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15480" windowHeight="11520"/>
  </bookViews>
  <sheets>
    <sheet name="Aprašymas" sheetId="12" r:id="rId1"/>
    <sheet name="Ataskaita" sheetId="11" r:id="rId2"/>
    <sheet name="Aiškinamoji lentelė" sheetId="10" state="hidden" r:id="rId3"/>
    <sheet name="Lyginamasis" sheetId="9" state="hidden" r:id="rId4"/>
    <sheet name="Asignavimų valdytojų kodai" sheetId="8" state="hidden" r:id="rId5"/>
  </sheets>
  <definedNames>
    <definedName name="_xlnm.Print_Area" localSheetId="1">Ataskaita!$A$1:$P$69</definedName>
    <definedName name="_xlnm.Print_Titles" localSheetId="2">'Aiškinamoji lentelė'!$5:$7</definedName>
    <definedName name="_xlnm.Print_Titles" localSheetId="1">Ataskaita!$4:$6</definedName>
    <definedName name="_xlnm.Print_Titles" localSheetId="3">Lyginamasis!$5:$7</definedName>
  </definedNames>
  <calcPr calcId="145621"/>
</workbook>
</file>

<file path=xl/calcChain.xml><?xml version="1.0" encoding="utf-8"?>
<calcChain xmlns="http://schemas.openxmlformats.org/spreadsheetml/2006/main">
  <c r="K48" i="11" l="1"/>
  <c r="K50" i="11"/>
  <c r="K60" i="11"/>
  <c r="K28" i="11"/>
  <c r="K38" i="11" l="1"/>
  <c r="K37" i="11"/>
  <c r="K21" i="11"/>
  <c r="K29" i="11"/>
  <c r="K25" i="11"/>
  <c r="K46" i="11" l="1"/>
  <c r="K43" i="11"/>
  <c r="K41" i="11"/>
  <c r="K64" i="11" l="1"/>
  <c r="J64" i="11"/>
  <c r="J63" i="11"/>
  <c r="J62" i="11"/>
  <c r="J61" i="11"/>
  <c r="J60" i="11"/>
  <c r="J59" i="11"/>
  <c r="J37" i="11"/>
  <c r="J67" i="11"/>
  <c r="J66" i="11"/>
  <c r="J46" i="11"/>
  <c r="J28" i="11"/>
  <c r="J21" i="11"/>
  <c r="J48" i="11" l="1"/>
  <c r="J43" i="11"/>
  <c r="J41" i="11"/>
  <c r="K31" i="11"/>
  <c r="K32" i="11" s="1"/>
  <c r="J31" i="11"/>
  <c r="I31" i="11"/>
  <c r="I50" i="11" l="1"/>
  <c r="I48" i="11"/>
  <c r="I46" i="11"/>
  <c r="I43" i="11"/>
  <c r="I41" i="11"/>
  <c r="I37" i="11"/>
  <c r="I28" i="11"/>
  <c r="I25" i="11"/>
  <c r="I21" i="11"/>
  <c r="I51" i="11" l="1"/>
  <c r="I32" i="11"/>
  <c r="R27" i="10"/>
  <c r="U20" i="10"/>
  <c r="M25" i="10"/>
  <c r="Q25" i="10"/>
  <c r="W24" i="10"/>
  <c r="V24" i="10"/>
  <c r="U24" i="10"/>
  <c r="T24" i="10"/>
  <c r="S24" i="10"/>
  <c r="P24" i="10"/>
  <c r="O24" i="10"/>
  <c r="N24" i="10"/>
  <c r="J23" i="10"/>
  <c r="L24" i="10"/>
  <c r="J22" i="10"/>
  <c r="R21" i="10"/>
  <c r="R24" i="10" s="1"/>
  <c r="J18" i="10"/>
  <c r="R14" i="10"/>
  <c r="N14" i="10"/>
  <c r="R13" i="10"/>
  <c r="N13" i="10"/>
  <c r="J13" i="10"/>
  <c r="R12" i="10"/>
  <c r="N12" i="10"/>
  <c r="J12" i="10"/>
  <c r="K16" i="10"/>
  <c r="J16" i="10" s="1"/>
  <c r="O16" i="10"/>
  <c r="N16" i="10" s="1"/>
  <c r="S16" i="10"/>
  <c r="R16" i="10" s="1"/>
  <c r="V16" i="10"/>
  <c r="W16" i="10"/>
  <c r="U25" i="10" l="1"/>
  <c r="J24" i="10"/>
  <c r="K24" i="10"/>
  <c r="S32" i="10"/>
  <c r="T32" i="10"/>
  <c r="U32" i="10"/>
  <c r="U36" i="10" s="1"/>
  <c r="S20" i="10"/>
  <c r="S25" i="10" s="1"/>
  <c r="T20" i="10"/>
  <c r="T25" i="10" s="1"/>
  <c r="R32" i="10" l="1"/>
  <c r="K67" i="11"/>
  <c r="K66" i="11"/>
  <c r="K63" i="11"/>
  <c r="K62" i="11"/>
  <c r="K61" i="11"/>
  <c r="J58" i="11"/>
  <c r="K59" i="11"/>
  <c r="K51" i="11"/>
  <c r="J50" i="11"/>
  <c r="J51" i="11" s="1"/>
  <c r="I66" i="11"/>
  <c r="J38" i="11"/>
  <c r="J52" i="11" s="1"/>
  <c r="J25" i="11"/>
  <c r="J32" i="11" s="1"/>
  <c r="I63" i="11"/>
  <c r="I62" i="11"/>
  <c r="I61" i="11"/>
  <c r="I59" i="11"/>
  <c r="J65" i="11" l="1"/>
  <c r="K58" i="11"/>
  <c r="I67" i="11"/>
  <c r="I65" i="11" s="1"/>
  <c r="K52" i="11"/>
  <c r="K53" i="11" s="1"/>
  <c r="K65" i="11"/>
  <c r="I38" i="11"/>
  <c r="I52" i="11" s="1"/>
  <c r="I53" i="11" s="1"/>
  <c r="I64" i="11"/>
  <c r="I58" i="11" s="1"/>
  <c r="U48" i="10"/>
  <c r="U46" i="10"/>
  <c r="J53" i="11" l="1"/>
  <c r="K68" i="11"/>
  <c r="J68" i="11"/>
  <c r="I68" i="11"/>
  <c r="U41" i="10" l="1"/>
  <c r="U39" i="10"/>
  <c r="N60" i="10" l="1"/>
  <c r="V64" i="10" l="1"/>
  <c r="V61" i="10"/>
  <c r="V60" i="10"/>
  <c r="V59" i="10"/>
  <c r="V58" i="10"/>
  <c r="V57" i="10"/>
  <c r="V32" i="10"/>
  <c r="V36" i="10" s="1"/>
  <c r="V20" i="10"/>
  <c r="V25" i="10" s="1"/>
  <c r="L35" i="10"/>
  <c r="V56" i="10" l="1"/>
  <c r="Q44" i="10"/>
  <c r="O20" i="10"/>
  <c r="P20" i="10"/>
  <c r="P25" i="10" s="1"/>
  <c r="M44" i="10"/>
  <c r="M49" i="10" s="1"/>
  <c r="K35" i="10"/>
  <c r="L32" i="10"/>
  <c r="L36" i="10" s="1"/>
  <c r="L20" i="10"/>
  <c r="L25" i="10" s="1"/>
  <c r="J59" i="10"/>
  <c r="N20" i="10" l="1"/>
  <c r="N25" i="10" s="1"/>
  <c r="O25" i="10"/>
  <c r="N44" i="10"/>
  <c r="W64" i="10" l="1"/>
  <c r="P49" i="10"/>
  <c r="T49" i="10"/>
  <c r="V65" i="10"/>
  <c r="M36" i="10"/>
  <c r="V48" i="10"/>
  <c r="S48" i="10"/>
  <c r="R48" i="10" s="1"/>
  <c r="Q48" i="10"/>
  <c r="N48" i="10" s="1"/>
  <c r="R47" i="10"/>
  <c r="R64" i="10" s="1"/>
  <c r="N47" i="10"/>
  <c r="N64" i="10" s="1"/>
  <c r="Q46" i="10"/>
  <c r="N46" i="10" s="1"/>
  <c r="Q41" i="10"/>
  <c r="N42" i="10"/>
  <c r="V46" i="10"/>
  <c r="R46" i="10"/>
  <c r="R45" i="10"/>
  <c r="N45" i="10"/>
  <c r="N40" i="10"/>
  <c r="W20" i="10"/>
  <c r="W25" i="10" s="1"/>
  <c r="K49" i="10"/>
  <c r="L49" i="10"/>
  <c r="R39" i="10"/>
  <c r="Q39" i="10"/>
  <c r="O39" i="10"/>
  <c r="O49" i="10" s="1"/>
  <c r="R38" i="10"/>
  <c r="N38" i="10"/>
  <c r="N62" i="10" s="1"/>
  <c r="J43" i="10"/>
  <c r="J61" i="10" s="1"/>
  <c r="J42" i="10"/>
  <c r="J65" i="10" s="1"/>
  <c r="J35" i="10"/>
  <c r="K32" i="10"/>
  <c r="K36" i="10" s="1"/>
  <c r="J33" i="10"/>
  <c r="J60" i="10" s="1"/>
  <c r="N23" i="9"/>
  <c r="J58" i="10"/>
  <c r="J57" i="10"/>
  <c r="W59" i="10"/>
  <c r="W32" i="10"/>
  <c r="W36" i="10" s="1"/>
  <c r="O32" i="10"/>
  <c r="O36" i="10" s="1"/>
  <c r="Q32" i="10"/>
  <c r="K20" i="10"/>
  <c r="N59" i="10"/>
  <c r="R20" i="10"/>
  <c r="R25" i="10" s="1"/>
  <c r="R59" i="10"/>
  <c r="W65" i="10"/>
  <c r="W61" i="10"/>
  <c r="W60" i="10"/>
  <c r="W58" i="10"/>
  <c r="W57" i="10"/>
  <c r="U44" i="10"/>
  <c r="U49" i="10" s="1"/>
  <c r="R43" i="10"/>
  <c r="N43" i="10"/>
  <c r="R42" i="10"/>
  <c r="V41" i="10"/>
  <c r="S41" i="10"/>
  <c r="S49" i="10" s="1"/>
  <c r="R40" i="10"/>
  <c r="R60" i="10"/>
  <c r="T36" i="10"/>
  <c r="P32" i="10"/>
  <c r="P36" i="10" s="1"/>
  <c r="J32" i="10"/>
  <c r="N27" i="10"/>
  <c r="N61" i="10" s="1"/>
  <c r="R58" i="10"/>
  <c r="N58" i="10"/>
  <c r="N57" i="10"/>
  <c r="N32" i="10"/>
  <c r="J44" i="10"/>
  <c r="R65" i="10"/>
  <c r="L50" i="10"/>
  <c r="L51" i="10" s="1"/>
  <c r="I60" i="9"/>
  <c r="Q34" i="9"/>
  <c r="R34" i="9"/>
  <c r="R31" i="9"/>
  <c r="Q29" i="9"/>
  <c r="R29" i="9"/>
  <c r="M35" i="9"/>
  <c r="N35" i="9"/>
  <c r="M30" i="9"/>
  <c r="N30" i="9"/>
  <c r="O23" i="9"/>
  <c r="O19" i="9"/>
  <c r="N16" i="9"/>
  <c r="R16" i="9" s="1"/>
  <c r="M34" i="9"/>
  <c r="M31" i="9"/>
  <c r="Q31" i="9" s="1"/>
  <c r="M29" i="9"/>
  <c r="M22" i="9"/>
  <c r="R22" i="9"/>
  <c r="R14" i="9"/>
  <c r="S14" i="9"/>
  <c r="T14" i="9"/>
  <c r="M14" i="9"/>
  <c r="M60" i="9" s="1"/>
  <c r="R45" i="9"/>
  <c r="S45" i="9"/>
  <c r="T45" i="9"/>
  <c r="P46" i="9"/>
  <c r="M45" i="9"/>
  <c r="M44" i="9"/>
  <c r="Q44" i="9" s="1"/>
  <c r="L46" i="9"/>
  <c r="I45" i="9"/>
  <c r="Q45" i="9" s="1"/>
  <c r="I44" i="9"/>
  <c r="S49" i="9"/>
  <c r="R49" i="9"/>
  <c r="P49" i="9"/>
  <c r="M49" i="9" s="1"/>
  <c r="L49" i="9"/>
  <c r="I49" i="9" s="1"/>
  <c r="T47" i="9"/>
  <c r="S47" i="9"/>
  <c r="R47" i="9"/>
  <c r="M47" i="9"/>
  <c r="Q47" i="9"/>
  <c r="M64" i="9"/>
  <c r="M46" i="9"/>
  <c r="T49" i="9"/>
  <c r="S41" i="9"/>
  <c r="S42" i="9"/>
  <c r="S43" i="9"/>
  <c r="S44" i="9"/>
  <c r="S46" i="9"/>
  <c r="T41" i="9"/>
  <c r="T42" i="9"/>
  <c r="T43" i="9"/>
  <c r="T44" i="9"/>
  <c r="S40" i="9"/>
  <c r="T40" i="9"/>
  <c r="S32" i="9"/>
  <c r="S33" i="9"/>
  <c r="S36" i="9"/>
  <c r="S37" i="9"/>
  <c r="T30" i="9"/>
  <c r="T32" i="9"/>
  <c r="T33" i="9"/>
  <c r="T36" i="9"/>
  <c r="T37" i="9"/>
  <c r="S28" i="9"/>
  <c r="T28" i="9"/>
  <c r="S13" i="9"/>
  <c r="S15" i="9"/>
  <c r="S16" i="9"/>
  <c r="S17" i="9"/>
  <c r="S18" i="9"/>
  <c r="S20" i="9"/>
  <c r="S21" i="9"/>
  <c r="S24" i="9"/>
  <c r="S25" i="9"/>
  <c r="T13" i="9"/>
  <c r="T15" i="9"/>
  <c r="T16" i="9"/>
  <c r="T17" i="9"/>
  <c r="T18" i="9"/>
  <c r="T19" i="9"/>
  <c r="T20" i="9"/>
  <c r="T21" i="9"/>
  <c r="T24" i="9"/>
  <c r="T25" i="9"/>
  <c r="S12" i="9"/>
  <c r="T12" i="9"/>
  <c r="Q28" i="9"/>
  <c r="R28" i="9"/>
  <c r="Q24" i="9"/>
  <c r="Q33" i="9"/>
  <c r="Q37" i="9"/>
  <c r="R13" i="9"/>
  <c r="R15" i="9"/>
  <c r="R17" i="9"/>
  <c r="R18" i="9"/>
  <c r="R20" i="9"/>
  <c r="R21" i="9"/>
  <c r="R24" i="9"/>
  <c r="R32" i="9"/>
  <c r="R33" i="9"/>
  <c r="R37" i="9"/>
  <c r="R40" i="9"/>
  <c r="R42" i="9"/>
  <c r="R44" i="9"/>
  <c r="R46" i="9"/>
  <c r="R12" i="9"/>
  <c r="M21" i="9"/>
  <c r="Q21" i="9" s="1"/>
  <c r="M20" i="9"/>
  <c r="N19" i="9"/>
  <c r="M19" i="9" s="1"/>
  <c r="M18" i="9"/>
  <c r="Q18" i="9" s="1"/>
  <c r="O50" i="9"/>
  <c r="N43" i="9"/>
  <c r="M42" i="9"/>
  <c r="N41" i="9"/>
  <c r="M41" i="9"/>
  <c r="M40" i="9"/>
  <c r="P35" i="9"/>
  <c r="O35" i="9"/>
  <c r="M32" i="9"/>
  <c r="M61" i="9"/>
  <c r="O30" i="9"/>
  <c r="N25" i="9"/>
  <c r="M25" i="9" s="1"/>
  <c r="P23" i="9"/>
  <c r="M17" i="9"/>
  <c r="M16" i="9"/>
  <c r="M15" i="9"/>
  <c r="M13" i="9"/>
  <c r="M59" i="9" s="1"/>
  <c r="M12" i="9"/>
  <c r="M58" i="9" s="1"/>
  <c r="I64" i="9"/>
  <c r="Q64" i="9"/>
  <c r="K50" i="9"/>
  <c r="S50" i="9"/>
  <c r="I62" i="9"/>
  <c r="I66" i="9"/>
  <c r="J43" i="9"/>
  <c r="I43" i="9" s="1"/>
  <c r="I42" i="9"/>
  <c r="J41" i="9"/>
  <c r="I41" i="9"/>
  <c r="I40" i="9"/>
  <c r="L35" i="9"/>
  <c r="L38" i="9" s="1"/>
  <c r="K35" i="9"/>
  <c r="S35" i="9" s="1"/>
  <c r="J35" i="9"/>
  <c r="I32" i="9"/>
  <c r="I61" i="9" s="1"/>
  <c r="K30" i="9"/>
  <c r="J30" i="9"/>
  <c r="I30" i="9"/>
  <c r="J25" i="9"/>
  <c r="L23" i="9"/>
  <c r="L26" i="9" s="1"/>
  <c r="K23" i="9"/>
  <c r="J23" i="9"/>
  <c r="I20" i="9"/>
  <c r="I23" i="9" s="1"/>
  <c r="K19" i="9"/>
  <c r="J19" i="9"/>
  <c r="I19" i="9"/>
  <c r="I17" i="9"/>
  <c r="J16" i="9"/>
  <c r="I16" i="9" s="1"/>
  <c r="I65" i="9"/>
  <c r="I63" i="9" s="1"/>
  <c r="I13" i="9"/>
  <c r="I59" i="9"/>
  <c r="I12" i="9"/>
  <c r="I58" i="9"/>
  <c r="Q58" i="9" s="1"/>
  <c r="Q61" i="9"/>
  <c r="Q13" i="9"/>
  <c r="Q16" i="9"/>
  <c r="Q41" i="9"/>
  <c r="R19" i="9"/>
  <c r="Q12" i="9"/>
  <c r="Q15" i="9"/>
  <c r="Q17" i="9"/>
  <c r="R23" i="9"/>
  <c r="Q30" i="9"/>
  <c r="Q40" i="9"/>
  <c r="Q42" i="9"/>
  <c r="Q19" i="9"/>
  <c r="O26" i="9"/>
  <c r="S23" i="9"/>
  <c r="S30" i="9"/>
  <c r="M38" i="9"/>
  <c r="Q38" i="9" s="1"/>
  <c r="P38" i="9"/>
  <c r="T38" i="9"/>
  <c r="T35" i="9"/>
  <c r="R41" i="9"/>
  <c r="R35" i="9"/>
  <c r="P26" i="9"/>
  <c r="T26" i="9" s="1"/>
  <c r="T23" i="9"/>
  <c r="S19" i="9"/>
  <c r="R30" i="9"/>
  <c r="R25" i="9"/>
  <c r="O38" i="9"/>
  <c r="N50" i="9"/>
  <c r="N51" i="9" s="1"/>
  <c r="N38" i="9"/>
  <c r="R38" i="9" s="1"/>
  <c r="M43" i="9"/>
  <c r="Q43" i="9"/>
  <c r="N26" i="9"/>
  <c r="O51" i="9"/>
  <c r="O52" i="9"/>
  <c r="J26" i="9"/>
  <c r="J38" i="9"/>
  <c r="K26" i="9"/>
  <c r="S26" i="9" s="1"/>
  <c r="I25" i="9"/>
  <c r="I26" i="9"/>
  <c r="I35" i="9"/>
  <c r="I38" i="9"/>
  <c r="J50" i="9"/>
  <c r="R50" i="9"/>
  <c r="Q35" i="9"/>
  <c r="R26" i="9"/>
  <c r="Q25" i="9"/>
  <c r="J51" i="9"/>
  <c r="J52" i="9" s="1"/>
  <c r="J20" i="10" l="1"/>
  <c r="J25" i="10" s="1"/>
  <c r="K25" i="10"/>
  <c r="N65" i="10"/>
  <c r="J56" i="10"/>
  <c r="T50" i="10"/>
  <c r="T51" i="10" s="1"/>
  <c r="R62" i="10"/>
  <c r="N56" i="10"/>
  <c r="R41" i="10"/>
  <c r="K50" i="10"/>
  <c r="K51" i="10" s="1"/>
  <c r="V49" i="10"/>
  <c r="V50" i="10" s="1"/>
  <c r="V51" i="10" s="1"/>
  <c r="W49" i="10"/>
  <c r="R61" i="10"/>
  <c r="S36" i="10"/>
  <c r="W63" i="10"/>
  <c r="Q49" i="10"/>
  <c r="N49" i="10" s="1"/>
  <c r="U50" i="10"/>
  <c r="U51" i="10" s="1"/>
  <c r="M50" i="10"/>
  <c r="M51" i="10" s="1"/>
  <c r="R57" i="10"/>
  <c r="R63" i="10"/>
  <c r="W56" i="10"/>
  <c r="J49" i="10"/>
  <c r="R44" i="10"/>
  <c r="R49" i="10" s="1"/>
  <c r="O50" i="10"/>
  <c r="P50" i="10"/>
  <c r="P51" i="10" s="1"/>
  <c r="R36" i="10"/>
  <c r="N36" i="10"/>
  <c r="N41" i="10"/>
  <c r="Q36" i="10"/>
  <c r="J36" i="10"/>
  <c r="V63" i="10"/>
  <c r="J63" i="10"/>
  <c r="N52" i="9"/>
  <c r="R51" i="9"/>
  <c r="M62" i="9"/>
  <c r="K38" i="9"/>
  <c r="I57" i="9"/>
  <c r="I67" i="9" s="1"/>
  <c r="Q32" i="9"/>
  <c r="Q20" i="9"/>
  <c r="R43" i="9"/>
  <c r="M65" i="9"/>
  <c r="M23" i="9"/>
  <c r="M50" i="9"/>
  <c r="Q49" i="9"/>
  <c r="P50" i="9"/>
  <c r="T46" i="9"/>
  <c r="Q59" i="9"/>
  <c r="I46" i="9"/>
  <c r="L50" i="9"/>
  <c r="L51" i="9" s="1"/>
  <c r="Q22" i="9"/>
  <c r="M66" i="9"/>
  <c r="Q66" i="9" s="1"/>
  <c r="Q14" i="9"/>
  <c r="Q60" i="9" s="1"/>
  <c r="N39" i="10"/>
  <c r="N63" i="10" l="1"/>
  <c r="N66" i="10" s="1"/>
  <c r="R56" i="10"/>
  <c r="R66" i="10" s="1"/>
  <c r="W66" i="10"/>
  <c r="Q50" i="10"/>
  <c r="Q51" i="10" s="1"/>
  <c r="W50" i="10"/>
  <c r="W51" i="10" s="1"/>
  <c r="S50" i="10"/>
  <c r="S51" i="10" s="1"/>
  <c r="R51" i="10" s="1"/>
  <c r="J50" i="10"/>
  <c r="J66" i="10"/>
  <c r="J51" i="10"/>
  <c r="V66" i="10"/>
  <c r="I50" i="9"/>
  <c r="Q46" i="9"/>
  <c r="O51" i="10"/>
  <c r="T50" i="9"/>
  <c r="P51" i="9"/>
  <c r="Q50" i="9"/>
  <c r="Q62" i="9"/>
  <c r="M57" i="9"/>
  <c r="M63" i="9"/>
  <c r="Q63" i="9" s="1"/>
  <c r="Q65" i="9"/>
  <c r="L52" i="9"/>
  <c r="I52" i="9" s="1"/>
  <c r="I51" i="9"/>
  <c r="Q23" i="9"/>
  <c r="M26" i="9"/>
  <c r="Q26" i="9" s="1"/>
  <c r="K51" i="9"/>
  <c r="S38" i="9"/>
  <c r="R52" i="9"/>
  <c r="N51" i="10" l="1"/>
  <c r="N50" i="10"/>
  <c r="R50" i="10"/>
  <c r="T51" i="9"/>
  <c r="P52" i="9"/>
  <c r="M51" i="9"/>
  <c r="Q51" i="9" s="1"/>
  <c r="K52" i="9"/>
  <c r="S52" i="9" s="1"/>
  <c r="S51" i="9"/>
  <c r="Q57" i="9"/>
  <c r="M67" i="9"/>
  <c r="Q67" i="9" s="1"/>
  <c r="T52" i="9" l="1"/>
  <c r="M52" i="9"/>
  <c r="Q52" i="9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įtraukta pagal STR3-15 protokolą</t>
        </r>
      </text>
    </comment>
  </commentList>
</comments>
</file>

<file path=xl/sharedStrings.xml><?xml version="1.0" encoding="utf-8"?>
<sst xmlns="http://schemas.openxmlformats.org/spreadsheetml/2006/main" count="615" uniqueCount="197">
  <si>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</si>
  <si>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</si>
  <si>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</si>
  <si>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</si>
  <si>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</si>
  <si>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</si>
  <si>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</si>
  <si>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</si>
  <si>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</si>
  <si>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</si>
  <si>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</si>
  <si>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</si>
  <si>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</si>
  <si>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</si>
  <si>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</si>
  <si>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</si>
  <si>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</si>
  <si>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</si>
  <si>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</si>
  <si>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</si>
  <si>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</si>
  <si>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</si>
  <si>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</si>
  <si>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Klaipėdos miesto savivaldybės visuomenės sveikatos rėmimo specialiosios programos įgyvendinimas prioritetinėse srityse</t>
  </si>
  <si>
    <t>07</t>
  </si>
  <si>
    <t>SB</t>
  </si>
  <si>
    <t>SB(AA)</t>
  </si>
  <si>
    <t>PSDF</t>
  </si>
  <si>
    <t>Klaipėdos miesto gyventojų sveikatos priežiūros paslaugų rėmimas</t>
  </si>
  <si>
    <t>03</t>
  </si>
  <si>
    <t>13</t>
  </si>
  <si>
    <t>Kt</t>
  </si>
  <si>
    <t xml:space="preserve">I  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</si>
  <si>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</si>
  <si>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</si>
  <si>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Užtikrinti visuomenės sveikatos priežiūros paslaugų teikimą</t>
  </si>
  <si>
    <t>SB(SP)</t>
  </si>
  <si>
    <t>BĮ Klaipėdos sutrikusio vystymosi kūdikių namų išlaikymas ir veiklos organizavimas</t>
  </si>
  <si>
    <t>BĮ Klaipėdos priklausomybės ligų centro išlaikymas ir veiklos organizavimas</t>
  </si>
  <si>
    <t>SB(VB)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</si>
  <si>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</si>
  <si>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</si>
  <si>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</si>
  <si>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3</t>
  </si>
  <si>
    <t>5</t>
  </si>
  <si>
    <r>
      <t xml:space="preserve">Privalomojo sveikatos draudimo fondo lėšos </t>
    </r>
    <r>
      <rPr>
        <b/>
        <sz val="10"/>
        <rFont val="Times New Roman"/>
        <family val="1"/>
      </rPr>
      <t>PSDF</t>
    </r>
  </si>
  <si>
    <t>VšĮ Klaipėdos universitetinės ligoninės centrinio korpuso operacinių rekonstrukcija</t>
  </si>
  <si>
    <t>Stiprinti ir kryptingai plėtoti asmens ir visuomenės sveikatos priežiūros paslaugas</t>
  </si>
  <si>
    <r>
      <t xml:space="preserve">Specialiosios tikslinės dotacijos iš apkričių perduotoms įstaigoms išlaikyti lėšos </t>
    </r>
    <r>
      <rPr>
        <b/>
        <sz val="10"/>
        <rFont val="Times New Roman"/>
        <family val="1"/>
      </rPr>
      <t>SB(VB)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</si>
  <si>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</si>
  <si>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</si>
  <si>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</si>
  <si>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t>Užtikrinti asmens sveikatos priežiūros paslaugų teikimą</t>
  </si>
  <si>
    <t>6</t>
  </si>
  <si>
    <r>
      <t xml:space="preserve"> </t>
    </r>
    <r>
      <rPr>
        <sz val="10"/>
        <rFont val="Times New Roman"/>
        <family val="1"/>
        <charset val="186"/>
      </rPr>
      <t>TIKSLŲ,</t>
    </r>
    <r>
      <rPr>
        <sz val="10"/>
        <rFont val="Times New Roman"/>
        <family val="1"/>
      </rPr>
      <t xml:space="preserve"> UŽDAVINIŲ, PRIEMONIŲ IR PRIEMONIŲ IŠLAIDŲ SUVESTINĖ</t>
    </r>
  </si>
  <si>
    <t>13 Sveikatos apsaugos programa</t>
  </si>
  <si>
    <t>Ugdymo įstaigų, kuriose vykdoma vaikų sveikatos priežiūra, skaičius</t>
  </si>
  <si>
    <t>2015-ųjų metų lėšų poreikis</t>
  </si>
  <si>
    <t>Visuomenės informavimo sveikatos klausimais organizuotų priemonių skaičius</t>
  </si>
  <si>
    <t>Apgyvendintų vaikų skaičius</t>
  </si>
  <si>
    <t>55</t>
  </si>
  <si>
    <t>Vidutinis ankstyvosios reabilitacijos procedūrų, individualių programų skaičius 1 vaikui</t>
  </si>
  <si>
    <t>65</t>
  </si>
  <si>
    <t>66</t>
  </si>
  <si>
    <t>100</t>
  </si>
  <si>
    <t>2014 m.</t>
  </si>
  <si>
    <t>2015 m.</t>
  </si>
  <si>
    <t>BĮ Klaipėdos priklausomybės ligų centro patalpų remontas (Taikos pr. 46, Klaipėda)</t>
  </si>
  <si>
    <t>Lėšos biudžetiniams 2013-iesiems metams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</si>
  <si>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</si>
  <si>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2013-ųjų metų  asignavimų planas</t>
  </si>
  <si>
    <t>04</t>
  </si>
  <si>
    <t>Programos „Sveikas miestas“ priemonių įgyvendinimas</t>
  </si>
  <si>
    <t>2015 m. poreikis</t>
  </si>
  <si>
    <t xml:space="preserve"> 2013–2015 M. KLAIPĖDOS MIESTO SAVIVALDYBĖS</t>
  </si>
  <si>
    <t>SVEIKATOS APSAUGOS PROGRAMOS (NR. 13)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</si>
  <si>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</si>
  <si>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</si>
  <si>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</si>
  <si>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</si>
  <si>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</si>
  <si>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</si>
  <si>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</si>
  <si>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</si>
  <si>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</si>
  <si>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</si>
  <si>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BĮ Klaipėdos miesto visuomenės sveikatos biuro veiklos organizavimas</t>
  </si>
  <si>
    <t xml:space="preserve">Sveikatos priežiūros stiprinimo, ugdymo ir profilaktinės veiklos įgyvendinimas  Klaipėdos miesto savivaldybės mokyklose-darželiuose, nevalstybinėse (privačiai įsteigtose) ir profesinėse mokyklose 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</si>
  <si>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</si>
  <si>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VšĮ Klaipėdos vaikų ligoninės lifto keitimas (K. Donelaičio g. 7)</t>
  </si>
  <si>
    <t>Pastato Pievų tako g. 38 renovacija su lifto įrengimu</t>
  </si>
  <si>
    <t>Skirtumas</t>
  </si>
  <si>
    <t>1.2.2.3</t>
  </si>
  <si>
    <t>Siūlomas keisti 2013-ųjų metų maksimalių asignavimų plana</t>
  </si>
  <si>
    <t xml:space="preserve">Asmenų, dalyvavusių sveikatinimo priemonėse, skaičius tūkst.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</si>
  <si>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</si>
  <si>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 xml:space="preserve"> 2013–2016 M. KLAIPĖDOS MIESTO SAVIVALDYBĖS</t>
  </si>
  <si>
    <t>Asignavimai 2013-iesiems metams**</t>
  </si>
  <si>
    <t>Lėšų poreikis biudžetiniams 2014-iesiems metams</t>
  </si>
  <si>
    <t>2014-ųjų metų  asignavimų planas</t>
  </si>
  <si>
    <t>2016-ųjų metų lėšų poreikis</t>
  </si>
  <si>
    <t>2016 m.</t>
  </si>
  <si>
    <t>20075</t>
  </si>
  <si>
    <t>Lovadienių skaičius</t>
  </si>
  <si>
    <t>Įsigyta inventoriaus, vnt.</t>
  </si>
  <si>
    <t>10</t>
  </si>
  <si>
    <t>2</t>
  </si>
  <si>
    <t>Lėšos biudžetiniams 2014-iesiems metams</t>
  </si>
  <si>
    <t>2016 m. poreikis</t>
  </si>
  <si>
    <t>Parengtas techninis projektas</t>
  </si>
  <si>
    <t>05</t>
  </si>
  <si>
    <t>Pastato Taikos pr. 76 modernizavimas (šilumos centro renovacija, pastato lauko sienų apšiltinimas, laiptinių remontas)</t>
  </si>
  <si>
    <t>ES</t>
  </si>
  <si>
    <t xml:space="preserve">VšĮ Klaipėdos sveikatos priežiūros centro vaikų baseino vandens valymo ir dezifekavimo įrangos sumontavimo ir kapitalinio remonto darbai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</si>
  <si>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</si>
  <si>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** pagal Klaipėdos miesto savivaldybės tarybos 2013-02-28 sprendimą Nr. T2-33</t>
  </si>
  <si>
    <t xml:space="preserve"> 1.2.2.5</t>
  </si>
  <si>
    <t xml:space="preserve"> 1.2.2.4</t>
  </si>
  <si>
    <t>PF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</si>
  <si>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</si>
  <si>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Pakeistas liftas, vnt.</t>
  </si>
  <si>
    <t>Vykdytojas (skyrius / asmuo)</t>
  </si>
  <si>
    <t>Statybos ir infrastruktūros plėtros sk.</t>
  </si>
  <si>
    <t xml:space="preserve">Įrengta vaikų žaidimo aikštelių, vnt.                     </t>
  </si>
  <si>
    <t>Atlikta modernizavimo darbų, proc.</t>
  </si>
  <si>
    <t>Įrengtas liftas, vnt.</t>
  </si>
  <si>
    <t>Pakeista įranga, atlikti kapitalinio remonto darbai, proc.</t>
  </si>
  <si>
    <t>Sveikatos apsaugos sk.</t>
  </si>
  <si>
    <t xml:space="preserve">Mokinių visuomenės sveikatos priežiūros įgyvendinimas savivaldybės teritorijoje esančiose ikimokyklinio ugdymo, bendrojo ugdymo mokyklose ir profesinio mokymo įstaigose </t>
  </si>
  <si>
    <t>BĮ Klaipėdos miesto visuomenės sveikatos biuro veiklos organizavimas, vykdant visuomenės sveikatos stiprinimą ir stebėseną</t>
  </si>
  <si>
    <t>Visuomenės informavimo sveikatos klausimais organizuotų priemonių sk.</t>
  </si>
  <si>
    <t>Keleivinio lifto įrengimas Klaipėdos sveikatos priežiūros centro 1-ajame padalinyje (Pievų Tako g. 38)</t>
  </si>
  <si>
    <t>Atlikta operacinių rekonstrukcija (III statybos darbų etapo užbaigimas).
Užbaigtumas, proc.</t>
  </si>
  <si>
    <t xml:space="preserve">Paskiepyta vaikų, proc.                          </t>
  </si>
  <si>
    <t>Visuomenės sveikatos rėmimo specialiosios programos įgyvendinimas, proc.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</si>
  <si>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</si>
  <si>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 xml:space="preserve"> TIKSLŲ, UŽDAVINIŲ, PRIEMONIŲ, PRIEMONIŲ IŠLAIDŲ IR PRODUKTO KRITERIJŲ SUVESTINĖ</t>
  </si>
  <si>
    <t>Produkto kriterijus</t>
  </si>
  <si>
    <t>Funkcinės klasifikacijos kodas</t>
  </si>
  <si>
    <t xml:space="preserve">STRATEGINIO VEIKLOS PLANO VYKDYMO ATASKAITA </t>
  </si>
  <si>
    <t>(SVEIKATOS APSAUGOS PROGRAMА (NR. 13))</t>
  </si>
  <si>
    <t>Vertinimo kriterijus</t>
  </si>
  <si>
    <t>Informacija apie pasiektus rezultatus, duomenys apie programai skirtų asignavimų panaudojimo tikslingumą</t>
  </si>
  <si>
    <t>Priežastys, dėl kurių planuotos rodiklių reikšmės nepasiektos</t>
  </si>
  <si>
    <t>2014 m. asignavimų patvirtintas planas*</t>
  </si>
  <si>
    <t>2014 m. asignavimų patikslintas planas**</t>
  </si>
  <si>
    <t>2014 m. panaudotos lėšos (kasinės išlaidos)</t>
  </si>
  <si>
    <t>SB(L)</t>
  </si>
  <si>
    <t>URBACT projekto „Sveikas senėjimas“ įgyvendinimas</t>
  </si>
  <si>
    <t>Vaikščiojimo grupės paslaugos įdiegimas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</si>
  <si>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</si>
  <si>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Valstybinių sveikatos priežiūros programų, finansuojamų iš PSDF lėšų, įgyvendinimas, proc.:</t>
  </si>
  <si>
    <t xml:space="preserve"> - vaikų dantų silantavimas</t>
  </si>
  <si>
    <t xml:space="preserve"> -- gimdos kaklelio vėžio profilaktinė programa</t>
  </si>
  <si>
    <t xml:space="preserve"> - krūties vėžio profilaktinė programa</t>
  </si>
  <si>
    <t xml:space="preserve"> - priešinės liaukos vėžio profilaktinė programa</t>
  </si>
  <si>
    <t xml:space="preserve"> - širdies ir kraujagyslių ligų prevencinė programa</t>
  </si>
  <si>
    <t>Vienam gyventojui vidutiniškai tenkantis apsilankymų skaičius poliklinikose ir ambulatorijose</t>
  </si>
  <si>
    <t>Sveikatos priežiūros priemonių, atliktų mokyklose, skaičius, vnt. per metus, tenkantis vienam mokiniui</t>
  </si>
  <si>
    <t>2014 m. I–III ketv. vaikų sveikatos priežiūra buvo vykdoma bendrojo lavinimo mokyklose ir profesinio mokymo įstaigose (52), IV ketv. – ikimokyklinio ugdymo įstaigose (35)</t>
  </si>
  <si>
    <t xml:space="preserve">VšĮ Klaipėdos sveikatos priežiūros centro vaikų baseino vandens valymo ir dezinfekavimo įrangos sumontavimo ir kapitalinio remonto darbai </t>
  </si>
  <si>
    <t>54</t>
  </si>
  <si>
    <t>19710</t>
  </si>
  <si>
    <t>64</t>
  </si>
  <si>
    <t>Papildomus remonto darbus įstaiga atliko iš savo lėšų</t>
  </si>
  <si>
    <t xml:space="preserve">1) 17 vaikų grąžinta į biologines šeimas, tokiu būdu sutrumpėjo vaikų gyvenimo įstaigoje trukmė; 2) vaikai institucijoje apgyvendinami tik kraštutiniu atveju, nesant galimybės nustatyti laikinąją globą giminaičių ar globėjų šeimoje. </t>
  </si>
  <si>
    <t>Renovacijos projektą planuojama parengti 2015 m.</t>
  </si>
  <si>
    <t>ĮVYKDYMO ATASKAITA</t>
  </si>
  <si>
    <r>
      <t xml:space="preserve">Asignavimų valdytojai: </t>
    </r>
    <r>
      <rPr>
        <sz val="12"/>
        <rFont val="Times New Roman"/>
        <family val="1"/>
      </rPr>
      <t>Socialinių reikalų departamentas (3), Investicijų ir ekonomikos departamentas (5).</t>
    </r>
    <r>
      <rPr>
        <b/>
        <sz val="12"/>
        <rFont val="Times New Roman"/>
        <family val="1"/>
      </rPr>
      <t xml:space="preserve">
</t>
    </r>
  </si>
  <si>
    <t xml:space="preserve">faktiškai įvykdyta –  </t>
  </si>
  <si>
    <t>(pagal planą arba geriau);</t>
  </si>
  <si>
    <t>iš dalies įvykdyta –</t>
  </si>
  <si>
    <t>neįvykdyta –</t>
  </si>
  <si>
    <r>
      <rPr>
        <b/>
        <sz val="11"/>
        <rFont val="Times New Roman"/>
        <family val="1"/>
        <charset val="186"/>
      </rPr>
      <t>Pastaba.</t>
    </r>
    <r>
      <rPr>
        <sz val="11"/>
        <rFont val="Times New Roman"/>
        <family val="1"/>
        <charset val="186"/>
      </rPr>
      <t xml:space="preserve"> Strateginio planavimo skyrius, vertindamas programos įgyvendinimo lygį, atsižvelgia į programos priemonių įgyvendinimo lygį:</t>
    </r>
  </si>
  <si>
    <t>3) priemonė laikoma neįvykdyta, jei nepasiekta nė viena planuoto ataskaitinių metų produkto kriterijaus reikšmė.</t>
  </si>
  <si>
    <r>
      <rPr>
        <sz val="12"/>
        <rFont val="Times New Roman"/>
        <family val="1"/>
        <charset val="186"/>
      </rPr>
      <t>Iš</t>
    </r>
    <r>
      <rPr>
        <b/>
        <sz val="12"/>
        <rFont val="Times New Roman"/>
        <family val="1"/>
        <charset val="186"/>
      </rPr>
      <t xml:space="preserve"> 2014 m.</t>
    </r>
    <r>
      <rPr>
        <sz val="12"/>
        <rFont val="Times New Roman"/>
        <family val="1"/>
      </rPr>
      <t xml:space="preserve"> planuotų įvykdyti 10 priemonių (kurioms patvirtinti / skirti asignavimai): </t>
    </r>
  </si>
  <si>
    <r>
      <t>Programą vykdė:</t>
    </r>
    <r>
      <rPr>
        <sz val="12"/>
        <rFont val="Times New Roman"/>
        <family val="1"/>
        <charset val="186"/>
      </rPr>
      <t xml:space="preserve"> Socialinių reikalų departamento Sveikatos apsaugos skyrius, Investicijų ir ekonomikos departamento Statybos ir infrastruktūros plėtros skyrius.</t>
    </r>
  </si>
  <si>
    <t>Planuotos reikšmės</t>
  </si>
  <si>
    <t>Faktinės reikšmės</t>
  </si>
  <si>
    <t>Modernizuota sveikatos įstaigų, skaičius</t>
  </si>
  <si>
    <t>Nebuvo poreikio atlikti gyvenamosios aplinkos kokybės tyrimų, todėl viena iš programos priemonių liko neįgyvendinta</t>
  </si>
  <si>
    <t>Suorganizuota partnerių susitikimų, skaičius</t>
  </si>
  <si>
    <t>Suorganizuota tarpusavio vertinimų, skaičius</t>
  </si>
  <si>
    <t>Suorganizuoti susitikimai Klaipėdoje ir Edinburge. Susitikimą Edinburge organizavo Edinburgo ir Braitono miesto atstovai, todėl vietoje 2 planuotų susitikimų Edinburge ir Braitone įvyko 1 susitikimas</t>
  </si>
  <si>
    <t>2014 m. surinkta šiaurietiško vaikščiojimo grupė – suorganizuota 20 užsiėmimų, kuriuose dalyvavo 76 asmenys</t>
  </si>
  <si>
    <t>Visi įstaigoje globojami vaikai skiepijami pagal LR sveikatos apsaugos ministro patvirtintą skiepijimo kalendorių</t>
  </si>
  <si>
    <t>Dėl kvalifikacinių reikalavimų, darbo laiko ir atostogų trukmės skirtumų tarp sveikatos priežiūros įstaigose ir švietimo įstaigose dirbančių logopedų, nepavyko įdarbinti logopedo, todėl nebuvo galima pasiekti planuotos rodiklio reikšmės</t>
  </si>
  <si>
    <t>Įstaigoje apgyvendintų vaikų skaičius turi tiesioginę įtaką lovadienių skaičiui</t>
  </si>
  <si>
    <t>Projektavimo sutartis pasirašyta vėliau, negu planuota, vienas viešojo pirkimo konkursas buvo nutrauktas dėl pasiūlytos per didelės kainos. Techninio projekto parengimas numatomas 2015 m.</t>
  </si>
  <si>
    <t>Darbai nebaigti, nes neskirtas reikiamas finansavimas. Visus darbus planuojama užbaigti 2015 metais</t>
  </si>
  <si>
    <t>* Pagal Klaipėdos miesto savivaldybės tarybos 2014-01-30 sprendimą Nr. T2-16</t>
  </si>
  <si>
    <t>** Pagal Klaipėdos miesto savivaldybės tarybos 2014-12-11 sprendimą Nr. T2-311</t>
  </si>
  <si>
    <r>
      <t xml:space="preserve">2014 M. KLAIPĖDOS MIESTO SAVIVALDYBĖS </t>
    </r>
    <r>
      <rPr>
        <b/>
        <sz val="12"/>
        <rFont val="Times New Roman"/>
        <family val="1"/>
      </rPr>
      <t xml:space="preserve">                      
SVEIKATOS APSAUGOS PASLAUGŲ KOKYBĖS GERINIMO </t>
    </r>
    <r>
      <rPr>
        <b/>
        <sz val="12"/>
        <rFont val="Times New Roman"/>
        <family val="1"/>
        <charset val="186"/>
      </rPr>
      <t>PROGRAMOS (NR. 13)</t>
    </r>
  </si>
  <si>
    <t>(blogiau, nei buvo planuota);</t>
  </si>
  <si>
    <t>1) priemonė laikoma visiškai įvykdyta, jei pasiektos visos planuotų ataskaitiniais metais vertinimo  kriterijų reikšmės,</t>
  </si>
  <si>
    <t>2) priemonė laikoma iš dalies įvykdyta, jei pasiekta mažiau vertinimo kriterijų reikšmių, nei planuota ataskaitiniais metais,</t>
  </si>
  <si>
    <t>Asignavimai (tūkst. 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</si>
</sst>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</font>
    <font>
      <sz val="9"/>
      <color indexed="81"/>
      <name val="Tahoma"/>
      <family val="2"/>
      <charset val="186"/>
    </font>
    <font>
      <sz val="8"/>
      <name val="Times New Roman"/>
      <family val="1"/>
    </font>
    <font>
      <b/>
      <sz val="9"/>
      <color indexed="81"/>
      <name val="Tahoma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color indexed="10"/>
      <name val="Times New Roman"/>
      <family val="1"/>
    </font>
    <font>
      <sz val="9"/>
      <color indexed="10"/>
      <name val="Times New Roman"/>
      <family val="1"/>
      <charset val="186"/>
    </font>
    <font>
      <sz val="10"/>
      <color indexed="10"/>
      <name val="Times New Roman"/>
      <family val="1"/>
    </font>
    <font>
      <sz val="10"/>
      <color indexed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49" fontId="3" fillId="3" borderId="10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3" borderId="12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vertical="top"/>
    </xf>
    <xf numFmtId="49" fontId="3" fillId="3" borderId="14" xfId="0" applyNumberFormat="1" applyFont="1" applyFill="1" applyBorder="1" applyAlignment="1">
      <alignment vertical="top"/>
    </xf>
    <xf numFmtId="164" fontId="5" fillId="4" borderId="7" xfId="0" applyNumberFormat="1" applyFont="1" applyFill="1" applyBorder="1" applyAlignment="1">
      <alignment horizontal="center" vertical="top"/>
    </xf>
    <xf numFmtId="164" fontId="5" fillId="2" borderId="3" xfId="0" applyNumberFormat="1" applyFont="1" applyFill="1" applyBorder="1" applyAlignment="1">
      <alignment horizontal="center" vertical="top"/>
    </xf>
    <xf numFmtId="164" fontId="5" fillId="4" borderId="3" xfId="0" applyNumberFormat="1" applyFont="1" applyFill="1" applyBorder="1" applyAlignment="1">
      <alignment horizontal="center" vertical="top"/>
    </xf>
    <xf numFmtId="164" fontId="5" fillId="4" borderId="15" xfId="0" applyNumberFormat="1" applyFont="1" applyFill="1" applyBorder="1" applyAlignment="1">
      <alignment horizontal="center" vertical="top"/>
    </xf>
    <xf numFmtId="164" fontId="5" fillId="2" borderId="17" xfId="0" applyNumberFormat="1" applyFont="1" applyFill="1" applyBorder="1" applyAlignment="1">
      <alignment horizontal="center" vertical="top"/>
    </xf>
    <xf numFmtId="164" fontId="5" fillId="4" borderId="17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 wrapText="1"/>
    </xf>
    <xf numFmtId="49" fontId="3" fillId="2" borderId="13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6" borderId="9" xfId="0" applyNumberFormat="1" applyFont="1" applyFill="1" applyBorder="1" applyAlignment="1">
      <alignment horizontal="center" vertical="top" wrapText="1"/>
    </xf>
    <xf numFmtId="164" fontId="2" fillId="6" borderId="10" xfId="0" applyNumberFormat="1" applyFont="1" applyFill="1" applyBorder="1" applyAlignment="1">
      <alignment horizontal="center" vertical="top" wrapText="1"/>
    </xf>
    <xf numFmtId="164" fontId="2" fillId="6" borderId="22" xfId="0" applyNumberFormat="1" applyFont="1" applyFill="1" applyBorder="1" applyAlignment="1">
      <alignment horizontal="center" vertical="top" wrapText="1"/>
    </xf>
    <xf numFmtId="164" fontId="2" fillId="6" borderId="23" xfId="0" applyNumberFormat="1" applyFont="1" applyFill="1" applyBorder="1" applyAlignment="1">
      <alignment horizontal="center" vertical="top" wrapText="1"/>
    </xf>
    <xf numFmtId="164" fontId="2" fillId="6" borderId="21" xfId="0" applyNumberFormat="1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 wrapText="1"/>
    </xf>
    <xf numFmtId="164" fontId="5" fillId="3" borderId="27" xfId="0" applyNumberFormat="1" applyFont="1" applyFill="1" applyBorder="1" applyAlignment="1">
      <alignment horizontal="center" vertical="top"/>
    </xf>
    <xf numFmtId="164" fontId="2" fillId="6" borderId="19" xfId="0" applyNumberFormat="1" applyFont="1" applyFill="1" applyBorder="1" applyAlignment="1">
      <alignment horizontal="center" vertical="top" wrapText="1"/>
    </xf>
    <xf numFmtId="164" fontId="2" fillId="6" borderId="28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top"/>
    </xf>
    <xf numFmtId="0" fontId="9" fillId="6" borderId="0" xfId="0" applyFont="1" applyFill="1" applyBorder="1" applyAlignment="1">
      <alignment vertical="top"/>
    </xf>
    <xf numFmtId="164" fontId="2" fillId="6" borderId="31" xfId="0" applyNumberFormat="1" applyFont="1" applyFill="1" applyBorder="1" applyAlignment="1">
      <alignment horizontal="center" vertical="top" wrapText="1"/>
    </xf>
    <xf numFmtId="164" fontId="2" fillId="6" borderId="32" xfId="0" applyNumberFormat="1" applyFont="1" applyFill="1" applyBorder="1" applyAlignment="1">
      <alignment horizontal="center" vertical="top" wrapText="1"/>
    </xf>
    <xf numFmtId="164" fontId="2" fillId="6" borderId="33" xfId="0" applyNumberFormat="1" applyFont="1" applyFill="1" applyBorder="1" applyAlignment="1">
      <alignment horizontal="center" vertical="top" wrapText="1"/>
    </xf>
    <xf numFmtId="164" fontId="2" fillId="5" borderId="31" xfId="0" applyNumberFormat="1" applyFont="1" applyFill="1" applyBorder="1" applyAlignment="1">
      <alignment horizontal="center" vertical="top" wrapText="1"/>
    </xf>
    <xf numFmtId="164" fontId="2" fillId="5" borderId="32" xfId="0" applyNumberFormat="1" applyFont="1" applyFill="1" applyBorder="1" applyAlignment="1">
      <alignment horizontal="center" vertical="top" wrapText="1"/>
    </xf>
    <xf numFmtId="164" fontId="2" fillId="5" borderId="33" xfId="0" applyNumberFormat="1" applyFont="1" applyFill="1" applyBorder="1" applyAlignment="1">
      <alignment horizontal="center" vertical="top" wrapText="1"/>
    </xf>
    <xf numFmtId="164" fontId="6" fillId="5" borderId="34" xfId="0" applyNumberFormat="1" applyFont="1" applyFill="1" applyBorder="1" applyAlignment="1">
      <alignment horizontal="center" vertical="top"/>
    </xf>
    <xf numFmtId="164" fontId="6" fillId="5" borderId="35" xfId="0" applyNumberFormat="1" applyFont="1" applyFill="1" applyBorder="1" applyAlignment="1">
      <alignment horizontal="center" vertical="top"/>
    </xf>
    <xf numFmtId="164" fontId="6" fillId="5" borderId="36" xfId="0" applyNumberFormat="1" applyFont="1" applyFill="1" applyBorder="1" applyAlignment="1">
      <alignment horizontal="center" vertical="top"/>
    </xf>
    <xf numFmtId="164" fontId="6" fillId="5" borderId="11" xfId="0" applyNumberFormat="1" applyFont="1" applyFill="1" applyBorder="1" applyAlignment="1">
      <alignment horizontal="center" vertical="top"/>
    </xf>
    <xf numFmtId="164" fontId="6" fillId="5" borderId="12" xfId="0" applyNumberFormat="1" applyFont="1" applyFill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164" fontId="6" fillId="5" borderId="32" xfId="0" applyNumberFormat="1" applyFont="1" applyFill="1" applyBorder="1" applyAlignment="1">
      <alignment horizontal="center" vertical="top"/>
    </xf>
    <xf numFmtId="164" fontId="6" fillId="5" borderId="33" xfId="0" applyNumberFormat="1" applyFont="1" applyFill="1" applyBorder="1" applyAlignment="1">
      <alignment horizontal="center" vertical="top"/>
    </xf>
    <xf numFmtId="164" fontId="6" fillId="5" borderId="38" xfId="0" applyNumberFormat="1" applyFont="1" applyFill="1" applyBorder="1" applyAlignment="1">
      <alignment horizontal="center" vertical="top"/>
    </xf>
    <xf numFmtId="164" fontId="6" fillId="5" borderId="39" xfId="0" applyNumberFormat="1" applyFont="1" applyFill="1" applyBorder="1" applyAlignment="1">
      <alignment horizontal="center" vertical="top"/>
    </xf>
    <xf numFmtId="164" fontId="6" fillId="5" borderId="40" xfId="0" applyNumberFormat="1" applyFont="1" applyFill="1" applyBorder="1" applyAlignment="1">
      <alignment horizontal="center" vertical="top"/>
    </xf>
    <xf numFmtId="164" fontId="6" fillId="0" borderId="41" xfId="0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164" fontId="6" fillId="0" borderId="19" xfId="0" applyNumberFormat="1" applyFont="1" applyFill="1" applyBorder="1" applyAlignment="1">
      <alignment horizontal="center" vertical="top"/>
    </xf>
    <xf numFmtId="164" fontId="5" fillId="5" borderId="34" xfId="0" applyNumberFormat="1" applyFont="1" applyFill="1" applyBorder="1" applyAlignment="1">
      <alignment horizontal="center" vertical="top"/>
    </xf>
    <xf numFmtId="164" fontId="5" fillId="5" borderId="35" xfId="0" applyNumberFormat="1" applyFont="1" applyFill="1" applyBorder="1" applyAlignment="1">
      <alignment horizontal="center" vertical="top"/>
    </xf>
    <xf numFmtId="164" fontId="6" fillId="0" borderId="28" xfId="0" applyNumberFormat="1" applyFont="1" applyFill="1" applyBorder="1" applyAlignment="1">
      <alignment horizontal="center" vertical="top"/>
    </xf>
    <xf numFmtId="164" fontId="5" fillId="5" borderId="42" xfId="0" applyNumberFormat="1" applyFont="1" applyFill="1" applyBorder="1" applyAlignment="1">
      <alignment horizontal="center" vertical="top"/>
    </xf>
    <xf numFmtId="1" fontId="2" fillId="0" borderId="43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Fill="1" applyBorder="1" applyAlignment="1">
      <alignment horizontal="center" vertical="top" wrapText="1"/>
    </xf>
    <xf numFmtId="164" fontId="2" fillId="6" borderId="45" xfId="0" applyNumberFormat="1" applyFont="1" applyFill="1" applyBorder="1" applyAlignment="1">
      <alignment horizontal="center" vertical="top" wrapText="1"/>
    </xf>
    <xf numFmtId="164" fontId="2" fillId="6" borderId="46" xfId="0" applyNumberFormat="1" applyFont="1" applyFill="1" applyBorder="1" applyAlignment="1">
      <alignment horizontal="center" vertical="top" wrapText="1"/>
    </xf>
    <xf numFmtId="0" fontId="3" fillId="5" borderId="29" xfId="0" applyFont="1" applyFill="1" applyBorder="1" applyAlignment="1">
      <alignment horizontal="right" vertical="top" wrapText="1"/>
    </xf>
    <xf numFmtId="164" fontId="5" fillId="5" borderId="47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164" fontId="5" fillId="5" borderId="48" xfId="0" applyNumberFormat="1" applyFont="1" applyFill="1" applyBorder="1" applyAlignment="1">
      <alignment horizontal="center" vertical="top"/>
    </xf>
    <xf numFmtId="0" fontId="3" fillId="5" borderId="50" xfId="0" applyFont="1" applyFill="1" applyBorder="1" applyAlignment="1">
      <alignment horizontal="right" vertical="top" wrapText="1"/>
    </xf>
    <xf numFmtId="164" fontId="3" fillId="5" borderId="38" xfId="0" applyNumberFormat="1" applyFont="1" applyFill="1" applyBorder="1" applyAlignment="1">
      <alignment horizontal="center" vertical="top" wrapText="1"/>
    </xf>
    <xf numFmtId="164" fontId="3" fillId="5" borderId="39" xfId="0" applyNumberFormat="1" applyFont="1" applyFill="1" applyBorder="1" applyAlignment="1">
      <alignment horizontal="center" vertical="top" wrapText="1"/>
    </xf>
    <xf numFmtId="164" fontId="3" fillId="5" borderId="40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4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top"/>
    </xf>
    <xf numFmtId="0" fontId="2" fillId="0" borderId="52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164" fontId="5" fillId="6" borderId="50" xfId="0" applyNumberFormat="1" applyFont="1" applyFill="1" applyBorder="1" applyAlignment="1">
      <alignment horizontal="center" vertical="top"/>
    </xf>
    <xf numFmtId="164" fontId="6" fillId="6" borderId="32" xfId="0" applyNumberFormat="1" applyFont="1" applyFill="1" applyBorder="1" applyAlignment="1">
      <alignment horizontal="center" vertical="top"/>
    </xf>
    <xf numFmtId="49" fontId="3" fillId="2" borderId="53" xfId="0" applyNumberFormat="1" applyFont="1" applyFill="1" applyBorder="1" applyAlignment="1">
      <alignment vertical="top"/>
    </xf>
    <xf numFmtId="0" fontId="2" fillId="6" borderId="21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right" vertical="top" wrapText="1"/>
    </xf>
    <xf numFmtId="49" fontId="10" fillId="0" borderId="45" xfId="0" applyNumberFormat="1" applyFont="1" applyBorder="1" applyAlignment="1">
      <alignment vertical="top"/>
    </xf>
    <xf numFmtId="49" fontId="10" fillId="0" borderId="54" xfId="0" applyNumberFormat="1" applyFont="1" applyBorder="1" applyAlignment="1">
      <alignment vertical="top"/>
    </xf>
    <xf numFmtId="164" fontId="7" fillId="5" borderId="32" xfId="0" applyNumberFormat="1" applyFont="1" applyFill="1" applyBorder="1" applyAlignment="1">
      <alignment horizontal="center" vertical="top"/>
    </xf>
    <xf numFmtId="164" fontId="5" fillId="3" borderId="16" xfId="0" applyNumberFormat="1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top"/>
    </xf>
    <xf numFmtId="164" fontId="3" fillId="5" borderId="47" xfId="0" applyNumberFormat="1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center" vertical="top"/>
    </xf>
    <xf numFmtId="164" fontId="5" fillId="5" borderId="55" xfId="0" applyNumberFormat="1" applyFont="1" applyFill="1" applyBorder="1" applyAlignment="1">
      <alignment horizontal="center" vertical="top"/>
    </xf>
    <xf numFmtId="164" fontId="5" fillId="5" borderId="29" xfId="0" applyNumberFormat="1" applyFont="1" applyFill="1" applyBorder="1" applyAlignment="1">
      <alignment horizontal="center" vertical="top"/>
    </xf>
    <xf numFmtId="164" fontId="3" fillId="5" borderId="56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vertical="top"/>
    </xf>
    <xf numFmtId="49" fontId="3" fillId="6" borderId="20" xfId="0" applyNumberFormat="1" applyFont="1" applyFill="1" applyBorder="1" applyAlignment="1">
      <alignment vertical="top"/>
    </xf>
    <xf numFmtId="49" fontId="2" fillId="0" borderId="57" xfId="0" applyNumberFormat="1" applyFont="1" applyBorder="1" applyAlignment="1">
      <alignment vertical="top" wrapText="1"/>
    </xf>
    <xf numFmtId="49" fontId="2" fillId="0" borderId="58" xfId="0" applyNumberFormat="1" applyFont="1" applyBorder="1" applyAlignment="1">
      <alignment vertical="top" wrapText="1"/>
    </xf>
    <xf numFmtId="164" fontId="3" fillId="5" borderId="49" xfId="0" applyNumberFormat="1" applyFont="1" applyFill="1" applyBorder="1" applyAlignment="1">
      <alignment horizontal="center" vertical="top"/>
    </xf>
    <xf numFmtId="164" fontId="5" fillId="5" borderId="59" xfId="0" applyNumberFormat="1" applyFont="1" applyFill="1" applyBorder="1" applyAlignment="1">
      <alignment horizontal="center" vertical="top"/>
    </xf>
    <xf numFmtId="49" fontId="3" fillId="6" borderId="18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top" wrapText="1"/>
    </xf>
    <xf numFmtId="164" fontId="5" fillId="5" borderId="36" xfId="0" applyNumberFormat="1" applyFont="1" applyFill="1" applyBorder="1" applyAlignment="1">
      <alignment horizontal="center" vertical="top"/>
    </xf>
    <xf numFmtId="164" fontId="5" fillId="5" borderId="38" xfId="0" applyNumberFormat="1" applyFont="1" applyFill="1" applyBorder="1" applyAlignment="1">
      <alignment horizontal="center" vertical="top"/>
    </xf>
    <xf numFmtId="164" fontId="5" fillId="5" borderId="39" xfId="0" applyNumberFormat="1" applyFont="1" applyFill="1" applyBorder="1" applyAlignment="1">
      <alignment horizontal="center" vertical="top"/>
    </xf>
    <xf numFmtId="164" fontId="5" fillId="5" borderId="40" xfId="0" applyNumberFormat="1" applyFont="1" applyFill="1" applyBorder="1" applyAlignment="1">
      <alignment horizontal="center" vertical="top"/>
    </xf>
    <xf numFmtId="164" fontId="6" fillId="5" borderId="18" xfId="0" applyNumberFormat="1" applyFont="1" applyFill="1" applyBorder="1" applyAlignment="1">
      <alignment horizontal="center" vertical="top"/>
    </xf>
    <xf numFmtId="0" fontId="1" fillId="0" borderId="0" xfId="0" applyFont="1"/>
    <xf numFmtId="164" fontId="7" fillId="5" borderId="34" xfId="0" applyNumberFormat="1" applyFont="1" applyFill="1" applyBorder="1" applyAlignment="1">
      <alignment horizontal="center" vertical="top"/>
    </xf>
    <xf numFmtId="164" fontId="7" fillId="5" borderId="35" xfId="0" applyNumberFormat="1" applyFont="1" applyFill="1" applyBorder="1" applyAlignment="1">
      <alignment horizontal="center" vertical="top"/>
    </xf>
    <xf numFmtId="0" fontId="1" fillId="0" borderId="0" xfId="0" applyFont="1" applyBorder="1"/>
    <xf numFmtId="0" fontId="1" fillId="0" borderId="37" xfId="0" applyFont="1" applyBorder="1"/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64" fontId="5" fillId="3" borderId="15" xfId="0" applyNumberFormat="1" applyFont="1" applyFill="1" applyBorder="1" applyAlignment="1">
      <alignment horizontal="center" vertical="top" wrapText="1"/>
    </xf>
    <xf numFmtId="164" fontId="5" fillId="3" borderId="17" xfId="0" applyNumberFormat="1" applyFont="1" applyFill="1" applyBorder="1" applyAlignment="1">
      <alignment horizontal="center" vertical="top" wrapText="1"/>
    </xf>
    <xf numFmtId="164" fontId="2" fillId="0" borderId="4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6" fillId="0" borderId="0" xfId="0" applyFont="1"/>
    <xf numFmtId="0" fontId="16" fillId="0" borderId="32" xfId="0" applyFont="1" applyBorder="1" applyAlignment="1">
      <alignment horizontal="center" vertical="top" wrapText="1"/>
    </xf>
    <xf numFmtId="0" fontId="16" fillId="0" borderId="32" xfId="0" applyFont="1" applyBorder="1" applyAlignment="1">
      <alignment vertical="top" wrapText="1"/>
    </xf>
    <xf numFmtId="164" fontId="7" fillId="5" borderId="25" xfId="0" applyNumberFormat="1" applyFont="1" applyFill="1" applyBorder="1" applyAlignment="1">
      <alignment horizontal="center" vertical="top"/>
    </xf>
    <xf numFmtId="164" fontId="7" fillId="5" borderId="23" xfId="0" applyNumberFormat="1" applyFont="1" applyFill="1" applyBorder="1" applyAlignment="1">
      <alignment horizontal="center" vertical="top"/>
    </xf>
    <xf numFmtId="164" fontId="7" fillId="5" borderId="36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15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164" fontId="7" fillId="5" borderId="9" xfId="0" applyNumberFormat="1" applyFont="1" applyFill="1" applyBorder="1" applyAlignment="1">
      <alignment horizontal="center" vertical="top"/>
    </xf>
    <xf numFmtId="164" fontId="7" fillId="5" borderId="10" xfId="0" applyNumberFormat="1" applyFont="1" applyFill="1" applyBorder="1" applyAlignment="1">
      <alignment horizontal="center" vertical="top"/>
    </xf>
    <xf numFmtId="164" fontId="6" fillId="5" borderId="31" xfId="0" applyNumberFormat="1" applyFont="1" applyFill="1" applyBorder="1" applyAlignment="1">
      <alignment horizontal="center" vertical="center"/>
    </xf>
    <xf numFmtId="164" fontId="6" fillId="5" borderId="32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164" fontId="6" fillId="6" borderId="38" xfId="0" applyNumberFormat="1" applyFont="1" applyFill="1" applyBorder="1" applyAlignment="1">
      <alignment horizontal="center" vertical="top"/>
    </xf>
    <xf numFmtId="164" fontId="6" fillId="6" borderId="39" xfId="0" applyNumberFormat="1" applyFont="1" applyFill="1" applyBorder="1" applyAlignment="1">
      <alignment horizontal="center" vertical="top"/>
    </xf>
    <xf numFmtId="164" fontId="2" fillId="5" borderId="9" xfId="0" applyNumberFormat="1" applyFont="1" applyFill="1" applyBorder="1" applyAlignment="1">
      <alignment horizontal="center" vertical="top" wrapText="1"/>
    </xf>
    <xf numFmtId="164" fontId="2" fillId="5" borderId="22" xfId="0" applyNumberFormat="1" applyFont="1" applyFill="1" applyBorder="1" applyAlignment="1">
      <alignment horizontal="center" vertical="top" wrapText="1"/>
    </xf>
    <xf numFmtId="164" fontId="5" fillId="3" borderId="15" xfId="0" applyNumberFormat="1" applyFont="1" applyFill="1" applyBorder="1" applyAlignment="1">
      <alignment horizontal="center" vertical="top"/>
    </xf>
    <xf numFmtId="164" fontId="5" fillId="5" borderId="56" xfId="0" applyNumberFormat="1" applyFont="1" applyFill="1" applyBorder="1" applyAlignment="1">
      <alignment horizontal="center" vertical="top"/>
    </xf>
    <xf numFmtId="164" fontId="6" fillId="6" borderId="34" xfId="0" applyNumberFormat="1" applyFont="1" applyFill="1" applyBorder="1" applyAlignment="1">
      <alignment horizontal="center" vertical="top"/>
    </xf>
    <xf numFmtId="164" fontId="6" fillId="6" borderId="35" xfId="0" applyNumberFormat="1" applyFont="1" applyFill="1" applyBorder="1" applyAlignment="1">
      <alignment horizontal="center" vertical="top"/>
    </xf>
    <xf numFmtId="164" fontId="6" fillId="6" borderId="11" xfId="0" applyNumberFormat="1" applyFont="1" applyFill="1" applyBorder="1" applyAlignment="1">
      <alignment horizontal="center" vertical="top"/>
    </xf>
    <xf numFmtId="164" fontId="6" fillId="6" borderId="12" xfId="0" applyNumberFormat="1" applyFont="1" applyFill="1" applyBorder="1" applyAlignment="1">
      <alignment horizontal="center" vertical="top"/>
    </xf>
    <xf numFmtId="164" fontId="7" fillId="6" borderId="35" xfId="0" applyNumberFormat="1" applyFont="1" applyFill="1" applyBorder="1" applyAlignment="1">
      <alignment horizontal="center" vertical="top"/>
    </xf>
    <xf numFmtId="164" fontId="7" fillId="6" borderId="25" xfId="0" applyNumberFormat="1" applyFont="1" applyFill="1" applyBorder="1" applyAlignment="1">
      <alignment horizontal="center" vertical="top"/>
    </xf>
    <xf numFmtId="164" fontId="7" fillId="6" borderId="23" xfId="0" applyNumberFormat="1" applyFont="1" applyFill="1" applyBorder="1" applyAlignment="1">
      <alignment horizontal="center" vertical="top"/>
    </xf>
    <xf numFmtId="164" fontId="6" fillId="6" borderId="43" xfId="0" applyNumberFormat="1" applyFont="1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center"/>
    </xf>
    <xf numFmtId="164" fontId="6" fillId="6" borderId="32" xfId="0" applyNumberFormat="1" applyFont="1" applyFill="1" applyBorder="1" applyAlignment="1">
      <alignment horizontal="center" vertical="center"/>
    </xf>
    <xf numFmtId="164" fontId="5" fillId="6" borderId="34" xfId="0" applyNumberFormat="1" applyFont="1" applyFill="1" applyBorder="1" applyAlignment="1">
      <alignment horizontal="center" vertical="top"/>
    </xf>
    <xf numFmtId="164" fontId="5" fillId="6" borderId="35" xfId="0" applyNumberFormat="1" applyFont="1" applyFill="1" applyBorder="1" applyAlignment="1">
      <alignment horizontal="center" vertical="top"/>
    </xf>
    <xf numFmtId="164" fontId="5" fillId="6" borderId="42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164" fontId="6" fillId="6" borderId="42" xfId="0" applyNumberFormat="1" applyFont="1" applyFill="1" applyBorder="1" applyAlignment="1">
      <alignment horizontal="center" vertical="top"/>
    </xf>
    <xf numFmtId="164" fontId="6" fillId="6" borderId="61" xfId="0" applyNumberFormat="1" applyFont="1" applyFill="1" applyBorder="1" applyAlignment="1">
      <alignment horizontal="center" vertical="top"/>
    </xf>
    <xf numFmtId="164" fontId="6" fillId="6" borderId="62" xfId="0" applyNumberFormat="1" applyFont="1" applyFill="1" applyBorder="1" applyAlignment="1">
      <alignment horizontal="center" vertical="top"/>
    </xf>
    <xf numFmtId="164" fontId="3" fillId="5" borderId="48" xfId="0" applyNumberFormat="1" applyFont="1" applyFill="1" applyBorder="1" applyAlignment="1">
      <alignment horizontal="center" vertical="top"/>
    </xf>
    <xf numFmtId="164" fontId="5" fillId="6" borderId="62" xfId="0" applyNumberFormat="1" applyFont="1" applyFill="1" applyBorder="1" applyAlignment="1">
      <alignment horizontal="center" vertical="top"/>
    </xf>
    <xf numFmtId="164" fontId="7" fillId="6" borderId="42" xfId="0" applyNumberFormat="1" applyFont="1" applyFill="1" applyBorder="1" applyAlignment="1">
      <alignment horizontal="center" vertical="top"/>
    </xf>
    <xf numFmtId="164" fontId="2" fillId="6" borderId="18" xfId="0" applyNumberFormat="1" applyFont="1" applyFill="1" applyBorder="1" applyAlignment="1">
      <alignment horizontal="center" vertical="top" wrapText="1"/>
    </xf>
    <xf numFmtId="164" fontId="2" fillId="6" borderId="61" xfId="0" applyNumberFormat="1" applyFont="1" applyFill="1" applyBorder="1" applyAlignment="1">
      <alignment horizontal="center" vertical="top" wrapText="1"/>
    </xf>
    <xf numFmtId="164" fontId="3" fillId="5" borderId="62" xfId="0" applyNumberFormat="1" applyFont="1" applyFill="1" applyBorder="1" applyAlignment="1">
      <alignment horizontal="center" vertical="top" wrapText="1"/>
    </xf>
    <xf numFmtId="164" fontId="5" fillId="3" borderId="24" xfId="0" applyNumberFormat="1" applyFont="1" applyFill="1" applyBorder="1" applyAlignment="1">
      <alignment horizontal="center" vertical="top" wrapText="1"/>
    </xf>
    <xf numFmtId="164" fontId="5" fillId="2" borderId="24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0" fontId="2" fillId="0" borderId="63" xfId="0" applyFont="1" applyBorder="1" applyAlignment="1">
      <alignment horizontal="center" vertical="top"/>
    </xf>
    <xf numFmtId="164" fontId="6" fillId="5" borderId="64" xfId="0" applyNumberFormat="1" applyFont="1" applyFill="1" applyBorder="1" applyAlignment="1">
      <alignment horizontal="center" vertical="top"/>
    </xf>
    <xf numFmtId="164" fontId="6" fillId="5" borderId="65" xfId="0" applyNumberFormat="1" applyFont="1" applyFill="1" applyBorder="1" applyAlignment="1">
      <alignment horizontal="center" vertical="top"/>
    </xf>
    <xf numFmtId="164" fontId="6" fillId="5" borderId="66" xfId="0" applyNumberFormat="1" applyFont="1" applyFill="1" applyBorder="1" applyAlignment="1">
      <alignment horizontal="center" vertical="top"/>
    </xf>
    <xf numFmtId="164" fontId="6" fillId="6" borderId="64" xfId="0" applyNumberFormat="1" applyFont="1" applyFill="1" applyBorder="1" applyAlignment="1">
      <alignment horizontal="center" vertical="top"/>
    </xf>
    <xf numFmtId="164" fontId="6" fillId="6" borderId="65" xfId="0" applyNumberFormat="1" applyFont="1" applyFill="1" applyBorder="1" applyAlignment="1">
      <alignment horizontal="center" vertical="top"/>
    </xf>
    <xf numFmtId="164" fontId="6" fillId="6" borderId="67" xfId="0" applyNumberFormat="1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horizontal="center" vertical="top"/>
    </xf>
    <xf numFmtId="49" fontId="3" fillId="3" borderId="68" xfId="0" applyNumberFormat="1" applyFont="1" applyFill="1" applyBorder="1" applyAlignment="1">
      <alignment horizontal="center" vertical="top"/>
    </xf>
    <xf numFmtId="164" fontId="5" fillId="5" borderId="64" xfId="0" applyNumberFormat="1" applyFont="1" applyFill="1" applyBorder="1" applyAlignment="1">
      <alignment horizontal="center" vertical="top"/>
    </xf>
    <xf numFmtId="164" fontId="5" fillId="5" borderId="65" xfId="0" applyNumberFormat="1" applyFont="1" applyFill="1" applyBorder="1" applyAlignment="1">
      <alignment horizontal="center" vertical="top"/>
    </xf>
    <xf numFmtId="164" fontId="5" fillId="5" borderId="67" xfId="0" applyNumberFormat="1" applyFont="1" applyFill="1" applyBorder="1" applyAlignment="1">
      <alignment horizontal="center" vertical="top"/>
    </xf>
    <xf numFmtId="164" fontId="5" fillId="6" borderId="64" xfId="0" applyNumberFormat="1" applyFont="1" applyFill="1" applyBorder="1" applyAlignment="1">
      <alignment horizontal="center" vertical="top"/>
    </xf>
    <xf numFmtId="164" fontId="5" fillId="6" borderId="65" xfId="0" applyNumberFormat="1" applyFont="1" applyFill="1" applyBorder="1" applyAlignment="1">
      <alignment horizontal="center" vertical="top"/>
    </xf>
    <xf numFmtId="164" fontId="5" fillId="6" borderId="67" xfId="0" applyNumberFormat="1" applyFont="1" applyFill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9" fillId="0" borderId="31" xfId="0" applyNumberFormat="1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164" fontId="9" fillId="0" borderId="33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37" xfId="0" applyNumberFormat="1" applyFont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164" fontId="10" fillId="5" borderId="12" xfId="0" applyNumberFormat="1" applyFont="1" applyFill="1" applyBorder="1" applyAlignment="1">
      <alignment horizontal="center"/>
    </xf>
    <xf numFmtId="164" fontId="10" fillId="5" borderId="13" xfId="0" applyNumberFormat="1" applyFont="1" applyFill="1" applyBorder="1" applyAlignment="1">
      <alignment horizontal="center"/>
    </xf>
    <xf numFmtId="164" fontId="10" fillId="5" borderId="14" xfId="0" applyNumberFormat="1" applyFont="1" applyFill="1" applyBorder="1" applyAlignment="1">
      <alignment horizontal="center"/>
    </xf>
    <xf numFmtId="164" fontId="10" fillId="5" borderId="47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5" borderId="59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164" fontId="9" fillId="0" borderId="31" xfId="0" applyNumberFormat="1" applyFont="1" applyBorder="1" applyAlignment="1">
      <alignment horizontal="center" vertical="top"/>
    </xf>
    <xf numFmtId="164" fontId="9" fillId="0" borderId="32" xfId="0" applyNumberFormat="1" applyFont="1" applyBorder="1" applyAlignment="1">
      <alignment horizontal="center" vertical="top"/>
    </xf>
    <xf numFmtId="164" fontId="9" fillId="0" borderId="33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/>
    </xf>
    <xf numFmtId="164" fontId="9" fillId="0" borderId="12" xfId="0" applyNumberFormat="1" applyFont="1" applyBorder="1" applyAlignment="1">
      <alignment horizontal="center" vertical="top"/>
    </xf>
    <xf numFmtId="164" fontId="9" fillId="0" borderId="37" xfId="0" applyNumberFormat="1" applyFont="1" applyBorder="1" applyAlignment="1">
      <alignment horizontal="center" vertical="top"/>
    </xf>
    <xf numFmtId="164" fontId="10" fillId="5" borderId="11" xfId="0" applyNumberFormat="1" applyFont="1" applyFill="1" applyBorder="1" applyAlignment="1">
      <alignment horizontal="center" vertical="top"/>
    </xf>
    <xf numFmtId="164" fontId="10" fillId="5" borderId="12" xfId="0" applyNumberFormat="1" applyFont="1" applyFill="1" applyBorder="1" applyAlignment="1">
      <alignment horizontal="center" vertical="top"/>
    </xf>
    <xf numFmtId="164" fontId="10" fillId="5" borderId="65" xfId="0" applyNumberFormat="1" applyFont="1" applyFill="1" applyBorder="1" applyAlignment="1">
      <alignment horizontal="center" vertical="top"/>
    </xf>
    <xf numFmtId="164" fontId="10" fillId="5" borderId="66" xfId="0" applyNumberFormat="1" applyFont="1" applyFill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164" fontId="9" fillId="0" borderId="22" xfId="0" applyNumberFormat="1" applyFont="1" applyBorder="1" applyAlignment="1">
      <alignment horizontal="center" vertical="top"/>
    </xf>
    <xf numFmtId="164" fontId="10" fillId="5" borderId="13" xfId="0" applyNumberFormat="1" applyFont="1" applyFill="1" applyBorder="1" applyAlignment="1">
      <alignment horizontal="center" vertical="top"/>
    </xf>
    <xf numFmtId="164" fontId="10" fillId="5" borderId="14" xfId="0" applyNumberFormat="1" applyFont="1" applyFill="1" applyBorder="1" applyAlignment="1">
      <alignment horizontal="center" vertical="top"/>
    </xf>
    <xf numFmtId="164" fontId="10" fillId="5" borderId="47" xfId="0" applyNumberFormat="1" applyFont="1" applyFill="1" applyBorder="1" applyAlignment="1">
      <alignment horizontal="center" vertical="top"/>
    </xf>
    <xf numFmtId="164" fontId="10" fillId="5" borderId="1" xfId="0" applyNumberFormat="1" applyFont="1" applyFill="1" applyBorder="1" applyAlignment="1">
      <alignment horizontal="center" vertical="top"/>
    </xf>
    <xf numFmtId="164" fontId="10" fillId="5" borderId="59" xfId="0" applyNumberFormat="1" applyFont="1" applyFill="1" applyBorder="1" applyAlignment="1">
      <alignment horizontal="center" vertical="top"/>
    </xf>
    <xf numFmtId="164" fontId="10" fillId="3" borderId="2" xfId="0" applyNumberFormat="1" applyFont="1" applyFill="1" applyBorder="1" applyAlignment="1">
      <alignment horizontal="center" vertical="top"/>
    </xf>
    <xf numFmtId="164" fontId="10" fillId="3" borderId="3" xfId="0" applyNumberFormat="1" applyFont="1" applyFill="1" applyBorder="1" applyAlignment="1">
      <alignment horizontal="center" vertical="top"/>
    </xf>
    <xf numFmtId="164" fontId="10" fillId="3" borderId="35" xfId="0" applyNumberFormat="1" applyFont="1" applyFill="1" applyBorder="1" applyAlignment="1">
      <alignment horizontal="center" vertical="top"/>
    </xf>
    <xf numFmtId="164" fontId="10" fillId="3" borderId="36" xfId="0" applyNumberFormat="1" applyFont="1" applyFill="1" applyBorder="1" applyAlignment="1">
      <alignment horizontal="center" vertical="top"/>
    </xf>
    <xf numFmtId="164" fontId="21" fillId="0" borderId="31" xfId="0" applyNumberFormat="1" applyFont="1" applyBorder="1" applyAlignment="1">
      <alignment horizontal="center" vertical="top"/>
    </xf>
    <xf numFmtId="164" fontId="21" fillId="0" borderId="32" xfId="0" applyNumberFormat="1" applyFont="1" applyBorder="1" applyAlignment="1">
      <alignment horizontal="center" vertical="top"/>
    </xf>
    <xf numFmtId="164" fontId="10" fillId="5" borderId="37" xfId="0" applyNumberFormat="1" applyFont="1" applyFill="1" applyBorder="1" applyAlignment="1">
      <alignment horizontal="center"/>
    </xf>
    <xf numFmtId="164" fontId="10" fillId="3" borderId="17" xfId="0" applyNumberFormat="1" applyFont="1" applyFill="1" applyBorder="1" applyAlignment="1">
      <alignment horizontal="center"/>
    </xf>
    <xf numFmtId="164" fontId="10" fillId="7" borderId="2" xfId="0" applyNumberFormat="1" applyFont="1" applyFill="1" applyBorder="1" applyAlignment="1">
      <alignment horizontal="center"/>
    </xf>
    <xf numFmtId="164" fontId="10" fillId="7" borderId="3" xfId="0" applyNumberFormat="1" applyFont="1" applyFill="1" applyBorder="1" applyAlignment="1">
      <alignment horizontal="center"/>
    </xf>
    <xf numFmtId="164" fontId="10" fillId="7" borderId="17" xfId="0" applyNumberFormat="1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164" fontId="10" fillId="4" borderId="17" xfId="0" applyNumberFormat="1" applyFont="1" applyFill="1" applyBorder="1" applyAlignment="1">
      <alignment horizontal="center"/>
    </xf>
    <xf numFmtId="164" fontId="9" fillId="0" borderId="39" xfId="0" applyNumberFormat="1" applyFont="1" applyBorder="1" applyAlignment="1">
      <alignment horizontal="center" vertical="top"/>
    </xf>
    <xf numFmtId="164" fontId="9" fillId="0" borderId="40" xfId="0" applyNumberFormat="1" applyFont="1" applyBorder="1" applyAlignment="1">
      <alignment horizontal="center" vertical="top"/>
    </xf>
    <xf numFmtId="164" fontId="10" fillId="5" borderId="48" xfId="0" applyNumberFormat="1" applyFont="1" applyFill="1" applyBorder="1" applyAlignment="1">
      <alignment horizontal="center" vertical="top"/>
    </xf>
    <xf numFmtId="164" fontId="7" fillId="5" borderId="31" xfId="0" applyNumberFormat="1" applyFont="1" applyFill="1" applyBorder="1" applyAlignment="1">
      <alignment horizontal="center" vertical="top"/>
    </xf>
    <xf numFmtId="164" fontId="21" fillId="0" borderId="9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164" fontId="10" fillId="5" borderId="60" xfId="0" applyNumberFormat="1" applyFont="1" applyFill="1" applyBorder="1" applyAlignment="1">
      <alignment horizontal="center"/>
    </xf>
    <xf numFmtId="164" fontId="7" fillId="6" borderId="9" xfId="0" applyNumberFormat="1" applyFont="1" applyFill="1" applyBorder="1" applyAlignment="1">
      <alignment horizontal="center" vertical="top"/>
    </xf>
    <xf numFmtId="164" fontId="7" fillId="6" borderId="10" xfId="0" applyNumberFormat="1" applyFont="1" applyFill="1" applyBorder="1" applyAlignment="1">
      <alignment horizontal="center" vertical="top"/>
    </xf>
    <xf numFmtId="164" fontId="6" fillId="6" borderId="18" xfId="0" applyNumberFormat="1" applyFont="1" applyFill="1" applyBorder="1" applyAlignment="1">
      <alignment horizontal="center" vertical="top"/>
    </xf>
    <xf numFmtId="164" fontId="10" fillId="3" borderId="13" xfId="0" applyNumberFormat="1" applyFont="1" applyFill="1" applyBorder="1" applyAlignment="1">
      <alignment horizontal="center" vertical="top"/>
    </xf>
    <xf numFmtId="164" fontId="10" fillId="3" borderId="14" xfId="0" applyNumberFormat="1" applyFont="1" applyFill="1" applyBorder="1" applyAlignment="1">
      <alignment horizontal="center" vertical="top"/>
    </xf>
    <xf numFmtId="164" fontId="10" fillId="3" borderId="60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49" fontId="3" fillId="3" borderId="69" xfId="0" applyNumberFormat="1" applyFont="1" applyFill="1" applyBorder="1" applyAlignment="1">
      <alignment horizontal="center" vertical="top"/>
    </xf>
    <xf numFmtId="164" fontId="18" fillId="6" borderId="34" xfId="0" applyNumberFormat="1" applyFont="1" applyFill="1" applyBorder="1" applyAlignment="1">
      <alignment horizontal="center" vertical="top"/>
    </xf>
    <xf numFmtId="164" fontId="18" fillId="6" borderId="35" xfId="0" applyNumberFormat="1" applyFont="1" applyFill="1" applyBorder="1" applyAlignment="1">
      <alignment horizontal="center" vertical="top"/>
    </xf>
    <xf numFmtId="164" fontId="20" fillId="0" borderId="9" xfId="0" applyNumberFormat="1" applyFont="1" applyBorder="1" applyAlignment="1">
      <alignment horizontal="center" vertical="top"/>
    </xf>
    <xf numFmtId="164" fontId="20" fillId="0" borderId="10" xfId="0" applyNumberFormat="1" applyFont="1" applyBorder="1" applyAlignment="1">
      <alignment horizontal="center" vertical="top"/>
    </xf>
    <xf numFmtId="164" fontId="21" fillId="0" borderId="9" xfId="0" applyNumberFormat="1" applyFont="1" applyBorder="1" applyAlignment="1">
      <alignment horizontal="center" vertical="top"/>
    </xf>
    <xf numFmtId="164" fontId="21" fillId="0" borderId="10" xfId="0" applyNumberFormat="1" applyFont="1" applyBorder="1" applyAlignment="1">
      <alignment horizontal="center" vertical="top"/>
    </xf>
    <xf numFmtId="164" fontId="18" fillId="6" borderId="38" xfId="0" applyNumberFormat="1" applyFont="1" applyFill="1" applyBorder="1" applyAlignment="1">
      <alignment horizontal="center" vertical="top"/>
    </xf>
    <xf numFmtId="164" fontId="18" fillId="6" borderId="39" xfId="0" applyNumberFormat="1" applyFont="1" applyFill="1" applyBorder="1" applyAlignment="1">
      <alignment horizontal="center" vertical="top"/>
    </xf>
    <xf numFmtId="0" fontId="20" fillId="0" borderId="19" xfId="0" applyFont="1" applyBorder="1" applyAlignment="1">
      <alignment horizontal="center" vertical="top" wrapText="1"/>
    </xf>
    <xf numFmtId="164" fontId="18" fillId="5" borderId="31" xfId="0" applyNumberFormat="1" applyFont="1" applyFill="1" applyBorder="1" applyAlignment="1">
      <alignment horizontal="center" vertical="top"/>
    </xf>
    <xf numFmtId="164" fontId="18" fillId="5" borderId="32" xfId="0" applyNumberFormat="1" applyFont="1" applyFill="1" applyBorder="1" applyAlignment="1">
      <alignment horizontal="center" vertical="top"/>
    </xf>
    <xf numFmtId="164" fontId="6" fillId="5" borderId="61" xfId="0" applyNumberFormat="1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/>
    </xf>
    <xf numFmtId="164" fontId="18" fillId="5" borderId="38" xfId="0" applyNumberFormat="1" applyFont="1" applyFill="1" applyBorder="1" applyAlignment="1">
      <alignment horizontal="center" vertical="top"/>
    </xf>
    <xf numFmtId="164" fontId="18" fillId="5" borderId="39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164" fontId="6" fillId="6" borderId="33" xfId="0" applyNumberFormat="1" applyFont="1" applyFill="1" applyBorder="1" applyAlignment="1">
      <alignment horizontal="center" vertical="top"/>
    </xf>
    <xf numFmtId="164" fontId="18" fillId="6" borderId="31" xfId="0" applyNumberFormat="1" applyFont="1" applyFill="1" applyBorder="1" applyAlignment="1">
      <alignment horizontal="center" vertical="top"/>
    </xf>
    <xf numFmtId="164" fontId="18" fillId="6" borderId="32" xfId="0" applyNumberFormat="1" applyFont="1" applyFill="1" applyBorder="1" applyAlignment="1">
      <alignment horizontal="center" vertical="top"/>
    </xf>
    <xf numFmtId="164" fontId="18" fillId="6" borderId="11" xfId="0" applyNumberFormat="1" applyFont="1" applyFill="1" applyBorder="1" applyAlignment="1">
      <alignment horizontal="center" vertical="top"/>
    </xf>
    <xf numFmtId="164" fontId="18" fillId="6" borderId="12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164" fontId="5" fillId="5" borderId="50" xfId="0" applyNumberFormat="1" applyFont="1" applyFill="1" applyBorder="1" applyAlignment="1">
      <alignment horizontal="center" vertical="top"/>
    </xf>
    <xf numFmtId="164" fontId="18" fillId="6" borderId="6" xfId="0" applyNumberFormat="1" applyFont="1" applyFill="1" applyBorder="1" applyAlignment="1">
      <alignment horizontal="center" vertical="top"/>
    </xf>
    <xf numFmtId="164" fontId="21" fillId="0" borderId="38" xfId="0" applyNumberFormat="1" applyFont="1" applyBorder="1" applyAlignment="1">
      <alignment horizontal="center" vertical="top"/>
    </xf>
    <xf numFmtId="164" fontId="21" fillId="0" borderId="39" xfId="0" applyNumberFormat="1" applyFont="1" applyBorder="1" applyAlignment="1">
      <alignment horizontal="center" vertical="top"/>
    </xf>
    <xf numFmtId="164" fontId="7" fillId="6" borderId="32" xfId="0" applyNumberFormat="1" applyFont="1" applyFill="1" applyBorder="1" applyAlignment="1">
      <alignment horizontal="center" vertical="top"/>
    </xf>
    <xf numFmtId="164" fontId="19" fillId="6" borderId="31" xfId="0" applyNumberFormat="1" applyFont="1" applyFill="1" applyBorder="1" applyAlignment="1">
      <alignment horizontal="center" vertical="top"/>
    </xf>
    <xf numFmtId="164" fontId="19" fillId="6" borderId="32" xfId="0" applyNumberFormat="1" applyFont="1" applyFill="1" applyBorder="1" applyAlignment="1">
      <alignment horizontal="center" vertical="top"/>
    </xf>
    <xf numFmtId="164" fontId="6" fillId="5" borderId="38" xfId="0" applyNumberFormat="1" applyFont="1" applyFill="1" applyBorder="1" applyAlignment="1">
      <alignment horizontal="center" vertical="center"/>
    </xf>
    <xf numFmtId="164" fontId="6" fillId="5" borderId="39" xfId="0" applyNumberFormat="1" applyFont="1" applyFill="1" applyBorder="1" applyAlignment="1">
      <alignment horizontal="center" vertical="center"/>
    </xf>
    <xf numFmtId="164" fontId="6" fillId="6" borderId="39" xfId="0" applyNumberFormat="1" applyFont="1" applyFill="1" applyBorder="1" applyAlignment="1">
      <alignment horizontal="center" vertical="center"/>
    </xf>
    <xf numFmtId="164" fontId="18" fillId="6" borderId="38" xfId="0" applyNumberFormat="1" applyFont="1" applyFill="1" applyBorder="1" applyAlignment="1">
      <alignment horizontal="center" vertical="center"/>
    </xf>
    <xf numFmtId="164" fontId="18" fillId="6" borderId="39" xfId="0" applyNumberFormat="1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top"/>
    </xf>
    <xf numFmtId="164" fontId="21" fillId="0" borderId="12" xfId="0" applyNumberFormat="1" applyFont="1" applyBorder="1" applyAlignment="1">
      <alignment horizontal="center" vertical="top"/>
    </xf>
    <xf numFmtId="164" fontId="6" fillId="0" borderId="34" xfId="0" applyNumberFormat="1" applyFont="1" applyFill="1" applyBorder="1" applyAlignment="1">
      <alignment horizontal="center" vertical="top"/>
    </xf>
    <xf numFmtId="164" fontId="6" fillId="0" borderId="35" xfId="0" applyNumberFormat="1" applyFont="1" applyFill="1" applyBorder="1" applyAlignment="1">
      <alignment horizontal="center" vertical="top"/>
    </xf>
    <xf numFmtId="164" fontId="6" fillId="0" borderId="36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164" fontId="6" fillId="0" borderId="12" xfId="0" applyNumberFormat="1" applyFont="1" applyFill="1" applyBorder="1" applyAlignment="1">
      <alignment horizontal="center" vertical="top"/>
    </xf>
    <xf numFmtId="164" fontId="6" fillId="0" borderId="37" xfId="0" applyNumberFormat="1" applyFont="1" applyFill="1" applyBorder="1" applyAlignment="1">
      <alignment horizontal="center" vertical="top"/>
    </xf>
    <xf numFmtId="164" fontId="6" fillId="0" borderId="31" xfId="0" applyNumberFormat="1" applyFont="1" applyFill="1" applyBorder="1" applyAlignment="1">
      <alignment horizontal="center" vertical="top"/>
    </xf>
    <xf numFmtId="164" fontId="6" fillId="0" borderId="32" xfId="0" applyNumberFormat="1" applyFont="1" applyFill="1" applyBorder="1" applyAlignment="1">
      <alignment horizontal="center" vertical="top"/>
    </xf>
    <xf numFmtId="164" fontId="6" fillId="0" borderId="33" xfId="0" applyNumberFormat="1" applyFont="1" applyFill="1" applyBorder="1" applyAlignment="1">
      <alignment horizontal="center" vertical="top"/>
    </xf>
    <xf numFmtId="164" fontId="6" fillId="0" borderId="38" xfId="0" applyNumberFormat="1" applyFont="1" applyFill="1" applyBorder="1" applyAlignment="1">
      <alignment horizontal="center" vertical="top"/>
    </xf>
    <xf numFmtId="164" fontId="6" fillId="0" borderId="39" xfId="0" applyNumberFormat="1" applyFont="1" applyFill="1" applyBorder="1" applyAlignment="1">
      <alignment horizontal="center" vertical="top"/>
    </xf>
    <xf numFmtId="164" fontId="6" fillId="0" borderId="40" xfId="0" applyNumberFormat="1" applyFont="1" applyFill="1" applyBorder="1" applyAlignment="1">
      <alignment horizontal="center" vertical="top"/>
    </xf>
    <xf numFmtId="164" fontId="6" fillId="0" borderId="42" xfId="0" applyNumberFormat="1" applyFont="1" applyFill="1" applyBorder="1" applyAlignment="1">
      <alignment horizontal="center" vertical="top"/>
    </xf>
    <xf numFmtId="164" fontId="5" fillId="3" borderId="57" xfId="0" applyNumberFormat="1" applyFont="1" applyFill="1" applyBorder="1" applyAlignment="1">
      <alignment horizontal="center" vertical="top"/>
    </xf>
    <xf numFmtId="164" fontId="5" fillId="3" borderId="23" xfId="0" applyNumberFormat="1" applyFont="1" applyFill="1" applyBorder="1" applyAlignment="1">
      <alignment horizontal="center" vertical="top"/>
    </xf>
    <xf numFmtId="164" fontId="5" fillId="3" borderId="2" xfId="0" applyNumberFormat="1" applyFont="1" applyFill="1" applyBorder="1" applyAlignment="1">
      <alignment horizontal="center" vertical="top"/>
    </xf>
    <xf numFmtId="164" fontId="6" fillId="6" borderId="53" xfId="0" applyNumberFormat="1" applyFont="1" applyFill="1" applyBorder="1" applyAlignment="1">
      <alignment vertical="top"/>
    </xf>
    <xf numFmtId="164" fontId="6" fillId="0" borderId="52" xfId="0" applyNumberFormat="1" applyFont="1" applyFill="1" applyBorder="1" applyAlignment="1">
      <alignment vertical="top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69" xfId="0" applyNumberFormat="1" applyFont="1" applyFill="1" applyBorder="1" applyAlignment="1">
      <alignment horizontal="center" vertical="top"/>
    </xf>
    <xf numFmtId="164" fontId="5" fillId="0" borderId="37" xfId="0" applyNumberFormat="1" applyFont="1" applyFill="1" applyBorder="1" applyAlignment="1">
      <alignment horizontal="center" vertical="top"/>
    </xf>
    <xf numFmtId="164" fontId="6" fillId="0" borderId="61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" fontId="2" fillId="0" borderId="18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/>
    <xf numFmtId="1" fontId="1" fillId="0" borderId="37" xfId="0" applyNumberFormat="1" applyFont="1" applyBorder="1"/>
    <xf numFmtId="0" fontId="2" fillId="6" borderId="0" xfId="0" applyFont="1" applyFill="1" applyBorder="1" applyAlignment="1">
      <alignment vertical="top"/>
    </xf>
    <xf numFmtId="164" fontId="6" fillId="0" borderId="73" xfId="0" applyNumberFormat="1" applyFont="1" applyFill="1" applyBorder="1" applyAlignment="1">
      <alignment horizontal="center" vertical="top"/>
    </xf>
    <xf numFmtId="164" fontId="6" fillId="6" borderId="6" xfId="0" applyNumberFormat="1" applyFont="1" applyFill="1" applyBorder="1" applyAlignment="1">
      <alignment vertical="top"/>
    </xf>
    <xf numFmtId="164" fontId="6" fillId="0" borderId="8" xfId="0" applyNumberFormat="1" applyFont="1" applyFill="1" applyBorder="1" applyAlignment="1">
      <alignment vertical="top"/>
    </xf>
    <xf numFmtId="164" fontId="6" fillId="0" borderId="53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vertical="center" textRotation="90" wrapText="1"/>
    </xf>
    <xf numFmtId="164" fontId="6" fillId="6" borderId="36" xfId="0" applyNumberFormat="1" applyFont="1" applyFill="1" applyBorder="1" applyAlignment="1">
      <alignment horizontal="center" vertical="top"/>
    </xf>
    <xf numFmtId="164" fontId="6" fillId="6" borderId="37" xfId="0" applyNumberFormat="1" applyFont="1" applyFill="1" applyBorder="1" applyAlignment="1">
      <alignment horizontal="center" vertical="top"/>
    </xf>
    <xf numFmtId="164" fontId="6" fillId="0" borderId="43" xfId="0" applyNumberFormat="1" applyFont="1" applyFill="1" applyBorder="1" applyAlignment="1">
      <alignment horizontal="center" vertical="top"/>
    </xf>
    <xf numFmtId="164" fontId="6" fillId="0" borderId="52" xfId="0" applyNumberFormat="1" applyFont="1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top"/>
    </xf>
    <xf numFmtId="164" fontId="6" fillId="6" borderId="40" xfId="0" applyNumberFormat="1" applyFont="1" applyFill="1" applyBorder="1" applyAlignment="1">
      <alignment horizontal="center" vertical="top"/>
    </xf>
    <xf numFmtId="164" fontId="6" fillId="0" borderId="62" xfId="0" applyNumberFormat="1" applyFont="1" applyFill="1" applyBorder="1" applyAlignment="1">
      <alignment horizontal="center" vertical="top"/>
    </xf>
    <xf numFmtId="164" fontId="6" fillId="0" borderId="8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center" vertical="top"/>
    </xf>
    <xf numFmtId="164" fontId="6" fillId="6" borderId="8" xfId="0" applyNumberFormat="1" applyFont="1" applyFill="1" applyBorder="1" applyAlignment="1">
      <alignment horizontal="center" vertical="top"/>
    </xf>
    <xf numFmtId="0" fontId="9" fillId="6" borderId="22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4" fontId="6" fillId="0" borderId="57" xfId="0" applyNumberFormat="1" applyFont="1" applyFill="1" applyBorder="1" applyAlignment="1">
      <alignment horizontal="center" vertical="top"/>
    </xf>
    <xf numFmtId="164" fontId="6" fillId="0" borderId="22" xfId="0" applyNumberFormat="1" applyFont="1" applyFill="1" applyBorder="1" applyAlignment="1">
      <alignment horizontal="center" vertical="top"/>
    </xf>
    <xf numFmtId="164" fontId="7" fillId="6" borderId="38" xfId="0" applyNumberFormat="1" applyFont="1" applyFill="1" applyBorder="1" applyAlignment="1">
      <alignment horizontal="center" vertical="top"/>
    </xf>
    <xf numFmtId="164" fontId="7" fillId="6" borderId="39" xfId="0" applyNumberFormat="1" applyFont="1" applyFill="1" applyBorder="1" applyAlignment="1">
      <alignment horizontal="center" vertical="top"/>
    </xf>
    <xf numFmtId="0" fontId="9" fillId="6" borderId="40" xfId="0" applyNumberFormat="1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center" vertical="top"/>
    </xf>
    <xf numFmtId="164" fontId="9" fillId="6" borderId="12" xfId="0" applyNumberFormat="1" applyFont="1" applyFill="1" applyBorder="1" applyAlignment="1">
      <alignment horizontal="center" vertical="top"/>
    </xf>
    <xf numFmtId="0" fontId="9" fillId="6" borderId="37" xfId="0" applyNumberFormat="1" applyFont="1" applyFill="1" applyBorder="1" applyAlignment="1">
      <alignment horizontal="center" vertical="center"/>
    </xf>
    <xf numFmtId="164" fontId="9" fillId="6" borderId="36" xfId="0" applyNumberFormat="1" applyFont="1" applyFill="1" applyBorder="1" applyAlignment="1">
      <alignment horizontal="center" vertical="top"/>
    </xf>
    <xf numFmtId="164" fontId="9" fillId="6" borderId="37" xfId="0" applyNumberFormat="1" applyFont="1" applyFill="1" applyBorder="1" applyAlignment="1">
      <alignment horizontal="center" vertical="top"/>
    </xf>
    <xf numFmtId="164" fontId="7" fillId="6" borderId="31" xfId="0" applyNumberFormat="1" applyFont="1" applyFill="1" applyBorder="1" applyAlignment="1">
      <alignment horizontal="center" vertical="center"/>
    </xf>
    <xf numFmtId="164" fontId="7" fillId="6" borderId="32" xfId="0" applyNumberFormat="1" applyFont="1" applyFill="1" applyBorder="1" applyAlignment="1">
      <alignment horizontal="center" vertical="center"/>
    </xf>
    <xf numFmtId="164" fontId="22" fillId="3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164" fontId="6" fillId="6" borderId="37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top"/>
    </xf>
    <xf numFmtId="0" fontId="15" fillId="0" borderId="9" xfId="0" applyFont="1" applyFill="1" applyBorder="1" applyAlignment="1">
      <alignment vertical="center" textRotation="90" wrapText="1"/>
    </xf>
    <xf numFmtId="164" fontId="6" fillId="10" borderId="34" xfId="0" applyNumberFormat="1" applyFont="1" applyFill="1" applyBorder="1" applyAlignment="1">
      <alignment horizontal="center" vertical="top"/>
    </xf>
    <xf numFmtId="164" fontId="6" fillId="10" borderId="35" xfId="0" applyNumberFormat="1" applyFont="1" applyFill="1" applyBorder="1" applyAlignment="1">
      <alignment horizontal="center" vertical="top"/>
    </xf>
    <xf numFmtId="164" fontId="6" fillId="10" borderId="36" xfId="0" applyNumberFormat="1" applyFont="1" applyFill="1" applyBorder="1" applyAlignment="1">
      <alignment horizontal="center" vertical="top"/>
    </xf>
    <xf numFmtId="164" fontId="6" fillId="10" borderId="11" xfId="0" applyNumberFormat="1" applyFont="1" applyFill="1" applyBorder="1" applyAlignment="1">
      <alignment horizontal="center" vertical="top"/>
    </xf>
    <xf numFmtId="164" fontId="6" fillId="10" borderId="12" xfId="0" applyNumberFormat="1" applyFont="1" applyFill="1" applyBorder="1" applyAlignment="1">
      <alignment horizontal="center" vertical="top"/>
    </xf>
    <xf numFmtId="164" fontId="6" fillId="10" borderId="37" xfId="0" applyNumberFormat="1" applyFont="1" applyFill="1" applyBorder="1" applyAlignment="1">
      <alignment horizontal="center" vertical="top"/>
    </xf>
    <xf numFmtId="164" fontId="6" fillId="10" borderId="31" xfId="0" applyNumberFormat="1" applyFont="1" applyFill="1" applyBorder="1" applyAlignment="1">
      <alignment horizontal="center" vertical="top"/>
    </xf>
    <xf numFmtId="164" fontId="6" fillId="10" borderId="32" xfId="0" applyNumberFormat="1" applyFont="1" applyFill="1" applyBorder="1" applyAlignment="1">
      <alignment horizontal="center" vertical="top"/>
    </xf>
    <xf numFmtId="164" fontId="6" fillId="10" borderId="33" xfId="0" applyNumberFormat="1" applyFont="1" applyFill="1" applyBorder="1" applyAlignment="1">
      <alignment horizontal="center" vertical="top"/>
    </xf>
    <xf numFmtId="164" fontId="6" fillId="10" borderId="38" xfId="0" applyNumberFormat="1" applyFont="1" applyFill="1" applyBorder="1" applyAlignment="1">
      <alignment horizontal="center" vertical="top"/>
    </xf>
    <xf numFmtId="164" fontId="6" fillId="10" borderId="39" xfId="0" applyNumberFormat="1" applyFont="1" applyFill="1" applyBorder="1" applyAlignment="1">
      <alignment horizontal="center" vertical="top"/>
    </xf>
    <xf numFmtId="164" fontId="6" fillId="10" borderId="40" xfId="0" applyNumberFormat="1" applyFont="1" applyFill="1" applyBorder="1" applyAlignment="1">
      <alignment horizontal="center" vertical="top"/>
    </xf>
    <xf numFmtId="164" fontId="5" fillId="10" borderId="47" xfId="0" applyNumberFormat="1" applyFont="1" applyFill="1" applyBorder="1" applyAlignment="1">
      <alignment horizontal="center" vertical="top"/>
    </xf>
    <xf numFmtId="164" fontId="5" fillId="10" borderId="55" xfId="0" applyNumberFormat="1" applyFont="1" applyFill="1" applyBorder="1" applyAlignment="1">
      <alignment horizontal="center" vertical="top"/>
    </xf>
    <xf numFmtId="164" fontId="5" fillId="10" borderId="29" xfId="0" applyNumberFormat="1" applyFont="1" applyFill="1" applyBorder="1" applyAlignment="1">
      <alignment horizontal="center" vertical="top"/>
    </xf>
    <xf numFmtId="164" fontId="6" fillId="10" borderId="43" xfId="0" applyNumberFormat="1" applyFont="1" applyFill="1" applyBorder="1" applyAlignment="1">
      <alignment horizontal="center" vertical="top"/>
    </xf>
    <xf numFmtId="164" fontId="3" fillId="10" borderId="47" xfId="0" applyNumberFormat="1" applyFont="1" applyFill="1" applyBorder="1" applyAlignment="1">
      <alignment horizontal="center" vertical="top"/>
    </xf>
    <xf numFmtId="164" fontId="3" fillId="10" borderId="1" xfId="0" applyNumberFormat="1" applyFont="1" applyFill="1" applyBorder="1" applyAlignment="1">
      <alignment horizontal="center" vertical="top"/>
    </xf>
    <xf numFmtId="164" fontId="3" fillId="10" borderId="48" xfId="0" applyNumberFormat="1" applyFont="1" applyFill="1" applyBorder="1" applyAlignment="1">
      <alignment horizontal="center" vertical="top"/>
    </xf>
    <xf numFmtId="164" fontId="7" fillId="10" borderId="36" xfId="0" applyNumberFormat="1" applyFont="1" applyFill="1" applyBorder="1" applyAlignment="1">
      <alignment horizontal="center" vertical="center"/>
    </xf>
    <xf numFmtId="164" fontId="7" fillId="10" borderId="37" xfId="0" applyNumberFormat="1" applyFont="1" applyFill="1" applyBorder="1" applyAlignment="1">
      <alignment horizontal="center" vertical="center"/>
    </xf>
    <xf numFmtId="164" fontId="3" fillId="10" borderId="49" xfId="0" applyNumberFormat="1" applyFont="1" applyFill="1" applyBorder="1" applyAlignment="1">
      <alignment horizontal="center" vertical="top"/>
    </xf>
    <xf numFmtId="164" fontId="3" fillId="10" borderId="56" xfId="0" applyNumberFormat="1" applyFont="1" applyFill="1" applyBorder="1" applyAlignment="1">
      <alignment horizontal="center" vertical="top"/>
    </xf>
    <xf numFmtId="164" fontId="3" fillId="10" borderId="59" xfId="0" applyNumberFormat="1" applyFont="1" applyFill="1" applyBorder="1" applyAlignment="1">
      <alignment horizontal="center" vertical="top"/>
    </xf>
    <xf numFmtId="164" fontId="5" fillId="10" borderId="38" xfId="0" applyNumberFormat="1" applyFont="1" applyFill="1" applyBorder="1" applyAlignment="1">
      <alignment horizontal="center" vertical="top"/>
    </xf>
    <xf numFmtId="164" fontId="5" fillId="10" borderId="73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164" fontId="5" fillId="10" borderId="56" xfId="0" applyNumberFormat="1" applyFont="1" applyFill="1" applyBorder="1" applyAlignment="1">
      <alignment horizontal="center" vertical="top"/>
    </xf>
    <xf numFmtId="164" fontId="5" fillId="10" borderId="30" xfId="0" applyNumberFormat="1" applyFont="1" applyFill="1" applyBorder="1" applyAlignment="1">
      <alignment horizontal="center" vertical="top"/>
    </xf>
    <xf numFmtId="164" fontId="3" fillId="10" borderId="30" xfId="0" applyNumberFormat="1" applyFont="1" applyFill="1" applyBorder="1" applyAlignment="1">
      <alignment horizontal="center" vertical="top"/>
    </xf>
    <xf numFmtId="164" fontId="3" fillId="10" borderId="29" xfId="0" applyNumberFormat="1" applyFont="1" applyFill="1" applyBorder="1" applyAlignment="1">
      <alignment horizontal="center" vertical="top"/>
    </xf>
    <xf numFmtId="164" fontId="6" fillId="10" borderId="61" xfId="0" applyNumberFormat="1" applyFont="1" applyFill="1" applyBorder="1" applyAlignment="1">
      <alignment horizontal="center" vertical="top"/>
    </xf>
    <xf numFmtId="164" fontId="6" fillId="0" borderId="70" xfId="0" applyNumberFormat="1" applyFont="1" applyFill="1" applyBorder="1" applyAlignment="1">
      <alignment horizontal="center" vertical="top"/>
    </xf>
    <xf numFmtId="164" fontId="6" fillId="10" borderId="6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48" xfId="0" applyNumberFormat="1" applyFont="1" applyFill="1" applyBorder="1" applyAlignment="1">
      <alignment horizontal="center" vertical="top"/>
    </xf>
    <xf numFmtId="164" fontId="5" fillId="10" borderId="59" xfId="0" applyNumberFormat="1" applyFont="1" applyFill="1" applyBorder="1" applyAlignment="1">
      <alignment horizontal="center" vertical="top"/>
    </xf>
    <xf numFmtId="164" fontId="22" fillId="10" borderId="47" xfId="0" applyNumberFormat="1" applyFont="1" applyFill="1" applyBorder="1" applyAlignment="1">
      <alignment horizontal="center" vertical="top"/>
    </xf>
    <xf numFmtId="164" fontId="22" fillId="10" borderId="1" xfId="0" applyNumberFormat="1" applyFont="1" applyFill="1" applyBorder="1" applyAlignment="1">
      <alignment horizontal="center" vertical="top"/>
    </xf>
    <xf numFmtId="164" fontId="22" fillId="10" borderId="59" xfId="0" applyNumberFormat="1" applyFont="1" applyFill="1" applyBorder="1" applyAlignment="1">
      <alignment horizontal="center" vertical="top"/>
    </xf>
    <xf numFmtId="164" fontId="5" fillId="10" borderId="49" xfId="0" applyNumberFormat="1" applyFont="1" applyFill="1" applyBorder="1" applyAlignment="1">
      <alignment horizontal="center" vertical="top"/>
    </xf>
    <xf numFmtId="164" fontId="3" fillId="10" borderId="38" xfId="0" applyNumberFormat="1" applyFont="1" applyFill="1" applyBorder="1" applyAlignment="1">
      <alignment horizontal="center" vertical="top" wrapText="1"/>
    </xf>
    <xf numFmtId="164" fontId="3" fillId="10" borderId="39" xfId="0" applyNumberFormat="1" applyFont="1" applyFill="1" applyBorder="1" applyAlignment="1">
      <alignment horizontal="center" vertical="top" wrapText="1"/>
    </xf>
    <xf numFmtId="164" fontId="3" fillId="10" borderId="40" xfId="0" applyNumberFormat="1" applyFont="1" applyFill="1" applyBorder="1" applyAlignment="1">
      <alignment horizontal="center" vertical="top" wrapText="1"/>
    </xf>
    <xf numFmtId="164" fontId="3" fillId="10" borderId="8" xfId="0" applyNumberFormat="1" applyFont="1" applyFill="1" applyBorder="1" applyAlignment="1">
      <alignment horizontal="center" vertical="top" wrapText="1"/>
    </xf>
    <xf numFmtId="164" fontId="3" fillId="10" borderId="51" xfId="0" applyNumberFormat="1" applyFont="1" applyFill="1" applyBorder="1" applyAlignment="1">
      <alignment horizontal="center" vertical="top" wrapText="1"/>
    </xf>
    <xf numFmtId="164" fontId="6" fillId="6" borderId="36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top"/>
    </xf>
    <xf numFmtId="49" fontId="13" fillId="0" borderId="60" xfId="0" applyNumberFormat="1" applyFont="1" applyFill="1" applyBorder="1" applyAlignment="1">
      <alignment horizontal="center" vertical="top"/>
    </xf>
    <xf numFmtId="164" fontId="9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9" fillId="0" borderId="4" xfId="0" applyFont="1" applyBorder="1" applyAlignment="1">
      <alignment horizontal="center" vertical="top"/>
    </xf>
    <xf numFmtId="0" fontId="9" fillId="0" borderId="52" xfId="0" applyFont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0" fillId="10" borderId="30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 wrapText="1"/>
    </xf>
    <xf numFmtId="0" fontId="9" fillId="0" borderId="7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top"/>
    </xf>
    <xf numFmtId="0" fontId="9" fillId="6" borderId="6" xfId="0" applyFont="1" applyFill="1" applyBorder="1" applyAlignment="1">
      <alignment horizontal="center" vertical="top"/>
    </xf>
    <xf numFmtId="0" fontId="10" fillId="10" borderId="49" xfId="0" applyFont="1" applyFill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10" fillId="4" borderId="19" xfId="0" applyNumberFormat="1" applyFont="1" applyFill="1" applyBorder="1" applyAlignment="1">
      <alignment horizontal="center" vertical="top" wrapText="1"/>
    </xf>
    <xf numFmtId="164" fontId="9" fillId="0" borderId="19" xfId="0" applyNumberFormat="1" applyFont="1" applyBorder="1" applyAlignment="1">
      <alignment horizontal="center" vertical="top" wrapText="1"/>
    </xf>
    <xf numFmtId="164" fontId="9" fillId="10" borderId="19" xfId="0" applyNumberFormat="1" applyFont="1" applyFill="1" applyBorder="1" applyAlignment="1">
      <alignment horizontal="center" vertical="top" wrapText="1"/>
    </xf>
    <xf numFmtId="164" fontId="10" fillId="5" borderId="30" xfId="0" applyNumberFormat="1" applyFont="1" applyFill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10" fillId="4" borderId="28" xfId="0" applyNumberFormat="1" applyFont="1" applyFill="1" applyBorder="1" applyAlignment="1">
      <alignment horizontal="center" vertical="top" wrapText="1"/>
    </xf>
    <xf numFmtId="164" fontId="9" fillId="10" borderId="28" xfId="0" applyNumberFormat="1" applyFont="1" applyFill="1" applyBorder="1" applyAlignment="1">
      <alignment horizontal="center" vertical="top" wrapText="1"/>
    </xf>
    <xf numFmtId="164" fontId="10" fillId="6" borderId="0" xfId="0" applyNumberFormat="1" applyFont="1" applyFill="1" applyBorder="1" applyAlignment="1">
      <alignment horizontal="center" vertical="top" wrapText="1"/>
    </xf>
    <xf numFmtId="164" fontId="9" fillId="6" borderId="0" xfId="0" applyNumberFormat="1" applyFont="1" applyFill="1" applyBorder="1" applyAlignment="1">
      <alignment horizontal="center" vertical="top" wrapText="1"/>
    </xf>
    <xf numFmtId="164" fontId="10" fillId="5" borderId="29" xfId="0" applyNumberFormat="1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2" fillId="10" borderId="9" xfId="0" applyNumberFormat="1" applyFont="1" applyFill="1" applyBorder="1" applyAlignment="1">
      <alignment horizontal="center" vertical="top" wrapText="1"/>
    </xf>
    <xf numFmtId="164" fontId="2" fillId="10" borderId="10" xfId="0" applyNumberFormat="1" applyFont="1" applyFill="1" applyBorder="1" applyAlignment="1">
      <alignment horizontal="center" vertical="top" wrapText="1"/>
    </xf>
    <xf numFmtId="164" fontId="2" fillId="10" borderId="22" xfId="0" applyNumberFormat="1" applyFont="1" applyFill="1" applyBorder="1" applyAlignment="1">
      <alignment horizontal="center" vertical="top" wrapText="1"/>
    </xf>
    <xf numFmtId="164" fontId="2" fillId="10" borderId="31" xfId="0" applyNumberFormat="1" applyFont="1" applyFill="1" applyBorder="1" applyAlignment="1">
      <alignment horizontal="center" vertical="top" wrapText="1"/>
    </xf>
    <xf numFmtId="164" fontId="2" fillId="10" borderId="32" xfId="0" applyNumberFormat="1" applyFont="1" applyFill="1" applyBorder="1" applyAlignment="1">
      <alignment horizontal="center" vertical="top" wrapText="1"/>
    </xf>
    <xf numFmtId="164" fontId="2" fillId="10" borderId="33" xfId="0" applyNumberFormat="1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/>
    </xf>
    <xf numFmtId="0" fontId="9" fillId="6" borderId="22" xfId="0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center" vertical="top"/>
    </xf>
    <xf numFmtId="0" fontId="9" fillId="6" borderId="37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37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6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" fontId="2" fillId="0" borderId="35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1" fontId="2" fillId="0" borderId="41" xfId="0" applyNumberFormat="1" applyFont="1" applyFill="1" applyBorder="1" applyAlignment="1">
      <alignment horizontal="center" vertical="top"/>
    </xf>
    <xf numFmtId="0" fontId="2" fillId="6" borderId="70" xfId="0" applyFont="1" applyFill="1" applyBorder="1" applyAlignment="1">
      <alignment vertical="top" wrapText="1"/>
    </xf>
    <xf numFmtId="49" fontId="2" fillId="6" borderId="32" xfId="0" applyNumberFormat="1" applyFont="1" applyFill="1" applyBorder="1" applyAlignment="1">
      <alignment horizontal="center" vertical="center"/>
    </xf>
    <xf numFmtId="49" fontId="2" fillId="6" borderId="71" xfId="0" applyNumberFormat="1" applyFont="1" applyFill="1" applyBorder="1" applyAlignment="1">
      <alignment horizontal="center" vertical="center"/>
    </xf>
    <xf numFmtId="49" fontId="2" fillId="6" borderId="28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vertical="top" wrapText="1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72" xfId="0" applyNumberFormat="1" applyFont="1" applyFill="1" applyBorder="1" applyAlignment="1">
      <alignment horizontal="center" vertical="top"/>
    </xf>
    <xf numFmtId="0" fontId="2" fillId="0" borderId="26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9" xfId="0" applyFont="1" applyFill="1" applyBorder="1" applyAlignment="1">
      <alignment horizontal="center" vertical="top" wrapText="1"/>
    </xf>
    <xf numFmtId="164" fontId="2" fillId="6" borderId="34" xfId="0" applyNumberFormat="1" applyFont="1" applyFill="1" applyBorder="1" applyAlignment="1">
      <alignment horizontal="center" vertical="top" wrapText="1"/>
    </xf>
    <xf numFmtId="164" fontId="2" fillId="6" borderId="35" xfId="0" applyNumberFormat="1" applyFont="1" applyFill="1" applyBorder="1" applyAlignment="1">
      <alignment horizontal="center" vertical="top" wrapText="1"/>
    </xf>
    <xf numFmtId="164" fontId="2" fillId="6" borderId="36" xfId="0" applyNumberFormat="1" applyFont="1" applyFill="1" applyBorder="1" applyAlignment="1">
      <alignment horizontal="center" vertical="top" wrapText="1"/>
    </xf>
    <xf numFmtId="164" fontId="2" fillId="0" borderId="34" xfId="0" applyNumberFormat="1" applyFont="1" applyFill="1" applyBorder="1" applyAlignment="1">
      <alignment horizontal="center" vertical="top"/>
    </xf>
    <xf numFmtId="164" fontId="2" fillId="0" borderId="35" xfId="0" applyNumberFormat="1" applyFont="1" applyFill="1" applyBorder="1" applyAlignment="1">
      <alignment horizontal="center" vertical="top"/>
    </xf>
    <xf numFmtId="164" fontId="3" fillId="0" borderId="35" xfId="0" applyNumberFormat="1" applyFont="1" applyFill="1" applyBorder="1" applyAlignment="1">
      <alignment horizontal="center" vertical="top"/>
    </xf>
    <xf numFmtId="164" fontId="2" fillId="0" borderId="42" xfId="0" applyNumberFormat="1" applyFont="1" applyFill="1" applyBorder="1" applyAlignment="1">
      <alignment horizontal="center" vertical="top"/>
    </xf>
    <xf numFmtId="164" fontId="2" fillId="10" borderId="34" xfId="0" applyNumberFormat="1" applyFont="1" applyFill="1" applyBorder="1" applyAlignment="1">
      <alignment horizontal="center" vertical="top"/>
    </xf>
    <xf numFmtId="164" fontId="3" fillId="10" borderId="35" xfId="0" applyNumberFormat="1" applyFont="1" applyFill="1" applyBorder="1" applyAlignment="1">
      <alignment horizontal="center" vertical="top"/>
    </xf>
    <xf numFmtId="164" fontId="2" fillId="10" borderId="42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164" fontId="2" fillId="10" borderId="3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164" fontId="3" fillId="10" borderId="47" xfId="0" applyNumberFormat="1" applyFont="1" applyFill="1" applyBorder="1" applyAlignment="1">
      <alignment horizontal="center" vertical="top" wrapText="1"/>
    </xf>
    <xf numFmtId="164" fontId="3" fillId="10" borderId="1" xfId="0" applyNumberFormat="1" applyFont="1" applyFill="1" applyBorder="1" applyAlignment="1">
      <alignment horizontal="center" vertical="top" wrapText="1"/>
    </xf>
    <xf numFmtId="164" fontId="3" fillId="10" borderId="59" xfId="0" applyNumberFormat="1" applyFont="1" applyFill="1" applyBorder="1" applyAlignment="1">
      <alignment horizontal="center" vertical="top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68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17" xfId="0" applyNumberFormat="1" applyFont="1" applyFill="1" applyBorder="1" applyAlignment="1">
      <alignment horizontal="center" vertical="top"/>
    </xf>
    <xf numFmtId="164" fontId="3" fillId="2" borderId="16" xfId="0" applyNumberFormat="1" applyFont="1" applyFill="1" applyBorder="1" applyAlignment="1">
      <alignment horizontal="center" vertical="top"/>
    </xf>
    <xf numFmtId="164" fontId="3" fillId="4" borderId="7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/>
    </xf>
    <xf numFmtId="164" fontId="3" fillId="4" borderId="15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center" vertical="top"/>
    </xf>
    <xf numFmtId="164" fontId="3" fillId="4" borderId="16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49" fontId="3" fillId="3" borderId="43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1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0" fontId="6" fillId="11" borderId="0" xfId="0" applyFont="1" applyFill="1" applyBorder="1" applyAlignment="1">
      <alignment vertical="top" wrapText="1"/>
    </xf>
    <xf numFmtId="49" fontId="13" fillId="11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10" borderId="9" xfId="0" applyNumberFormat="1" applyFont="1" applyFill="1" applyBorder="1" applyAlignment="1">
      <alignment horizontal="center" vertical="top"/>
    </xf>
    <xf numFmtId="164" fontId="6" fillId="10" borderId="10" xfId="0" applyNumberFormat="1" applyFont="1" applyFill="1" applyBorder="1" applyAlignment="1">
      <alignment horizontal="center" vertical="top"/>
    </xf>
    <xf numFmtId="164" fontId="5" fillId="3" borderId="68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164" fontId="7" fillId="0" borderId="35" xfId="0" applyNumberFormat="1" applyFont="1" applyFill="1" applyBorder="1" applyAlignment="1">
      <alignment horizontal="center" vertical="top"/>
    </xf>
    <xf numFmtId="0" fontId="13" fillId="0" borderId="39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164" fontId="7" fillId="6" borderId="31" xfId="0" applyNumberFormat="1" applyFont="1" applyFill="1" applyBorder="1" applyAlignment="1">
      <alignment horizontal="center" vertical="top"/>
    </xf>
    <xf numFmtId="164" fontId="18" fillId="10" borderId="11" xfId="0" applyNumberFormat="1" applyFont="1" applyFill="1" applyBorder="1" applyAlignment="1">
      <alignment horizontal="center" vertical="top"/>
    </xf>
    <xf numFmtId="164" fontId="18" fillId="10" borderId="12" xfId="0" applyNumberFormat="1" applyFont="1" applyFill="1" applyBorder="1" applyAlignment="1">
      <alignment horizontal="center" vertical="top"/>
    </xf>
    <xf numFmtId="164" fontId="7" fillId="10" borderId="32" xfId="0" applyNumberFormat="1" applyFont="1" applyFill="1" applyBorder="1" applyAlignment="1">
      <alignment horizontal="center" vertical="top"/>
    </xf>
    <xf numFmtId="164" fontId="7" fillId="10" borderId="33" xfId="0" applyNumberFormat="1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 wrapText="1"/>
    </xf>
    <xf numFmtId="49" fontId="3" fillId="3" borderId="57" xfId="0" applyNumberFormat="1" applyFont="1" applyFill="1" applyBorder="1" applyAlignment="1">
      <alignment horizontal="center" vertical="top"/>
    </xf>
    <xf numFmtId="49" fontId="3" fillId="6" borderId="10" xfId="0" applyNumberFormat="1" applyFont="1" applyFill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164" fontId="7" fillId="0" borderId="21" xfId="0" applyNumberFormat="1" applyFont="1" applyFill="1" applyBorder="1" applyAlignment="1">
      <alignment horizontal="center" vertical="top"/>
    </xf>
    <xf numFmtId="164" fontId="7" fillId="10" borderId="9" xfId="0" applyNumberFormat="1" applyFont="1" applyFill="1" applyBorder="1" applyAlignment="1">
      <alignment horizontal="center" vertical="top"/>
    </xf>
    <xf numFmtId="164" fontId="7" fillId="10" borderId="10" xfId="0" applyNumberFormat="1" applyFont="1" applyFill="1" applyBorder="1" applyAlignment="1">
      <alignment horizontal="center" vertical="top"/>
    </xf>
    <xf numFmtId="164" fontId="7" fillId="10" borderId="18" xfId="0" applyNumberFormat="1" applyFont="1" applyFill="1" applyBorder="1" applyAlignment="1">
      <alignment horizontal="center" vertical="top"/>
    </xf>
    <xf numFmtId="164" fontId="10" fillId="10" borderId="30" xfId="0" applyNumberFormat="1" applyFont="1" applyFill="1" applyBorder="1" applyAlignment="1">
      <alignment horizontal="center" vertical="top" wrapText="1"/>
    </xf>
    <xf numFmtId="164" fontId="6" fillId="10" borderId="18" xfId="0" applyNumberFormat="1" applyFont="1" applyFill="1" applyBorder="1" applyAlignment="1">
      <alignment horizontal="center" vertical="top"/>
    </xf>
    <xf numFmtId="0" fontId="24" fillId="0" borderId="9" xfId="0" applyFont="1" applyFill="1" applyBorder="1" applyAlignment="1">
      <alignment vertical="center" textRotation="90" wrapText="1"/>
    </xf>
    <xf numFmtId="0" fontId="22" fillId="10" borderId="30" xfId="0" applyFont="1" applyFill="1" applyBorder="1" applyAlignment="1">
      <alignment horizontal="right" vertical="top" wrapText="1"/>
    </xf>
    <xf numFmtId="0" fontId="5" fillId="10" borderId="29" xfId="0" applyFont="1" applyFill="1" applyBorder="1" applyAlignment="1">
      <alignment horizontal="right" vertical="top" wrapText="1"/>
    </xf>
    <xf numFmtId="0" fontId="5" fillId="10" borderId="50" xfId="0" applyFont="1" applyFill="1" applyBorder="1" applyAlignment="1">
      <alignment horizontal="right" vertical="top" wrapText="1"/>
    </xf>
    <xf numFmtId="164" fontId="6" fillId="0" borderId="44" xfId="0" applyNumberFormat="1" applyFont="1" applyFill="1" applyBorder="1" applyAlignment="1">
      <alignment horizontal="center" vertical="top" wrapText="1"/>
    </xf>
    <xf numFmtId="49" fontId="3" fillId="3" borderId="69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0" fontId="9" fillId="0" borderId="6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164" fontId="2" fillId="10" borderId="5" xfId="0" applyNumberFormat="1" applyFont="1" applyFill="1" applyBorder="1" applyAlignment="1">
      <alignment horizontal="center" vertical="top"/>
    </xf>
    <xf numFmtId="164" fontId="2" fillId="10" borderId="25" xfId="0" applyNumberFormat="1" applyFont="1" applyFill="1" applyBorder="1" applyAlignment="1">
      <alignment horizontal="center" vertical="top" wrapText="1"/>
    </xf>
    <xf numFmtId="164" fontId="2" fillId="10" borderId="70" xfId="0" applyNumberFormat="1" applyFont="1" applyFill="1" applyBorder="1" applyAlignment="1">
      <alignment horizontal="center" vertical="top" wrapText="1"/>
    </xf>
    <xf numFmtId="164" fontId="3" fillId="10" borderId="6" xfId="0" applyNumberFormat="1" applyFont="1" applyFill="1" applyBorder="1" applyAlignment="1">
      <alignment horizontal="center" vertical="top" wrapText="1"/>
    </xf>
    <xf numFmtId="164" fontId="10" fillId="10" borderId="49" xfId="0" applyNumberFormat="1" applyFont="1" applyFill="1" applyBorder="1" applyAlignment="1">
      <alignment horizontal="center" vertical="top" wrapText="1"/>
    </xf>
    <xf numFmtId="164" fontId="9" fillId="11" borderId="70" xfId="0" applyNumberFormat="1" applyFont="1" applyFill="1" applyBorder="1" applyAlignment="1">
      <alignment horizontal="center" vertical="top" wrapText="1"/>
    </xf>
    <xf numFmtId="164" fontId="9" fillId="11" borderId="19" xfId="0" applyNumberFormat="1" applyFont="1" applyFill="1" applyBorder="1" applyAlignment="1">
      <alignment horizontal="center" vertical="top" wrapText="1"/>
    </xf>
    <xf numFmtId="164" fontId="10" fillId="12" borderId="31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64" fontId="10" fillId="12" borderId="19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left" vertical="top" wrapText="1"/>
    </xf>
    <xf numFmtId="164" fontId="9" fillId="0" borderId="41" xfId="0" applyNumberFormat="1" applyFont="1" applyFill="1" applyBorder="1" applyAlignment="1">
      <alignment horizontal="center" vertical="top" wrapText="1"/>
    </xf>
    <xf numFmtId="0" fontId="10" fillId="10" borderId="29" xfId="0" applyFont="1" applyFill="1" applyBorder="1" applyAlignment="1">
      <alignment horizontal="right" vertical="top" wrapText="1"/>
    </xf>
    <xf numFmtId="164" fontId="9" fillId="0" borderId="44" xfId="0" applyNumberFormat="1" applyFont="1" applyFill="1" applyBorder="1" applyAlignment="1">
      <alignment horizontal="center" vertical="top" wrapText="1"/>
    </xf>
    <xf numFmtId="164" fontId="9" fillId="6" borderId="45" xfId="0" applyNumberFormat="1" applyFont="1" applyFill="1" applyBorder="1" applyAlignment="1">
      <alignment horizontal="center" vertical="top" wrapText="1"/>
    </xf>
    <xf numFmtId="164" fontId="9" fillId="6" borderId="46" xfId="0" applyNumberFormat="1" applyFont="1" applyFill="1" applyBorder="1" applyAlignment="1">
      <alignment horizontal="center" vertical="top" wrapText="1"/>
    </xf>
    <xf numFmtId="0" fontId="10" fillId="10" borderId="50" xfId="0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top"/>
    </xf>
    <xf numFmtId="164" fontId="2" fillId="11" borderId="4" xfId="0" applyNumberFormat="1" applyFont="1" applyFill="1" applyBorder="1" applyAlignment="1">
      <alignment horizontal="center" vertical="top"/>
    </xf>
    <xf numFmtId="164" fontId="2" fillId="11" borderId="21" xfId="0" applyNumberFormat="1" applyFont="1" applyFill="1" applyBorder="1" applyAlignment="1">
      <alignment horizontal="center" vertical="top" wrapText="1"/>
    </xf>
    <xf numFmtId="164" fontId="2" fillId="11" borderId="19" xfId="0" applyNumberFormat="1" applyFont="1" applyFill="1" applyBorder="1" applyAlignment="1">
      <alignment horizontal="center" vertical="top" wrapText="1"/>
    </xf>
    <xf numFmtId="164" fontId="3" fillId="10" borderId="30" xfId="0" applyNumberFormat="1" applyFont="1" applyFill="1" applyBorder="1" applyAlignment="1">
      <alignment horizontal="center" vertical="top" wrapText="1"/>
    </xf>
    <xf numFmtId="0" fontId="10" fillId="10" borderId="6" xfId="0" applyFont="1" applyFill="1" applyBorder="1" applyAlignment="1">
      <alignment horizontal="center" vertical="top"/>
    </xf>
    <xf numFmtId="164" fontId="3" fillId="10" borderId="6" xfId="0" applyNumberFormat="1" applyFont="1" applyFill="1" applyBorder="1" applyAlignment="1">
      <alignment horizontal="center" vertical="top"/>
    </xf>
    <xf numFmtId="164" fontId="3" fillId="10" borderId="8" xfId="0" applyNumberFormat="1" applyFont="1" applyFill="1" applyBorder="1" applyAlignment="1">
      <alignment horizontal="center" vertical="top"/>
    </xf>
    <xf numFmtId="164" fontId="3" fillId="10" borderId="51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9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vertical="top"/>
    </xf>
    <xf numFmtId="0" fontId="9" fillId="0" borderId="9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64" fontId="9" fillId="6" borderId="0" xfId="0" applyNumberFormat="1" applyFont="1" applyFill="1" applyBorder="1" applyAlignment="1">
      <alignment horizontal="center" vertical="top" wrapText="1"/>
    </xf>
    <xf numFmtId="164" fontId="10" fillId="6" borderId="0" xfId="0" applyNumberFormat="1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164" fontId="10" fillId="4" borderId="70" xfId="0" applyNumberFormat="1" applyFont="1" applyFill="1" applyBorder="1" applyAlignment="1">
      <alignment horizontal="center" vertical="top" wrapText="1"/>
    </xf>
    <xf numFmtId="164" fontId="9" fillId="0" borderId="70" xfId="0" applyNumberFormat="1" applyFont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64" fontId="2" fillId="0" borderId="41" xfId="0" applyNumberFormat="1" applyFont="1" applyFill="1" applyBorder="1" applyAlignment="1">
      <alignment horizontal="center" vertical="top"/>
    </xf>
    <xf numFmtId="164" fontId="2" fillId="0" borderId="72" xfId="0" applyNumberFormat="1" applyFont="1" applyFill="1" applyBorder="1" applyAlignment="1">
      <alignment horizontal="center" vertical="top"/>
    </xf>
    <xf numFmtId="164" fontId="2" fillId="0" borderId="51" xfId="0" applyNumberFormat="1" applyFont="1" applyFill="1" applyBorder="1" applyAlignment="1">
      <alignment horizontal="center" vertical="top"/>
    </xf>
    <xf numFmtId="164" fontId="2" fillId="0" borderId="45" xfId="0" applyNumberFormat="1" applyFont="1" applyFill="1" applyBorder="1" applyAlignment="1">
      <alignment horizontal="center" vertical="top"/>
    </xf>
    <xf numFmtId="164" fontId="2" fillId="0" borderId="44" xfId="0" applyNumberFormat="1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164" fontId="3" fillId="3" borderId="27" xfId="0" applyNumberFormat="1" applyFont="1" applyFill="1" applyBorder="1" applyAlignment="1">
      <alignment horizontal="center" vertical="top"/>
    </xf>
    <xf numFmtId="164" fontId="9" fillId="0" borderId="21" xfId="0" applyNumberFormat="1" applyFont="1" applyFill="1" applyBorder="1" applyAlignment="1">
      <alignment horizontal="center" vertical="top"/>
    </xf>
    <xf numFmtId="164" fontId="10" fillId="3" borderId="7" xfId="0" applyNumberFormat="1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top"/>
    </xf>
    <xf numFmtId="0" fontId="9" fillId="13" borderId="18" xfId="0" applyFont="1" applyFill="1" applyBorder="1" applyAlignment="1">
      <alignment horizontal="center" vertical="top"/>
    </xf>
    <xf numFmtId="0" fontId="9" fillId="13" borderId="12" xfId="0" applyFont="1" applyFill="1" applyBorder="1" applyAlignment="1">
      <alignment horizontal="center" vertical="top"/>
    </xf>
    <xf numFmtId="0" fontId="9" fillId="13" borderId="43" xfId="0" applyFont="1" applyFill="1" applyBorder="1" applyAlignment="1">
      <alignment horizontal="center" vertical="top"/>
    </xf>
    <xf numFmtId="0" fontId="9" fillId="13" borderId="14" xfId="0" applyFont="1" applyFill="1" applyBorder="1" applyAlignment="1">
      <alignment horizontal="center" vertical="top"/>
    </xf>
    <xf numFmtId="0" fontId="9" fillId="13" borderId="20" xfId="0" applyFont="1" applyFill="1" applyBorder="1" applyAlignment="1">
      <alignment horizontal="center" vertical="top"/>
    </xf>
    <xf numFmtId="0" fontId="9" fillId="13" borderId="60" xfId="0" applyFont="1" applyFill="1" applyBorder="1" applyAlignment="1">
      <alignment horizontal="center" vertical="top"/>
    </xf>
    <xf numFmtId="49" fontId="2" fillId="6" borderId="71" xfId="0" applyNumberFormat="1" applyFont="1" applyFill="1" applyBorder="1" applyAlignment="1">
      <alignment horizontal="center" vertical="top"/>
    </xf>
    <xf numFmtId="164" fontId="2" fillId="10" borderId="53" xfId="0" applyNumberFormat="1" applyFont="1" applyFill="1" applyBorder="1" applyAlignment="1">
      <alignment horizontal="center" vertical="top"/>
    </xf>
    <xf numFmtId="164" fontId="2" fillId="11" borderId="52" xfId="0" applyNumberFormat="1" applyFont="1" applyFill="1" applyBorder="1" applyAlignment="1">
      <alignment horizontal="center" vertical="top"/>
    </xf>
    <xf numFmtId="164" fontId="2" fillId="10" borderId="6" xfId="0" applyNumberFormat="1" applyFont="1" applyFill="1" applyBorder="1" applyAlignment="1">
      <alignment horizontal="center" vertical="top"/>
    </xf>
    <xf numFmtId="164" fontId="2" fillId="11" borderId="8" xfId="0" applyNumberFormat="1" applyFont="1" applyFill="1" applyBorder="1" applyAlignment="1">
      <alignment horizontal="center" vertical="top"/>
    </xf>
    <xf numFmtId="164" fontId="2" fillId="10" borderId="25" xfId="0" applyNumberFormat="1" applyFont="1" applyFill="1" applyBorder="1" applyAlignment="1">
      <alignment horizontal="center" vertical="top"/>
    </xf>
    <xf numFmtId="164" fontId="2" fillId="11" borderId="21" xfId="0" applyNumberFormat="1" applyFont="1" applyFill="1" applyBorder="1" applyAlignment="1">
      <alignment horizontal="center" vertical="top"/>
    </xf>
    <xf numFmtId="164" fontId="2" fillId="0" borderId="52" xfId="0" applyNumberFormat="1" applyFont="1" applyFill="1" applyBorder="1" applyAlignment="1">
      <alignment horizontal="center" vertical="top"/>
    </xf>
    <xf numFmtId="164" fontId="2" fillId="10" borderId="74" xfId="0" applyNumberFormat="1" applyFont="1" applyFill="1" applyBorder="1" applyAlignment="1">
      <alignment horizontal="center" vertical="top"/>
    </xf>
    <xf numFmtId="164" fontId="2" fillId="0" borderId="63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16" xfId="0" applyNumberFormat="1" applyFont="1" applyFill="1" applyBorder="1" applyAlignment="1">
      <alignment horizontal="center" vertical="top"/>
    </xf>
    <xf numFmtId="164" fontId="9" fillId="10" borderId="9" xfId="0" applyNumberFormat="1" applyFont="1" applyFill="1" applyBorder="1" applyAlignment="1">
      <alignment horizontal="center" vertical="top"/>
    </xf>
    <xf numFmtId="164" fontId="9" fillId="6" borderId="25" xfId="0" applyNumberFormat="1" applyFont="1" applyFill="1" applyBorder="1" applyAlignment="1">
      <alignment horizontal="center" vertical="top"/>
    </xf>
    <xf numFmtId="49" fontId="2" fillId="6" borderId="32" xfId="0" applyNumberFormat="1" applyFont="1" applyFill="1" applyBorder="1" applyAlignment="1">
      <alignment horizontal="center" vertical="top"/>
    </xf>
    <xf numFmtId="164" fontId="2" fillId="10" borderId="38" xfId="0" applyNumberFormat="1" applyFont="1" applyFill="1" applyBorder="1" applyAlignment="1">
      <alignment horizontal="center" vertical="top"/>
    </xf>
    <xf numFmtId="164" fontId="2" fillId="6" borderId="6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0" fontId="2" fillId="13" borderId="70" xfId="0" applyFont="1" applyFill="1" applyBorder="1" applyAlignment="1">
      <alignment vertical="top" wrapText="1"/>
    </xf>
    <xf numFmtId="49" fontId="2" fillId="13" borderId="32" xfId="0" applyNumberFormat="1" applyFont="1" applyFill="1" applyBorder="1" applyAlignment="1">
      <alignment horizontal="center" vertical="top"/>
    </xf>
    <xf numFmtId="49" fontId="2" fillId="13" borderId="46" xfId="0" applyNumberFormat="1" applyFont="1" applyFill="1" applyBorder="1" applyAlignment="1">
      <alignment horizontal="center" vertical="top" wrapText="1"/>
    </xf>
    <xf numFmtId="49" fontId="2" fillId="13" borderId="33" xfId="0" applyNumberFormat="1" applyFont="1" applyFill="1" applyBorder="1" applyAlignment="1">
      <alignment horizontal="left" vertical="top" wrapText="1"/>
    </xf>
    <xf numFmtId="1" fontId="2" fillId="13" borderId="10" xfId="0" applyNumberFormat="1" applyFont="1" applyFill="1" applyBorder="1" applyAlignment="1">
      <alignment horizontal="center" vertical="top" wrapText="1"/>
    </xf>
    <xf numFmtId="1" fontId="2" fillId="13" borderId="18" xfId="0" applyNumberFormat="1" applyFont="1" applyFill="1" applyBorder="1" applyAlignment="1">
      <alignment horizontal="center" vertical="top" wrapText="1"/>
    </xf>
    <xf numFmtId="0" fontId="9" fillId="13" borderId="22" xfId="0" applyFont="1" applyFill="1" applyBorder="1" applyAlignment="1">
      <alignment horizontal="left" vertical="top" wrapText="1"/>
    </xf>
    <xf numFmtId="1" fontId="2" fillId="13" borderId="12" xfId="0" applyNumberFormat="1" applyFont="1" applyFill="1" applyBorder="1" applyAlignment="1">
      <alignment horizontal="center" vertical="top" wrapText="1"/>
    </xf>
    <xf numFmtId="1" fontId="2" fillId="13" borderId="43" xfId="0" applyNumberFormat="1" applyFont="1" applyFill="1" applyBorder="1" applyAlignment="1">
      <alignment horizontal="center" vertical="top" wrapText="1"/>
    </xf>
    <xf numFmtId="164" fontId="3" fillId="13" borderId="12" xfId="0" applyNumberFormat="1" applyFont="1" applyFill="1" applyBorder="1" applyAlignment="1">
      <alignment horizontal="center" vertical="top" wrapText="1"/>
    </xf>
    <xf numFmtId="164" fontId="3" fillId="13" borderId="43" xfId="0" applyNumberFormat="1" applyFont="1" applyFill="1" applyBorder="1" applyAlignment="1">
      <alignment horizontal="center" vertical="top" wrapText="1"/>
    </xf>
    <xf numFmtId="0" fontId="2" fillId="13" borderId="25" xfId="0" applyFont="1" applyFill="1" applyBorder="1" applyAlignment="1">
      <alignment horizontal="left" vertical="top"/>
    </xf>
    <xf numFmtId="0" fontId="2" fillId="13" borderId="10" xfId="0" applyFont="1" applyFill="1" applyBorder="1" applyAlignment="1">
      <alignment horizontal="center" vertical="top" wrapText="1"/>
    </xf>
    <xf numFmtId="0" fontId="9" fillId="13" borderId="10" xfId="0" applyFont="1" applyFill="1" applyBorder="1" applyAlignment="1">
      <alignment horizontal="center" vertical="top" wrapText="1"/>
    </xf>
    <xf numFmtId="0" fontId="2" fillId="13" borderId="13" xfId="0" applyFont="1" applyFill="1" applyBorder="1" applyAlignment="1">
      <alignment horizontal="left" vertical="top" wrapText="1"/>
    </xf>
    <xf numFmtId="0" fontId="2" fillId="13" borderId="14" xfId="0" applyFont="1" applyFill="1" applyBorder="1" applyAlignment="1">
      <alignment horizontal="center" vertical="top" wrapText="1"/>
    </xf>
    <xf numFmtId="0" fontId="9" fillId="13" borderId="14" xfId="0" applyFont="1" applyFill="1" applyBorder="1" applyAlignment="1">
      <alignment horizontal="center" vertical="top" wrapText="1"/>
    </xf>
    <xf numFmtId="0" fontId="9" fillId="13" borderId="9" xfId="0" applyFont="1" applyFill="1" applyBorder="1" applyAlignment="1">
      <alignment vertical="top" wrapText="1"/>
    </xf>
    <xf numFmtId="0" fontId="3" fillId="13" borderId="10" xfId="0" applyFont="1" applyFill="1" applyBorder="1" applyAlignment="1">
      <alignment vertical="top"/>
    </xf>
    <xf numFmtId="0" fontId="9" fillId="13" borderId="11" xfId="0" applyFont="1" applyFill="1" applyBorder="1" applyAlignment="1">
      <alignment vertical="top" wrapText="1"/>
    </xf>
    <xf numFmtId="0" fontId="9" fillId="13" borderId="12" xfId="0" applyFont="1" applyFill="1" applyBorder="1" applyAlignment="1">
      <alignment vertical="top"/>
    </xf>
    <xf numFmtId="0" fontId="9" fillId="13" borderId="37" xfId="0" applyFont="1" applyFill="1" applyBorder="1" applyAlignment="1">
      <alignment vertical="top"/>
    </xf>
    <xf numFmtId="0" fontId="9" fillId="13" borderId="64" xfId="0" applyFont="1" applyFill="1" applyBorder="1" applyAlignment="1">
      <alignment vertical="top" wrapText="1"/>
    </xf>
    <xf numFmtId="0" fontId="9" fillId="13" borderId="65" xfId="0" applyFont="1" applyFill="1" applyBorder="1" applyAlignment="1">
      <alignment horizontal="center" vertical="top"/>
    </xf>
    <xf numFmtId="0" fontId="9" fillId="13" borderId="65" xfId="0" applyFont="1" applyFill="1" applyBorder="1" applyAlignment="1">
      <alignment vertical="top"/>
    </xf>
    <xf numFmtId="0" fontId="9" fillId="13" borderId="66" xfId="0" applyFont="1" applyFill="1" applyBorder="1" applyAlignment="1">
      <alignment vertical="top"/>
    </xf>
    <xf numFmtId="0" fontId="9" fillId="13" borderId="31" xfId="0" applyFont="1" applyFill="1" applyBorder="1" applyAlignment="1">
      <alignment vertical="top" wrapText="1"/>
    </xf>
    <xf numFmtId="0" fontId="9" fillId="13" borderId="32" xfId="0" applyFont="1" applyFill="1" applyBorder="1" applyAlignment="1">
      <alignment horizontal="center" vertical="top"/>
    </xf>
    <xf numFmtId="0" fontId="9" fillId="13" borderId="32" xfId="0" applyFont="1" applyFill="1" applyBorder="1" applyAlignment="1">
      <alignment vertical="top"/>
    </xf>
    <xf numFmtId="0" fontId="9" fillId="13" borderId="33" xfId="0" applyFont="1" applyFill="1" applyBorder="1" applyAlignment="1">
      <alignment vertical="top"/>
    </xf>
    <xf numFmtId="0" fontId="9" fillId="13" borderId="47" xfId="0" applyFont="1" applyFill="1" applyBorder="1" applyAlignment="1">
      <alignment vertical="top" wrapText="1"/>
    </xf>
    <xf numFmtId="0" fontId="9" fillId="13" borderId="1" xfId="0" applyFont="1" applyFill="1" applyBorder="1" applyAlignment="1">
      <alignment horizontal="center" vertical="top"/>
    </xf>
    <xf numFmtId="0" fontId="9" fillId="13" borderId="1" xfId="0" applyFont="1" applyFill="1" applyBorder="1" applyAlignment="1">
      <alignment vertical="top"/>
    </xf>
    <xf numFmtId="0" fontId="9" fillId="13" borderId="59" xfId="0" applyFont="1" applyFill="1" applyBorder="1" applyAlignment="1">
      <alignment vertical="top"/>
    </xf>
    <xf numFmtId="49" fontId="3" fillId="13" borderId="2" xfId="0" applyNumberFormat="1" applyFont="1" applyFill="1" applyBorder="1" applyAlignment="1">
      <alignment horizontal="center" vertical="top"/>
    </xf>
    <xf numFmtId="49" fontId="3" fillId="13" borderId="9" xfId="0" applyNumberFormat="1" applyFont="1" applyFill="1" applyBorder="1" applyAlignment="1">
      <alignment horizontal="center" vertical="top"/>
    </xf>
    <xf numFmtId="49" fontId="3" fillId="13" borderId="11" xfId="0" applyNumberFormat="1" applyFont="1" applyFill="1" applyBorder="1" applyAlignment="1">
      <alignment horizontal="center" vertical="top"/>
    </xf>
    <xf numFmtId="49" fontId="3" fillId="13" borderId="13" xfId="0" applyNumberFormat="1" applyFont="1" applyFill="1" applyBorder="1" applyAlignment="1">
      <alignment vertical="top"/>
    </xf>
    <xf numFmtId="49" fontId="3" fillId="13" borderId="7" xfId="0" applyNumberFormat="1" applyFont="1" applyFill="1" applyBorder="1" applyAlignment="1">
      <alignment horizontal="center" vertical="top"/>
    </xf>
    <xf numFmtId="49" fontId="3" fillId="13" borderId="9" xfId="0" applyNumberFormat="1" applyFont="1" applyFill="1" applyBorder="1" applyAlignment="1">
      <alignment vertical="top"/>
    </xf>
    <xf numFmtId="49" fontId="3" fillId="13" borderId="11" xfId="0" applyNumberFormat="1" applyFont="1" applyFill="1" applyBorder="1" applyAlignment="1">
      <alignment vertical="top"/>
    </xf>
    <xf numFmtId="49" fontId="3" fillId="13" borderId="2" xfId="0" applyNumberFormat="1" applyFont="1" applyFill="1" applyBorder="1" applyAlignment="1">
      <alignment horizontal="center" vertical="top" wrapText="1"/>
    </xf>
    <xf numFmtId="164" fontId="3" fillId="13" borderId="7" xfId="0" applyNumberFormat="1" applyFont="1" applyFill="1" applyBorder="1" applyAlignment="1">
      <alignment horizontal="center" vertical="top"/>
    </xf>
    <xf numFmtId="164" fontId="3" fillId="13" borderId="16" xfId="0" applyNumberFormat="1" applyFont="1" applyFill="1" applyBorder="1" applyAlignment="1">
      <alignment horizontal="center" vertical="top"/>
    </xf>
    <xf numFmtId="164" fontId="3" fillId="13" borderId="15" xfId="0" applyNumberFormat="1" applyFont="1" applyFill="1" applyBorder="1" applyAlignment="1">
      <alignment horizontal="center" vertical="top"/>
    </xf>
    <xf numFmtId="0" fontId="2" fillId="14" borderId="25" xfId="0" applyFont="1" applyFill="1" applyBorder="1" applyAlignment="1">
      <alignment horizontal="left" vertical="top"/>
    </xf>
    <xf numFmtId="0" fontId="2" fillId="14" borderId="10" xfId="0" applyFont="1" applyFill="1" applyBorder="1" applyAlignment="1">
      <alignment horizontal="center" vertical="top" wrapText="1"/>
    </xf>
    <xf numFmtId="0" fontId="9" fillId="14" borderId="10" xfId="0" applyFont="1" applyFill="1" applyBorder="1" applyAlignment="1">
      <alignment horizontal="center" vertical="top" wrapText="1"/>
    </xf>
    <xf numFmtId="0" fontId="9" fillId="14" borderId="18" xfId="0" applyFont="1" applyFill="1" applyBorder="1" applyAlignment="1">
      <alignment horizontal="center" vertical="top" wrapText="1"/>
    </xf>
    <xf numFmtId="0" fontId="2" fillId="14" borderId="13" xfId="0" applyFont="1" applyFill="1" applyBorder="1" applyAlignment="1">
      <alignment horizontal="left" vertical="top" wrapText="1"/>
    </xf>
    <xf numFmtId="0" fontId="2" fillId="14" borderId="14" xfId="0" applyFont="1" applyFill="1" applyBorder="1" applyAlignment="1">
      <alignment horizontal="center" vertical="top" wrapText="1"/>
    </xf>
    <xf numFmtId="0" fontId="9" fillId="14" borderId="14" xfId="0" applyFont="1" applyFill="1" applyBorder="1" applyAlignment="1">
      <alignment horizontal="center" vertical="top" wrapText="1"/>
    </xf>
    <xf numFmtId="0" fontId="9" fillId="14" borderId="2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2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top" wrapText="1"/>
    </xf>
    <xf numFmtId="0" fontId="9" fillId="0" borderId="0" xfId="0" applyFont="1"/>
    <xf numFmtId="0" fontId="16" fillId="6" borderId="0" xfId="0" applyFont="1" applyFill="1" applyBorder="1" applyAlignment="1">
      <alignment horizontal="center" vertical="top" wrapText="1"/>
    </xf>
    <xf numFmtId="0" fontId="8" fillId="6" borderId="0" xfId="0" applyFont="1" applyFill="1" applyAlignment="1">
      <alignment horizontal="left" vertical="top"/>
    </xf>
    <xf numFmtId="0" fontId="26" fillId="6" borderId="0" xfId="0" applyFont="1" applyFill="1" applyAlignment="1">
      <alignment horizontal="left" vertical="top"/>
    </xf>
    <xf numFmtId="0" fontId="25" fillId="6" borderId="0" xfId="0" applyFont="1" applyFill="1" applyAlignment="1">
      <alignment horizontal="left" vertical="top"/>
    </xf>
    <xf numFmtId="0" fontId="27" fillId="0" borderId="0" xfId="1" applyFont="1" applyBorder="1" applyAlignment="1">
      <alignment vertical="top" wrapText="1"/>
    </xf>
    <xf numFmtId="0" fontId="27" fillId="0" borderId="0" xfId="1" applyFont="1" applyAlignment="1">
      <alignment vertical="center" wrapText="1"/>
    </xf>
    <xf numFmtId="49" fontId="10" fillId="0" borderId="22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60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60" xfId="0" applyFont="1" applyBorder="1" applyAlignment="1">
      <alignment vertical="top" wrapText="1"/>
    </xf>
    <xf numFmtId="0" fontId="3" fillId="0" borderId="9" xfId="0" applyFont="1" applyBorder="1" applyAlignment="1">
      <alignment vertical="center" textRotation="90"/>
    </xf>
    <xf numFmtId="0" fontId="3" fillId="0" borderId="11" xfId="0" applyFont="1" applyBorder="1" applyAlignment="1">
      <alignment vertical="center" textRotation="90"/>
    </xf>
    <xf numFmtId="0" fontId="3" fillId="0" borderId="13" xfId="0" applyFont="1" applyBorder="1" applyAlignment="1">
      <alignment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10" fillId="10" borderId="77" xfId="0" applyFont="1" applyFill="1" applyBorder="1" applyAlignment="1">
      <alignment horizontal="right" vertical="top" wrapText="1"/>
    </xf>
    <xf numFmtId="164" fontId="3" fillId="10" borderId="13" xfId="0" applyNumberFormat="1" applyFont="1" applyFill="1" applyBorder="1" applyAlignment="1">
      <alignment horizontal="center" vertical="top"/>
    </xf>
    <xf numFmtId="164" fontId="3" fillId="10" borderId="26" xfId="0" applyNumberFormat="1" applyFont="1" applyFill="1" applyBorder="1" applyAlignment="1">
      <alignment horizontal="center" vertical="top"/>
    </xf>
    <xf numFmtId="164" fontId="3" fillId="10" borderId="77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76" xfId="0" applyNumberFormat="1" applyFont="1" applyFill="1" applyBorder="1" applyAlignment="1">
      <alignment horizontal="left" vertical="top" wrapText="1"/>
    </xf>
    <xf numFmtId="49" fontId="2" fillId="0" borderId="60" xfId="0" applyNumberFormat="1" applyFont="1" applyFill="1" applyBorder="1" applyAlignment="1">
      <alignment horizontal="center" vertical="top" wrapText="1"/>
    </xf>
    <xf numFmtId="49" fontId="3" fillId="13" borderId="64" xfId="0" applyNumberFormat="1" applyFont="1" applyFill="1" applyBorder="1" applyAlignment="1">
      <alignment vertical="top"/>
    </xf>
    <xf numFmtId="49" fontId="3" fillId="3" borderId="65" xfId="0" applyNumberFormat="1" applyFont="1" applyFill="1" applyBorder="1" applyAlignment="1">
      <alignment vertical="top"/>
    </xf>
    <xf numFmtId="49" fontId="3" fillId="6" borderId="67" xfId="0" applyNumberFormat="1" applyFont="1" applyFill="1" applyBorder="1" applyAlignment="1">
      <alignment vertical="top"/>
    </xf>
    <xf numFmtId="0" fontId="2" fillId="0" borderId="66" xfId="0" applyFont="1" applyBorder="1" applyAlignment="1">
      <alignment vertical="top" wrapText="1"/>
    </xf>
    <xf numFmtId="0" fontId="3" fillId="0" borderId="64" xfId="0" applyFont="1" applyBorder="1" applyAlignment="1">
      <alignment vertical="center" textRotation="90"/>
    </xf>
    <xf numFmtId="49" fontId="2" fillId="0" borderId="65" xfId="0" applyNumberFormat="1" applyFont="1" applyBorder="1" applyAlignment="1">
      <alignment horizontal="center" vertical="top"/>
    </xf>
    <xf numFmtId="49" fontId="10" fillId="0" borderId="66" xfId="0" applyNumberFormat="1" applyFont="1" applyBorder="1" applyAlignment="1">
      <alignment horizontal="center" vertical="top"/>
    </xf>
    <xf numFmtId="0" fontId="9" fillId="0" borderId="63" xfId="0" applyFont="1" applyBorder="1" applyAlignment="1">
      <alignment horizontal="center" vertical="top" wrapText="1"/>
    </xf>
    <xf numFmtId="164" fontId="2" fillId="10" borderId="64" xfId="0" applyNumberFormat="1" applyFont="1" applyFill="1" applyBorder="1" applyAlignment="1">
      <alignment horizontal="center" vertical="top"/>
    </xf>
    <xf numFmtId="164" fontId="2" fillId="6" borderId="74" xfId="0" applyNumberFormat="1" applyFont="1" applyFill="1" applyBorder="1" applyAlignment="1">
      <alignment vertical="top"/>
    </xf>
    <xf numFmtId="164" fontId="2" fillId="0" borderId="63" xfId="0" applyNumberFormat="1" applyFont="1" applyFill="1" applyBorder="1" applyAlignment="1">
      <alignment vertical="top"/>
    </xf>
    <xf numFmtId="0" fontId="17" fillId="6" borderId="0" xfId="0" applyFont="1" applyFill="1" applyAlignment="1">
      <alignment horizontal="center" vertical="top" wrapText="1"/>
    </xf>
    <xf numFmtId="0" fontId="8" fillId="6" borderId="0" xfId="0" applyFont="1" applyFill="1" applyAlignment="1">
      <alignment horizontal="left" vertical="top" wrapText="1"/>
    </xf>
    <xf numFmtId="0" fontId="17" fillId="6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27" fillId="0" borderId="0" xfId="1" applyFont="1" applyBorder="1" applyAlignment="1">
      <alignment horizontal="left" vertical="top" wrapText="1"/>
    </xf>
    <xf numFmtId="0" fontId="27" fillId="0" borderId="0" xfId="1" applyFont="1" applyAlignment="1">
      <alignment horizontal="left" vertical="center" wrapText="1"/>
    </xf>
    <xf numFmtId="0" fontId="25" fillId="6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  <xf numFmtId="0" fontId="25" fillId="6" borderId="0" xfId="0" applyFont="1" applyFill="1" applyBorder="1" applyAlignment="1">
      <alignment horizontal="left" vertical="top" wrapText="1"/>
    </xf>
    <xf numFmtId="0" fontId="25" fillId="6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13" borderId="22" xfId="0" applyFont="1" applyFill="1" applyBorder="1" applyAlignment="1">
      <alignment horizontal="left" vertical="top" wrapText="1"/>
    </xf>
    <xf numFmtId="0" fontId="9" fillId="13" borderId="37" xfId="0" applyFont="1" applyFill="1" applyBorder="1" applyAlignment="1">
      <alignment horizontal="left" vertical="top" wrapText="1"/>
    </xf>
    <xf numFmtId="0" fontId="9" fillId="13" borderId="60" xfId="0" applyFont="1" applyFill="1" applyBorder="1" applyAlignment="1">
      <alignment horizontal="left" vertical="top" wrapText="1"/>
    </xf>
    <xf numFmtId="0" fontId="9" fillId="13" borderId="10" xfId="0" applyFont="1" applyFill="1" applyBorder="1" applyAlignment="1">
      <alignment horizontal="left" vertical="top" wrapText="1"/>
    </xf>
    <xf numFmtId="0" fontId="9" fillId="13" borderId="14" xfId="0" applyFont="1" applyFill="1" applyBorder="1" applyAlignment="1">
      <alignment horizontal="left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3" fillId="13" borderId="23" xfId="0" applyFont="1" applyFill="1" applyBorder="1" applyAlignment="1">
      <alignment horizontal="left" vertical="top"/>
    </xf>
    <xf numFmtId="0" fontId="3" fillId="13" borderId="0" xfId="0" applyFont="1" applyFill="1" applyBorder="1" applyAlignment="1">
      <alignment horizontal="left" vertical="top"/>
    </xf>
    <xf numFmtId="0" fontId="3" fillId="13" borderId="76" xfId="0" applyFont="1" applyFill="1" applyBorder="1" applyAlignment="1">
      <alignment horizontal="left" vertical="top"/>
    </xf>
    <xf numFmtId="49" fontId="3" fillId="13" borderId="9" xfId="0" applyNumberFormat="1" applyFont="1" applyFill="1" applyBorder="1" applyAlignment="1">
      <alignment horizontal="center" vertical="top" wrapText="1"/>
    </xf>
    <xf numFmtId="49" fontId="3" fillId="13" borderId="11" xfId="0" applyNumberFormat="1" applyFont="1" applyFill="1" applyBorder="1" applyAlignment="1">
      <alignment horizontal="center" vertical="top" wrapText="1"/>
    </xf>
    <xf numFmtId="49" fontId="3" fillId="13" borderId="13" xfId="0" applyNumberFormat="1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49" fontId="3" fillId="11" borderId="36" xfId="0" applyNumberFormat="1" applyFont="1" applyFill="1" applyBorder="1" applyAlignment="1">
      <alignment horizontal="center" vertical="top"/>
    </xf>
    <xf numFmtId="49" fontId="3" fillId="11" borderId="59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3" fillId="13" borderId="34" xfId="0" applyNumberFormat="1" applyFont="1" applyFill="1" applyBorder="1" applyAlignment="1">
      <alignment horizontal="center" vertical="top" wrapText="1"/>
    </xf>
    <xf numFmtId="49" fontId="3" fillId="13" borderId="47" xfId="0" applyNumberFormat="1" applyFont="1" applyFill="1" applyBorder="1" applyAlignment="1">
      <alignment horizontal="center" vertical="top" wrapText="1"/>
    </xf>
    <xf numFmtId="49" fontId="3" fillId="3" borderId="75" xfId="0" applyNumberFormat="1" applyFont="1" applyFill="1" applyBorder="1" applyAlignment="1">
      <alignment horizontal="center" vertical="top"/>
    </xf>
    <xf numFmtId="49" fontId="3" fillId="3" borderId="55" xfId="0" applyNumberFormat="1" applyFont="1" applyFill="1" applyBorder="1" applyAlignment="1">
      <alignment horizontal="center" vertical="top"/>
    </xf>
    <xf numFmtId="49" fontId="3" fillId="6" borderId="42" xfId="0" applyNumberFormat="1" applyFont="1" applyFill="1" applyBorder="1" applyAlignment="1">
      <alignment horizontal="center" vertical="top"/>
    </xf>
    <xf numFmtId="49" fontId="3" fillId="6" borderId="48" xfId="0" applyNumberFormat="1" applyFont="1" applyFill="1" applyBorder="1" applyAlignment="1">
      <alignment horizontal="center" vertical="top"/>
    </xf>
    <xf numFmtId="164" fontId="3" fillId="6" borderId="42" xfId="0" applyNumberFormat="1" applyFont="1" applyFill="1" applyBorder="1" applyAlignment="1">
      <alignment horizontal="left" vertical="top" wrapText="1"/>
    </xf>
    <xf numFmtId="164" fontId="3" fillId="6" borderId="48" xfId="0" applyNumberFormat="1" applyFont="1" applyFill="1" applyBorder="1" applyAlignment="1">
      <alignment horizontal="left" vertical="top" wrapText="1"/>
    </xf>
    <xf numFmtId="164" fontId="3" fillId="0" borderId="34" xfId="0" applyNumberFormat="1" applyFont="1" applyFill="1" applyBorder="1" applyAlignment="1">
      <alignment horizontal="center" vertical="top" wrapText="1"/>
    </xf>
    <xf numFmtId="164" fontId="3" fillId="0" borderId="47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59" xfId="0" applyNumberFormat="1" applyFont="1" applyBorder="1" applyAlignment="1">
      <alignment horizontal="center" vertical="top"/>
    </xf>
    <xf numFmtId="164" fontId="10" fillId="6" borderId="0" xfId="0" applyNumberFormat="1" applyFont="1" applyFill="1" applyBorder="1" applyAlignment="1">
      <alignment horizontal="center" vertical="top" wrapText="1"/>
    </xf>
    <xf numFmtId="164" fontId="2" fillId="13" borderId="9" xfId="0" applyNumberFormat="1" applyFont="1" applyFill="1" applyBorder="1" applyAlignment="1">
      <alignment horizontal="left" vertical="top" wrapText="1"/>
    </xf>
    <xf numFmtId="164" fontId="2" fillId="13" borderId="11" xfId="0" applyNumberFormat="1" applyFont="1" applyFill="1" applyBorder="1" applyAlignment="1">
      <alignment horizontal="left" vertical="top" wrapText="1"/>
    </xf>
    <xf numFmtId="164" fontId="2" fillId="13" borderId="13" xfId="0" applyNumberFormat="1" applyFont="1" applyFill="1" applyBorder="1" applyAlignment="1">
      <alignment horizontal="left" vertical="top" wrapText="1"/>
    </xf>
    <xf numFmtId="49" fontId="3" fillId="13" borderId="38" xfId="0" applyNumberFormat="1" applyFont="1" applyFill="1" applyBorder="1" applyAlignment="1">
      <alignment horizontal="center" vertical="top" wrapText="1"/>
    </xf>
    <xf numFmtId="49" fontId="3" fillId="3" borderId="69" xfId="0" applyNumberFormat="1" applyFont="1" applyFill="1" applyBorder="1" applyAlignment="1">
      <alignment horizontal="center" vertical="top"/>
    </xf>
    <xf numFmtId="49" fontId="3" fillId="3" borderId="73" xfId="0" applyNumberFormat="1" applyFont="1" applyFill="1" applyBorder="1" applyAlignment="1">
      <alignment horizontal="center" vertical="top"/>
    </xf>
    <xf numFmtId="49" fontId="3" fillId="6" borderId="35" xfId="0" applyNumberFormat="1" applyFont="1" applyFill="1" applyBorder="1" applyAlignment="1">
      <alignment horizontal="center" vertical="top"/>
    </xf>
    <xf numFmtId="49" fontId="3" fillId="6" borderId="12" xfId="0" applyNumberFormat="1" applyFont="1" applyFill="1" applyBorder="1" applyAlignment="1">
      <alignment horizontal="center" vertical="top"/>
    </xf>
    <xf numFmtId="49" fontId="3" fillId="6" borderId="39" xfId="0" applyNumberFormat="1" applyFont="1" applyFill="1" applyBorder="1" applyAlignment="1">
      <alignment horizontal="center" vertical="top"/>
    </xf>
    <xf numFmtId="164" fontId="3" fillId="0" borderId="42" xfId="0" applyNumberFormat="1" applyFont="1" applyBorder="1" applyAlignment="1">
      <alignment horizontal="left" vertical="top" wrapText="1"/>
    </xf>
    <xf numFmtId="164" fontId="3" fillId="0" borderId="61" xfId="0" applyNumberFormat="1" applyFont="1" applyBorder="1" applyAlignment="1">
      <alignment horizontal="left" vertical="top" wrapText="1"/>
    </xf>
    <xf numFmtId="164" fontId="3" fillId="0" borderId="62" xfId="0" applyNumberFormat="1" applyFont="1" applyBorder="1" applyAlignment="1">
      <alignment horizontal="left" vertical="top" wrapText="1"/>
    </xf>
    <xf numFmtId="164" fontId="3" fillId="0" borderId="34" xfId="0" applyNumberFormat="1" applyFont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vertical="top" wrapText="1"/>
    </xf>
    <xf numFmtId="164" fontId="3" fillId="0" borderId="38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0" fontId="3" fillId="10" borderId="49" xfId="0" applyFont="1" applyFill="1" applyBorder="1" applyAlignment="1">
      <alignment horizontal="right" vertical="top" wrapText="1"/>
    </xf>
    <xf numFmtId="0" fontId="3" fillId="10" borderId="56" xfId="0" applyFont="1" applyFill="1" applyBorder="1" applyAlignment="1">
      <alignment horizontal="right" vertical="top" wrapText="1"/>
    </xf>
    <xf numFmtId="0" fontId="3" fillId="10" borderId="29" xfId="0" applyFont="1" applyFill="1" applyBorder="1" applyAlignment="1">
      <alignment horizontal="right" vertical="top" wrapText="1"/>
    </xf>
    <xf numFmtId="0" fontId="9" fillId="0" borderId="23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9" fillId="6" borderId="0" xfId="0" applyNumberFormat="1" applyFont="1" applyFill="1" applyBorder="1" applyAlignment="1">
      <alignment horizontal="center" vertical="top" wrapText="1"/>
    </xf>
    <xf numFmtId="49" fontId="3" fillId="4" borderId="24" xfId="0" applyNumberFormat="1" applyFont="1" applyFill="1" applyBorder="1" applyAlignment="1">
      <alignment horizontal="right" vertical="top"/>
    </xf>
    <xf numFmtId="49" fontId="3" fillId="4" borderId="15" xfId="0" applyNumberFormat="1" applyFont="1" applyFill="1" applyBorder="1" applyAlignment="1">
      <alignment horizontal="right" vertical="top"/>
    </xf>
    <xf numFmtId="49" fontId="3" fillId="4" borderId="68" xfId="0" applyNumberFormat="1" applyFont="1" applyFill="1" applyBorder="1" applyAlignment="1">
      <alignment horizontal="right" vertical="top"/>
    </xf>
    <xf numFmtId="164" fontId="3" fillId="4" borderId="26" xfId="0" applyNumberFormat="1" applyFont="1" applyFill="1" applyBorder="1" applyAlignment="1">
      <alignment horizontal="center" vertical="top"/>
    </xf>
    <xf numFmtId="164" fontId="3" fillId="4" borderId="76" xfId="0" applyNumberFormat="1" applyFont="1" applyFill="1" applyBorder="1" applyAlignment="1">
      <alignment horizontal="center" vertical="top"/>
    </xf>
    <xf numFmtId="164" fontId="3" fillId="4" borderId="54" xfId="0" applyNumberFormat="1" applyFont="1" applyFill="1" applyBorder="1" applyAlignment="1">
      <alignment horizontal="center" vertical="top"/>
    </xf>
    <xf numFmtId="164" fontId="17" fillId="0" borderId="0" xfId="0" applyNumberFormat="1" applyFont="1" applyFill="1" applyBorder="1" applyAlignment="1">
      <alignment horizontal="center"/>
    </xf>
    <xf numFmtId="164" fontId="17" fillId="0" borderId="76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right" vertical="top" wrapText="1"/>
    </xf>
    <xf numFmtId="49" fontId="3" fillId="3" borderId="15" xfId="0" applyNumberFormat="1" applyFont="1" applyFill="1" applyBorder="1" applyAlignment="1">
      <alignment horizontal="right" vertical="top" wrapText="1"/>
    </xf>
    <xf numFmtId="49" fontId="3" fillId="3" borderId="68" xfId="0" applyNumberFormat="1" applyFont="1" applyFill="1" applyBorder="1" applyAlignment="1">
      <alignment horizontal="right" vertical="top" wrapText="1"/>
    </xf>
    <xf numFmtId="164" fontId="3" fillId="3" borderId="25" xfId="0" applyNumberFormat="1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>
      <alignment horizontal="center" vertical="center" wrapText="1"/>
    </xf>
    <xf numFmtId="164" fontId="3" fillId="13" borderId="24" xfId="0" applyNumberFormat="1" applyFont="1" applyFill="1" applyBorder="1" applyAlignment="1">
      <alignment horizontal="right" vertical="top"/>
    </xf>
    <xf numFmtId="164" fontId="3" fillId="13" borderId="15" xfId="0" applyNumberFormat="1" applyFont="1" applyFill="1" applyBorder="1" applyAlignment="1">
      <alignment horizontal="right" vertical="top"/>
    </xf>
    <xf numFmtId="164" fontId="3" fillId="13" borderId="68" xfId="0" applyNumberFormat="1" applyFont="1" applyFill="1" applyBorder="1" applyAlignment="1">
      <alignment horizontal="right" vertical="top"/>
    </xf>
    <xf numFmtId="164" fontId="3" fillId="13" borderId="7" xfId="0" applyNumberFormat="1" applyFont="1" applyFill="1" applyBorder="1" applyAlignment="1">
      <alignment horizontal="center" vertical="top"/>
    </xf>
    <xf numFmtId="164" fontId="3" fillId="13" borderId="15" xfId="0" applyNumberFormat="1" applyFont="1" applyFill="1" applyBorder="1" applyAlignment="1">
      <alignment horizontal="center" vertical="top"/>
    </xf>
    <xf numFmtId="164" fontId="3" fillId="13" borderId="68" xfId="0" applyNumberFormat="1" applyFont="1" applyFill="1" applyBorder="1" applyAlignment="1">
      <alignment horizontal="center" vertical="top"/>
    </xf>
    <xf numFmtId="0" fontId="9" fillId="0" borderId="5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" fillId="11" borderId="31" xfId="0" applyFont="1" applyFill="1" applyBorder="1" applyAlignment="1">
      <alignment horizontal="left" vertical="top" wrapText="1"/>
    </xf>
    <xf numFmtId="0" fontId="2" fillId="11" borderId="32" xfId="0" applyFont="1" applyFill="1" applyBorder="1" applyAlignment="1">
      <alignment horizontal="left" vertical="top" wrapText="1"/>
    </xf>
    <xf numFmtId="0" fontId="2" fillId="11" borderId="33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10" fillId="0" borderId="45" xfId="0" applyNumberFormat="1" applyFont="1" applyBorder="1" applyAlignment="1">
      <alignment horizontal="center" vertical="top"/>
    </xf>
    <xf numFmtId="49" fontId="10" fillId="0" borderId="72" xfId="0" applyNumberFormat="1" applyFont="1" applyBorder="1" applyAlignment="1">
      <alignment horizontal="center" vertical="top"/>
    </xf>
    <xf numFmtId="49" fontId="10" fillId="0" borderId="54" xfId="0" applyNumberFormat="1" applyFont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left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>
      <alignment horizontal="left" vertical="top" wrapText="1"/>
    </xf>
    <xf numFmtId="49" fontId="3" fillId="3" borderId="68" xfId="0" applyNumberFormat="1" applyFont="1" applyFill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left" vertical="top"/>
    </xf>
    <xf numFmtId="49" fontId="3" fillId="3" borderId="15" xfId="0" applyNumberFormat="1" applyFont="1" applyFill="1" applyBorder="1" applyAlignment="1">
      <alignment horizontal="left" vertical="top"/>
    </xf>
    <xf numFmtId="49" fontId="3" fillId="3" borderId="68" xfId="0" applyNumberFormat="1" applyFont="1" applyFill="1" applyBorder="1" applyAlignment="1">
      <alignment horizontal="left" vertical="top"/>
    </xf>
    <xf numFmtId="49" fontId="3" fillId="3" borderId="24" xfId="0" applyNumberFormat="1" applyFont="1" applyFill="1" applyBorder="1" applyAlignment="1">
      <alignment horizontal="right" vertical="top"/>
    </xf>
    <xf numFmtId="49" fontId="3" fillId="3" borderId="15" xfId="0" applyNumberFormat="1" applyFont="1" applyFill="1" applyBorder="1" applyAlignment="1">
      <alignment horizontal="right" vertical="top"/>
    </xf>
    <xf numFmtId="49" fontId="3" fillId="3" borderId="68" xfId="0" applyNumberFormat="1" applyFont="1" applyFill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68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2" fillId="11" borderId="22" xfId="0" applyFont="1" applyFill="1" applyBorder="1" applyAlignment="1">
      <alignment horizontal="left" vertical="top" wrapText="1"/>
    </xf>
    <xf numFmtId="0" fontId="2" fillId="11" borderId="37" xfId="0" applyFont="1" applyFill="1" applyBorder="1" applyAlignment="1">
      <alignment horizontal="left" vertical="top" wrapText="1"/>
    </xf>
    <xf numFmtId="0" fontId="2" fillId="11" borderId="60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53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24" fillId="0" borderId="38" xfId="0" applyFont="1" applyFill="1" applyBorder="1" applyAlignment="1">
      <alignment horizontal="center" vertical="center" textRotation="90" wrapText="1"/>
    </xf>
    <xf numFmtId="0" fontId="24" fillId="0" borderId="64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2" fillId="13" borderId="22" xfId="0" applyFont="1" applyFill="1" applyBorder="1" applyAlignment="1">
      <alignment horizontal="left" vertical="top" wrapText="1"/>
    </xf>
    <xf numFmtId="0" fontId="1" fillId="13" borderId="3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72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1" fontId="9" fillId="0" borderId="42" xfId="0" applyNumberFormat="1" applyFont="1" applyFill="1" applyBorder="1" applyAlignment="1">
      <alignment horizontal="left" vertical="top" wrapText="1"/>
    </xf>
    <xf numFmtId="1" fontId="9" fillId="0" borderId="41" xfId="0" applyNumberFormat="1" applyFont="1" applyFill="1" applyBorder="1" applyAlignment="1">
      <alignment horizontal="left" vertical="top" wrapText="1"/>
    </xf>
    <xf numFmtId="49" fontId="2" fillId="6" borderId="61" xfId="0" applyNumberFormat="1" applyFont="1" applyFill="1" applyBorder="1" applyAlignment="1">
      <alignment horizontal="left" vertical="top" wrapText="1"/>
    </xf>
    <xf numFmtId="49" fontId="2" fillId="6" borderId="28" xfId="0" applyNumberFormat="1" applyFont="1" applyFill="1" applyBorder="1" applyAlignment="1">
      <alignment horizontal="left" vertical="top" wrapText="1"/>
    </xf>
    <xf numFmtId="49" fontId="3" fillId="13" borderId="34" xfId="0" applyNumberFormat="1" applyFont="1" applyFill="1" applyBorder="1" applyAlignment="1">
      <alignment horizontal="center" vertical="top"/>
    </xf>
    <xf numFmtId="49" fontId="3" fillId="13" borderId="11" xfId="0" applyNumberFormat="1" applyFont="1" applyFill="1" applyBorder="1" applyAlignment="1">
      <alignment horizontal="center" vertical="top"/>
    </xf>
    <xf numFmtId="49" fontId="3" fillId="13" borderId="38" xfId="0" applyNumberFormat="1" applyFont="1" applyFill="1" applyBorder="1" applyAlignment="1">
      <alignment horizontal="center" vertical="top"/>
    </xf>
    <xf numFmtId="49" fontId="3" fillId="13" borderId="47" xfId="0" applyNumberFormat="1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49" fontId="3" fillId="3" borderId="62" xfId="0" applyNumberFormat="1" applyFont="1" applyFill="1" applyBorder="1" applyAlignment="1">
      <alignment horizontal="center" vertical="top"/>
    </xf>
    <xf numFmtId="49" fontId="3" fillId="3" borderId="48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49" fontId="3" fillId="6" borderId="62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76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60" xfId="0" applyNumberFormat="1" applyFont="1" applyBorder="1" applyAlignment="1">
      <alignment horizontal="center" vertical="top"/>
    </xf>
    <xf numFmtId="0" fontId="9" fillId="13" borderId="9" xfId="0" applyFont="1" applyFill="1" applyBorder="1" applyAlignment="1">
      <alignment horizontal="left" vertical="top" wrapText="1"/>
    </xf>
    <xf numFmtId="0" fontId="9" fillId="13" borderId="11" xfId="0" applyFont="1" applyFill="1" applyBorder="1" applyAlignment="1">
      <alignment horizontal="left" vertical="top" wrapText="1"/>
    </xf>
    <xf numFmtId="0" fontId="9" fillId="13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3" fillId="6" borderId="18" xfId="0" applyNumberFormat="1" applyFont="1" applyFill="1" applyBorder="1" applyAlignment="1">
      <alignment horizontal="center" vertical="top"/>
    </xf>
    <xf numFmtId="0" fontId="24" fillId="0" borderId="9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textRotation="90" wrapText="1"/>
    </xf>
    <xf numFmtId="49" fontId="2" fillId="0" borderId="2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9" fillId="14" borderId="22" xfId="0" applyFont="1" applyFill="1" applyBorder="1" applyAlignment="1">
      <alignment horizontal="left" vertical="top" wrapText="1"/>
    </xf>
    <xf numFmtId="0" fontId="9" fillId="14" borderId="60" xfId="0" applyFont="1" applyFill="1" applyBorder="1" applyAlignment="1">
      <alignment horizontal="left" vertical="top" wrapText="1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164" fontId="3" fillId="3" borderId="68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10" fillId="3" borderId="76" xfId="0" applyFont="1" applyFill="1" applyBorder="1" applyAlignment="1">
      <alignment horizontal="left" vertical="top" wrapText="1"/>
    </xf>
    <xf numFmtId="0" fontId="10" fillId="3" borderId="54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9" fillId="0" borderId="76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7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37" xfId="0" applyNumberFormat="1" applyFont="1" applyBorder="1" applyAlignment="1">
      <alignment horizontal="center" vertical="center" textRotation="90" wrapText="1"/>
    </xf>
    <xf numFmtId="0" fontId="2" fillId="0" borderId="60" xfId="0" applyNumberFormat="1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 textRotation="90" wrapText="1"/>
    </xf>
    <xf numFmtId="0" fontId="9" fillId="0" borderId="77" xfId="0" applyFont="1" applyBorder="1" applyAlignment="1">
      <alignment horizontal="center" vertical="center" textRotation="90" wrapText="1"/>
    </xf>
    <xf numFmtId="49" fontId="2" fillId="11" borderId="21" xfId="0" applyNumberFormat="1" applyFont="1" applyFill="1" applyBorder="1" applyAlignment="1">
      <alignment horizontal="center" vertical="top" wrapText="1"/>
    </xf>
    <xf numFmtId="49" fontId="2" fillId="11" borderId="77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77" xfId="0" applyNumberFormat="1" applyFont="1" applyBorder="1" applyAlignment="1">
      <alignment horizontal="center" vertical="top" wrapText="1"/>
    </xf>
    <xf numFmtId="49" fontId="2" fillId="0" borderId="52" xfId="0" applyNumberFormat="1" applyFont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164" fontId="9" fillId="0" borderId="46" xfId="0" applyNumberFormat="1" applyFont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9" fillId="0" borderId="70" xfId="0" applyNumberFormat="1" applyFont="1" applyBorder="1" applyAlignment="1">
      <alignment horizontal="center" vertical="top" wrapText="1"/>
    </xf>
    <xf numFmtId="0" fontId="3" fillId="4" borderId="61" xfId="0" applyFont="1" applyFill="1" applyBorder="1" applyAlignment="1">
      <alignment horizontal="left" vertical="top" wrapText="1"/>
    </xf>
    <xf numFmtId="164" fontId="10" fillId="4" borderId="46" xfId="0" applyNumberFormat="1" applyFont="1" applyFill="1" applyBorder="1" applyAlignment="1">
      <alignment horizontal="center" vertical="top" wrapText="1"/>
    </xf>
    <xf numFmtId="164" fontId="10" fillId="4" borderId="28" xfId="0" applyNumberFormat="1" applyFont="1" applyFill="1" applyBorder="1" applyAlignment="1">
      <alignment horizontal="center" vertical="top" wrapText="1"/>
    </xf>
    <xf numFmtId="164" fontId="10" fillId="4" borderId="70" xfId="0" applyNumberFormat="1" applyFont="1" applyFill="1" applyBorder="1" applyAlignment="1">
      <alignment horizontal="center" vertical="top" wrapText="1"/>
    </xf>
    <xf numFmtId="0" fontId="2" fillId="0" borderId="61" xfId="0" applyFont="1" applyBorder="1" applyAlignment="1">
      <alignment horizontal="left" vertical="top" wrapText="1"/>
    </xf>
    <xf numFmtId="0" fontId="2" fillId="10" borderId="70" xfId="0" applyFont="1" applyFill="1" applyBorder="1" applyAlignment="1">
      <alignment horizontal="left" vertical="top" wrapText="1"/>
    </xf>
    <xf numFmtId="0" fontId="2" fillId="10" borderId="46" xfId="0" applyFont="1" applyFill="1" applyBorder="1" applyAlignment="1">
      <alignment horizontal="left" vertical="top" wrapText="1"/>
    </xf>
    <xf numFmtId="0" fontId="2" fillId="10" borderId="28" xfId="0" applyFont="1" applyFill="1" applyBorder="1" applyAlignment="1">
      <alignment horizontal="left" vertical="top" wrapText="1"/>
    </xf>
    <xf numFmtId="164" fontId="9" fillId="10" borderId="70" xfId="0" applyNumberFormat="1" applyFont="1" applyFill="1" applyBorder="1" applyAlignment="1">
      <alignment horizontal="center" vertical="top" wrapText="1"/>
    </xf>
    <xf numFmtId="164" fontId="9" fillId="10" borderId="46" xfId="0" applyNumberFormat="1" applyFont="1" applyFill="1" applyBorder="1" applyAlignment="1">
      <alignment horizontal="center" vertical="top" wrapText="1"/>
    </xf>
    <xf numFmtId="164" fontId="9" fillId="10" borderId="28" xfId="0" applyNumberFormat="1" applyFont="1" applyFill="1" applyBorder="1" applyAlignment="1">
      <alignment horizontal="center" vertical="top" wrapText="1"/>
    </xf>
    <xf numFmtId="0" fontId="3" fillId="5" borderId="49" xfId="0" applyFont="1" applyFill="1" applyBorder="1" applyAlignment="1">
      <alignment horizontal="right" vertical="top" wrapText="1"/>
    </xf>
    <xf numFmtId="0" fontId="3" fillId="5" borderId="56" xfId="0" applyFont="1" applyFill="1" applyBorder="1" applyAlignment="1">
      <alignment horizontal="right" vertical="top" wrapText="1"/>
    </xf>
    <xf numFmtId="0" fontId="3" fillId="5" borderId="29" xfId="0" applyFont="1" applyFill="1" applyBorder="1" applyAlignment="1">
      <alignment horizontal="right" vertical="top" wrapText="1"/>
    </xf>
    <xf numFmtId="164" fontId="10" fillId="5" borderId="56" xfId="0" applyNumberFormat="1" applyFont="1" applyFill="1" applyBorder="1" applyAlignment="1">
      <alignment horizontal="center" vertical="top" wrapText="1"/>
    </xf>
    <xf numFmtId="164" fontId="10" fillId="5" borderId="29" xfId="0" applyNumberFormat="1" applyFont="1" applyFill="1" applyBorder="1" applyAlignment="1">
      <alignment horizontal="center" vertical="top" wrapText="1"/>
    </xf>
    <xf numFmtId="164" fontId="10" fillId="5" borderId="49" xfId="0" applyNumberFormat="1" applyFont="1" applyFill="1" applyBorder="1" applyAlignment="1">
      <alignment horizontal="center" vertical="top" wrapText="1"/>
    </xf>
    <xf numFmtId="164" fontId="5" fillId="3" borderId="25" xfId="0" applyNumberFormat="1" applyFont="1" applyFill="1" applyBorder="1" applyAlignment="1">
      <alignment horizontal="center" vertical="center" wrapText="1"/>
    </xf>
    <xf numFmtId="164" fontId="5" fillId="3" borderId="23" xfId="0" applyNumberFormat="1" applyFont="1" applyFill="1" applyBorder="1" applyAlignment="1">
      <alignment horizontal="center" vertical="center" wrapText="1"/>
    </xf>
    <xf numFmtId="164" fontId="5" fillId="3" borderId="45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15" xfId="0" applyNumberFormat="1" applyFont="1" applyFill="1" applyBorder="1" applyAlignment="1">
      <alignment horizontal="right" vertical="top"/>
    </xf>
    <xf numFmtId="164" fontId="3" fillId="2" borderId="68" xfId="0" applyNumberFormat="1" applyFont="1" applyFill="1" applyBorder="1" applyAlignment="1">
      <alignment horizontal="right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15" xfId="0" applyNumberFormat="1" applyFont="1" applyFill="1" applyBorder="1" applyAlignment="1">
      <alignment horizontal="center" vertical="top"/>
    </xf>
    <xf numFmtId="164" fontId="5" fillId="2" borderId="68" xfId="0" applyNumberFormat="1" applyFont="1" applyFill="1" applyBorder="1" applyAlignment="1">
      <alignment horizontal="center" vertical="top"/>
    </xf>
    <xf numFmtId="164" fontId="5" fillId="4" borderId="26" xfId="0" applyNumberFormat="1" applyFont="1" applyFill="1" applyBorder="1" applyAlignment="1">
      <alignment horizontal="center" vertical="top"/>
    </xf>
    <xf numFmtId="164" fontId="5" fillId="4" borderId="76" xfId="0" applyNumberFormat="1" applyFont="1" applyFill="1" applyBorder="1" applyAlignment="1">
      <alignment horizontal="center" vertical="top"/>
    </xf>
    <xf numFmtId="164" fontId="5" fillId="4" borderId="54" xfId="0" applyNumberFormat="1" applyFont="1" applyFill="1" applyBorder="1" applyAlignment="1">
      <alignment horizontal="center" vertical="top"/>
    </xf>
    <xf numFmtId="0" fontId="7" fillId="0" borderId="23" xfId="0" applyNumberFormat="1" applyFont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64" fontId="17" fillId="0" borderId="76" xfId="0" applyNumberFormat="1" applyFont="1" applyFill="1" applyBorder="1" applyAlignment="1">
      <alignment horizontal="center" vertical="top"/>
    </xf>
    <xf numFmtId="49" fontId="3" fillId="2" borderId="34" xfId="0" applyNumberFormat="1" applyFont="1" applyFill="1" applyBorder="1" applyAlignment="1">
      <alignment horizontal="center" vertical="top" wrapText="1"/>
    </xf>
    <xf numFmtId="49" fontId="3" fillId="2" borderId="47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49" fontId="2" fillId="0" borderId="76" xfId="0" applyNumberFormat="1" applyFont="1" applyBorder="1" applyAlignment="1">
      <alignment horizontal="center" vertical="top"/>
    </xf>
    <xf numFmtId="49" fontId="3" fillId="3" borderId="18" xfId="0" applyNumberFormat="1" applyFont="1" applyFill="1" applyBorder="1" applyAlignment="1">
      <alignment horizontal="right" vertical="top"/>
    </xf>
    <xf numFmtId="49" fontId="3" fillId="3" borderId="23" xfId="0" applyNumberFormat="1" applyFont="1" applyFill="1" applyBorder="1" applyAlignment="1">
      <alignment horizontal="right" vertical="top"/>
    </xf>
    <xf numFmtId="49" fontId="3" fillId="3" borderId="45" xfId="0" applyNumberFormat="1" applyFont="1" applyFill="1" applyBorder="1" applyAlignment="1">
      <alignment horizontal="right" vertical="top"/>
    </xf>
    <xf numFmtId="49" fontId="13" fillId="0" borderId="35" xfId="0" applyNumberFormat="1" applyFont="1" applyFill="1" applyBorder="1" applyAlignment="1">
      <alignment horizontal="center" vertical="top"/>
    </xf>
    <xf numFmtId="49" fontId="13" fillId="0" borderId="39" xfId="0" applyNumberFormat="1" applyFont="1" applyFill="1" applyBorder="1" applyAlignment="1">
      <alignment horizontal="center" vertical="top"/>
    </xf>
    <xf numFmtId="49" fontId="13" fillId="0" borderId="36" xfId="0" applyNumberFormat="1" applyFont="1" applyFill="1" applyBorder="1" applyAlignment="1">
      <alignment horizontal="center" vertical="top"/>
    </xf>
    <xf numFmtId="49" fontId="13" fillId="0" borderId="40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164" fontId="5" fillId="3" borderId="7" xfId="0" applyNumberFormat="1" applyFont="1" applyFill="1" applyBorder="1" applyAlignment="1">
      <alignment horizontal="center" vertical="top"/>
    </xf>
    <xf numFmtId="164" fontId="5" fillId="3" borderId="15" xfId="0" applyNumberFormat="1" applyFont="1" applyFill="1" applyBorder="1" applyAlignment="1">
      <alignment horizontal="center" vertical="top"/>
    </xf>
    <xf numFmtId="164" fontId="5" fillId="3" borderId="68" xfId="0" applyNumberFormat="1" applyFont="1" applyFill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 wrapText="1"/>
    </xf>
    <xf numFmtId="49" fontId="9" fillId="0" borderId="52" xfId="0" applyNumberFormat="1" applyFont="1" applyBorder="1" applyAlignment="1">
      <alignment horizontal="center" vertical="top" wrapText="1"/>
    </xf>
    <xf numFmtId="49" fontId="9" fillId="0" borderId="77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0" borderId="60" xfId="0" applyFont="1" applyFill="1" applyBorder="1" applyAlignment="1">
      <alignment horizontal="center" vertical="center" textRotation="90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75" xfId="0" applyFont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77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10" fillId="3" borderId="68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9" fillId="6" borderId="9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9" fillId="6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9" fillId="0" borderId="33" xfId="0" applyNumberFormat="1" applyFont="1" applyBorder="1" applyAlignment="1">
      <alignment horizontal="center" vertical="center" textRotation="90"/>
    </xf>
    <xf numFmtId="0" fontId="9" fillId="0" borderId="59" xfId="0" applyNumberFormat="1" applyFont="1" applyBorder="1" applyAlignment="1">
      <alignment horizontal="center" vertical="center" textRotation="90"/>
    </xf>
    <xf numFmtId="0" fontId="2" fillId="0" borderId="21" xfId="0" applyNumberFormat="1" applyFont="1" applyBorder="1" applyAlignment="1">
      <alignment horizontal="center" vertical="center" textRotation="90" wrapText="1"/>
    </xf>
    <xf numFmtId="0" fontId="2" fillId="0" borderId="52" xfId="0" applyNumberFormat="1" applyFont="1" applyBorder="1" applyAlignment="1">
      <alignment horizontal="center" vertical="center" textRotation="90" wrapText="1"/>
    </xf>
    <xf numFmtId="0" fontId="2" fillId="0" borderId="77" xfId="0" applyNumberFormat="1" applyFont="1" applyBorder="1" applyAlignment="1">
      <alignment horizontal="center" vertical="center" textRotation="90" wrapText="1"/>
    </xf>
    <xf numFmtId="49" fontId="3" fillId="8" borderId="7" xfId="0" applyNumberFormat="1" applyFont="1" applyFill="1" applyBorder="1" applyAlignment="1">
      <alignment horizontal="left" vertical="top" wrapText="1"/>
    </xf>
    <xf numFmtId="49" fontId="3" fillId="8" borderId="15" xfId="0" applyNumberFormat="1" applyFont="1" applyFill="1" applyBorder="1" applyAlignment="1">
      <alignment horizontal="left" vertical="top" wrapText="1"/>
    </xf>
    <xf numFmtId="49" fontId="3" fillId="8" borderId="68" xfId="0" applyNumberFormat="1" applyFont="1" applyFill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68" xfId="0" applyFont="1" applyFill="1" applyBorder="1" applyAlignment="1">
      <alignment horizontal="left" vertical="top"/>
    </xf>
    <xf numFmtId="0" fontId="11" fillId="4" borderId="7" xfId="0" applyFont="1" applyFill="1" applyBorder="1" applyAlignment="1">
      <alignment horizontal="left" vertical="top" wrapText="1"/>
    </xf>
    <xf numFmtId="0" fontId="11" fillId="4" borderId="15" xfId="0" applyFont="1" applyFill="1" applyBorder="1" applyAlignment="1">
      <alignment horizontal="left" vertical="top" wrapText="1"/>
    </xf>
    <xf numFmtId="0" fontId="11" fillId="4" borderId="6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center" vertical="center"/>
    </xf>
    <xf numFmtId="164" fontId="5" fillId="3" borderId="68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left" vertical="top" wrapText="1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47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 wrapText="1"/>
    </xf>
    <xf numFmtId="49" fontId="3" fillId="6" borderId="20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2" borderId="38" xfId="0" applyNumberFormat="1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center" textRotation="90" wrapText="1"/>
    </xf>
    <xf numFmtId="0" fontId="15" fillId="0" borderId="13" xfId="0" applyFont="1" applyFill="1" applyBorder="1" applyAlignment="1">
      <alignment horizontal="center" vertical="center" textRotation="90" wrapText="1"/>
    </xf>
    <xf numFmtId="0" fontId="15" fillId="0" borderId="64" xfId="0" applyFont="1" applyFill="1" applyBorder="1" applyAlignment="1">
      <alignment horizontal="center" vertical="center" textRotation="90" wrapText="1"/>
    </xf>
    <xf numFmtId="164" fontId="9" fillId="6" borderId="31" xfId="0" applyNumberFormat="1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164" fontId="10" fillId="4" borderId="31" xfId="0" applyNumberFormat="1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164" fontId="10" fillId="9" borderId="47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59" xfId="0" applyFont="1" applyFill="1" applyBorder="1" applyAlignment="1">
      <alignment horizontal="center"/>
    </xf>
    <xf numFmtId="164" fontId="9" fillId="6" borderId="70" xfId="0" applyNumberFormat="1" applyFont="1" applyFill="1" applyBorder="1" applyAlignment="1">
      <alignment horizontal="center"/>
    </xf>
    <xf numFmtId="164" fontId="9" fillId="6" borderId="46" xfId="0" applyNumberFormat="1" applyFont="1" applyFill="1" applyBorder="1" applyAlignment="1">
      <alignment horizontal="center"/>
    </xf>
    <xf numFmtId="164" fontId="9" fillId="6" borderId="28" xfId="0" applyNumberFormat="1" applyFont="1" applyFill="1" applyBorder="1" applyAlignment="1">
      <alignment horizontal="center"/>
    </xf>
    <xf numFmtId="0" fontId="15" fillId="0" borderId="23" xfId="0" applyNumberFormat="1" applyFont="1" applyBorder="1" applyAlignment="1">
      <alignment vertical="top" wrapText="1"/>
    </xf>
    <xf numFmtId="0" fontId="3" fillId="4" borderId="31" xfId="0" applyFont="1" applyFill="1" applyBorder="1" applyAlignment="1">
      <alignment horizontal="right" vertical="top" wrapText="1"/>
    </xf>
    <xf numFmtId="0" fontId="3" fillId="4" borderId="32" xfId="0" applyFont="1" applyFill="1" applyBorder="1" applyAlignment="1">
      <alignment horizontal="right" vertical="top" wrapText="1"/>
    </xf>
    <xf numFmtId="0" fontId="3" fillId="4" borderId="33" xfId="0" applyFont="1" applyFill="1" applyBorder="1" applyAlignment="1">
      <alignment horizontal="right" vertical="top" wrapText="1"/>
    </xf>
    <xf numFmtId="49" fontId="3" fillId="6" borderId="67" xfId="0" applyNumberFormat="1" applyFont="1" applyFill="1" applyBorder="1" applyAlignment="1">
      <alignment horizontal="center" vertical="top"/>
    </xf>
    <xf numFmtId="0" fontId="9" fillId="0" borderId="1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2" fillId="6" borderId="18" xfId="0" applyFont="1" applyFill="1" applyBorder="1" applyAlignment="1">
      <alignment horizontal="left" vertical="top" wrapText="1"/>
    </xf>
    <xf numFmtId="0" fontId="2" fillId="6" borderId="43" xfId="0" applyFont="1" applyFill="1" applyBorder="1" applyAlignment="1">
      <alignment horizontal="left" vertical="top" wrapText="1"/>
    </xf>
    <xf numFmtId="0" fontId="2" fillId="6" borderId="20" xfId="0" applyFont="1" applyFill="1" applyBorder="1" applyAlignment="1">
      <alignment horizontal="left" vertical="top" wrapText="1"/>
    </xf>
    <xf numFmtId="0" fontId="9" fillId="6" borderId="18" xfId="0" applyFont="1" applyFill="1" applyBorder="1" applyAlignment="1">
      <alignment horizontal="left" vertical="top" wrapText="1"/>
    </xf>
    <xf numFmtId="0" fontId="9" fillId="6" borderId="43" xfId="0" applyFont="1" applyFill="1" applyBorder="1" applyAlignment="1">
      <alignment horizontal="left" vertical="top" wrapText="1"/>
    </xf>
    <xf numFmtId="0" fontId="9" fillId="6" borderId="20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9" fillId="0" borderId="73" xfId="0" applyFont="1" applyBorder="1" applyAlignment="1">
      <alignment horizontal="center" vertical="center" textRotation="90" wrapText="1"/>
    </xf>
    <xf numFmtId="0" fontId="9" fillId="0" borderId="58" xfId="0" applyFont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53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64" fontId="10" fillId="0" borderId="42" xfId="0" applyNumberFormat="1" applyFont="1" applyBorder="1" applyAlignment="1">
      <alignment horizontal="left" vertical="top" wrapText="1"/>
    </xf>
    <xf numFmtId="164" fontId="10" fillId="0" borderId="61" xfId="0" applyNumberFormat="1" applyFont="1" applyBorder="1" applyAlignment="1">
      <alignment horizontal="left" vertical="top" wrapText="1"/>
    </xf>
    <xf numFmtId="164" fontId="10" fillId="0" borderId="62" xfId="0" applyNumberFormat="1" applyFont="1" applyBorder="1" applyAlignment="1">
      <alignment horizontal="left" vertical="top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59" xfId="0" applyFont="1" applyFill="1" applyBorder="1" applyAlignment="1">
      <alignment horizontal="center" vertical="center" textRotation="90" wrapText="1"/>
    </xf>
    <xf numFmtId="49" fontId="3" fillId="8" borderId="25" xfId="0" applyNumberFormat="1" applyFont="1" applyFill="1" applyBorder="1" applyAlignment="1">
      <alignment horizontal="left" vertical="top" wrapText="1"/>
    </xf>
    <xf numFmtId="49" fontId="3" fillId="8" borderId="23" xfId="0" applyNumberFormat="1" applyFont="1" applyFill="1" applyBorder="1" applyAlignment="1">
      <alignment horizontal="left" vertical="top" wrapText="1"/>
    </xf>
    <xf numFmtId="49" fontId="3" fillId="8" borderId="57" xfId="0" applyNumberFormat="1" applyFont="1" applyFill="1" applyBorder="1" applyAlignment="1">
      <alignment horizontal="left" vertical="top" wrapText="1"/>
    </xf>
    <xf numFmtId="0" fontId="2" fillId="6" borderId="22" xfId="0" applyFont="1" applyFill="1" applyBorder="1" applyAlignment="1">
      <alignment horizontal="left" vertical="top" wrapText="1"/>
    </xf>
    <xf numFmtId="0" fontId="2" fillId="6" borderId="60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9" fillId="6" borderId="67" xfId="0" applyNumberFormat="1" applyFont="1" applyFill="1" applyBorder="1" applyAlignment="1">
      <alignment horizontal="left" vertical="top" wrapText="1"/>
    </xf>
    <xf numFmtId="164" fontId="9" fillId="6" borderId="48" xfId="0" applyNumberFormat="1" applyFont="1" applyFill="1" applyBorder="1" applyAlignment="1">
      <alignment horizontal="left" vertical="top" wrapText="1"/>
    </xf>
    <xf numFmtId="164" fontId="3" fillId="0" borderId="64" xfId="0" applyNumberFormat="1" applyFont="1" applyFill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top" wrapText="1"/>
    </xf>
    <xf numFmtId="49" fontId="3" fillId="0" borderId="66" xfId="0" applyNumberFormat="1" applyFont="1" applyBorder="1" applyAlignment="1">
      <alignment horizontal="center" vertical="top"/>
    </xf>
    <xf numFmtId="2" fontId="8" fillId="0" borderId="0" xfId="0" applyNumberFormat="1" applyFont="1" applyAlignment="1">
      <alignment horizontal="center" vertical="top" wrapText="1"/>
    </xf>
    <xf numFmtId="0" fontId="10" fillId="0" borderId="76" xfId="0" applyFont="1" applyBorder="1" applyAlignment="1">
      <alignment horizontal="right" vertical="top"/>
    </xf>
    <xf numFmtId="0" fontId="11" fillId="4" borderId="70" xfId="0" applyFont="1" applyFill="1" applyBorder="1" applyAlignment="1">
      <alignment horizontal="left" vertical="top" wrapText="1"/>
    </xf>
    <xf numFmtId="0" fontId="11" fillId="4" borderId="46" xfId="0" applyFont="1" applyFill="1" applyBorder="1" applyAlignment="1">
      <alignment horizontal="left" vertical="top" wrapText="1"/>
    </xf>
    <xf numFmtId="0" fontId="11" fillId="4" borderId="71" xfId="0" applyFont="1" applyFill="1" applyBorder="1" applyAlignment="1">
      <alignment horizontal="left" vertical="top" wrapText="1"/>
    </xf>
    <xf numFmtId="0" fontId="3" fillId="2" borderId="53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69" xfId="0" applyFont="1" applyFill="1" applyBorder="1" applyAlignment="1">
      <alignment horizontal="left" vertical="top"/>
    </xf>
    <xf numFmtId="164" fontId="10" fillId="6" borderId="42" xfId="0" applyNumberFormat="1" applyFont="1" applyFill="1" applyBorder="1" applyAlignment="1">
      <alignment horizontal="left" vertical="top" wrapText="1"/>
    </xf>
    <xf numFmtId="164" fontId="10" fillId="6" borderId="48" xfId="0" applyNumberFormat="1" applyFont="1" applyFill="1" applyBorder="1" applyAlignment="1">
      <alignment horizontal="left" vertical="top" wrapText="1"/>
    </xf>
    <xf numFmtId="0" fontId="10" fillId="3" borderId="49" xfId="0" applyFont="1" applyFill="1" applyBorder="1" applyAlignment="1">
      <alignment horizontal="left" vertical="top" wrapText="1"/>
    </xf>
    <xf numFmtId="0" fontId="10" fillId="3" borderId="56" xfId="0" applyFont="1" applyFill="1" applyBorder="1" applyAlignment="1">
      <alignment horizontal="left" vertical="top" wrapText="1"/>
    </xf>
    <xf numFmtId="0" fontId="10" fillId="3" borderId="55" xfId="0" applyFont="1" applyFill="1" applyBorder="1" applyAlignment="1">
      <alignment horizontal="left" vertical="top" wrapText="1"/>
    </xf>
    <xf numFmtId="0" fontId="16" fillId="0" borderId="3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lt-LT" sz="1200">
                <a:latin typeface="Times New Roman" panose="02020603050405020304" pitchFamily="18" charset="0"/>
                <a:cs typeface="Times New Roman" panose="02020603050405020304" pitchFamily="18" charset="0"/>
              </a:rPr>
              <a:t>2014 m. SVP programos Nr. 13 įvykdymas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explosion val="25"/>
          <c:dPt>
            <c:idx val="1"/>
            <c:bubble3D val="0"/>
            <c:spPr>
              <a:solidFill>
                <a:srgbClr val="CCE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8.0479002624671923E-3"/>
                  <c:y val="0.291148293963254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429352580927386E-2"/>
                  <c:y val="0.160148731408573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Aprašymas!$A$6:$A$8</c:f>
              <c:strCache>
                <c:ptCount val="3"/>
                <c:pt idx="0">
                  <c:v>faktiškai įvykdyta –  </c:v>
                </c:pt>
                <c:pt idx="1">
                  <c:v>iš dalies įvykdyta –</c:v>
                </c:pt>
                <c:pt idx="2">
                  <c:v>neįvykdyta –</c:v>
                </c:pt>
              </c:strCache>
            </c:strRef>
          </c:cat>
          <c:val>
            <c:numRef>
              <c:f>Aprašymas!$B$6:$B$8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lt-LT" sz="1200">
                <a:latin typeface="Times New Roman" panose="02020603050405020304" pitchFamily="18" charset="0"/>
                <a:cs typeface="Times New Roman" panose="02020603050405020304" pitchFamily="18" charset="0"/>
              </a:rPr>
              <a:t>2014 m. SVP programos Nr. 13 įvykdymas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explosion val="25"/>
          <c:dPt>
            <c:idx val="1"/>
            <c:bubble3D val="0"/>
            <c:spPr>
              <a:solidFill>
                <a:srgbClr val="CCE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8.0479002624671923E-3"/>
                  <c:y val="0.291148293963254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faktiškai įvykdyta –  
50</a:t>
                    </a:r>
                    <a:r>
                      <a:rPr lang="ru-RU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429352580927386E-2"/>
                  <c:y val="0.160148731408573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iš dalies įvykdyta –
40</a:t>
                    </a:r>
                    <a:r>
                      <a:rPr lang="ru-RU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neįvykdyta –
10</a:t>
                    </a:r>
                    <a:r>
                      <a:rPr lang="ru-RU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Aprašymas!$A$6:$A$8</c:f>
              <c:strCache>
                <c:ptCount val="3"/>
                <c:pt idx="0">
                  <c:v>faktiškai įvykdyta –  </c:v>
                </c:pt>
                <c:pt idx="1">
                  <c:v>iš dalies įvykdyta –</c:v>
                </c:pt>
                <c:pt idx="2">
                  <c:v>neįvykdyta –</c:v>
                </c:pt>
              </c:strCache>
            </c:strRef>
          </c:cat>
          <c:val>
            <c:numRef>
              <c:f>Aprašymas!$B$6:$B$8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9</xdr:row>
      <xdr:rowOff>61912</xdr:rowOff>
    </xdr:from>
    <xdr:to>
      <xdr:col>6</xdr:col>
      <xdr:colOff>152400</xdr:colOff>
      <xdr:row>23</xdr:row>
      <xdr:rowOff>80962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9</xdr:row>
      <xdr:rowOff>61912</xdr:rowOff>
    </xdr:from>
    <xdr:to>
      <xdr:col>6</xdr:col>
      <xdr:colOff>152400</xdr:colOff>
      <xdr:row>23</xdr:row>
      <xdr:rowOff>80962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Normal="100" workbookViewId="0">
      <selection activeCell="I26" sqref="I26"/>
    </sheetView>
  </sheetViews>
  <sheetFormatPr defaultRowHeight="12.75" x14ac:dyDescent="0.2"/>
  <cols>
    <col min="1" max="1" width="19.7109375" style="116" customWidth="1"/>
    <col min="2" max="2" width="10.7109375" style="116" customWidth="1"/>
    <col min="3" max="3" width="11.140625" style="116" customWidth="1"/>
    <col min="4" max="4" width="10.85546875" style="116" customWidth="1"/>
    <col min="5" max="5" width="9.7109375" style="116" customWidth="1"/>
    <col min="6" max="6" width="9.140625" style="116"/>
    <col min="7" max="7" width="16.140625" style="116" customWidth="1"/>
    <col min="8" max="8" width="9.140625" style="116"/>
    <col min="9" max="9" width="15.140625" style="116" customWidth="1"/>
    <col min="10" max="256" width="9.140625" style="116"/>
    <col min="257" max="257" width="19.7109375" style="116" customWidth="1"/>
    <col min="258" max="258" width="10.7109375" style="116" customWidth="1"/>
    <col min="259" max="259" width="11.140625" style="116" customWidth="1"/>
    <col min="260" max="260" width="10.85546875" style="116" customWidth="1"/>
    <col min="261" max="261" width="9.7109375" style="116" customWidth="1"/>
    <col min="262" max="262" width="9.140625" style="116"/>
    <col min="263" max="263" width="16.140625" style="116" customWidth="1"/>
    <col min="264" max="264" width="9.140625" style="116"/>
    <col min="265" max="265" width="15.140625" style="116" customWidth="1"/>
    <col min="266" max="512" width="9.140625" style="116"/>
    <col min="513" max="513" width="19.7109375" style="116" customWidth="1"/>
    <col min="514" max="514" width="10.7109375" style="116" customWidth="1"/>
    <col min="515" max="515" width="11.140625" style="116" customWidth="1"/>
    <col min="516" max="516" width="10.85546875" style="116" customWidth="1"/>
    <col min="517" max="517" width="9.7109375" style="116" customWidth="1"/>
    <col min="518" max="518" width="9.140625" style="116"/>
    <col min="519" max="519" width="16.140625" style="116" customWidth="1"/>
    <col min="520" max="520" width="9.140625" style="116"/>
    <col min="521" max="521" width="15.140625" style="116" customWidth="1"/>
    <col min="522" max="768" width="9.140625" style="116"/>
    <col min="769" max="769" width="19.7109375" style="116" customWidth="1"/>
    <col min="770" max="770" width="10.7109375" style="116" customWidth="1"/>
    <col min="771" max="771" width="11.140625" style="116" customWidth="1"/>
    <col min="772" max="772" width="10.85546875" style="116" customWidth="1"/>
    <col min="773" max="773" width="9.7109375" style="116" customWidth="1"/>
    <col min="774" max="774" width="9.140625" style="116"/>
    <col min="775" max="775" width="16.140625" style="116" customWidth="1"/>
    <col min="776" max="776" width="9.140625" style="116"/>
    <col min="777" max="777" width="15.140625" style="116" customWidth="1"/>
    <col min="778" max="1024" width="9.140625" style="116"/>
    <col min="1025" max="1025" width="19.7109375" style="116" customWidth="1"/>
    <col min="1026" max="1026" width="10.7109375" style="116" customWidth="1"/>
    <col min="1027" max="1027" width="11.140625" style="116" customWidth="1"/>
    <col min="1028" max="1028" width="10.85546875" style="116" customWidth="1"/>
    <col min="1029" max="1029" width="9.7109375" style="116" customWidth="1"/>
    <col min="1030" max="1030" width="9.140625" style="116"/>
    <col min="1031" max="1031" width="16.140625" style="116" customWidth="1"/>
    <col min="1032" max="1032" width="9.140625" style="116"/>
    <col min="1033" max="1033" width="15.140625" style="116" customWidth="1"/>
    <col min="1034" max="1280" width="9.140625" style="116"/>
    <col min="1281" max="1281" width="19.7109375" style="116" customWidth="1"/>
    <col min="1282" max="1282" width="10.7109375" style="116" customWidth="1"/>
    <col min="1283" max="1283" width="11.140625" style="116" customWidth="1"/>
    <col min="1284" max="1284" width="10.85546875" style="116" customWidth="1"/>
    <col min="1285" max="1285" width="9.7109375" style="116" customWidth="1"/>
    <col min="1286" max="1286" width="9.140625" style="116"/>
    <col min="1287" max="1287" width="16.140625" style="116" customWidth="1"/>
    <col min="1288" max="1288" width="9.140625" style="116"/>
    <col min="1289" max="1289" width="15.140625" style="116" customWidth="1"/>
    <col min="1290" max="1536" width="9.140625" style="116"/>
    <col min="1537" max="1537" width="19.7109375" style="116" customWidth="1"/>
    <col min="1538" max="1538" width="10.7109375" style="116" customWidth="1"/>
    <col min="1539" max="1539" width="11.140625" style="116" customWidth="1"/>
    <col min="1540" max="1540" width="10.85546875" style="116" customWidth="1"/>
    <col min="1541" max="1541" width="9.7109375" style="116" customWidth="1"/>
    <col min="1542" max="1542" width="9.140625" style="116"/>
    <col min="1543" max="1543" width="16.140625" style="116" customWidth="1"/>
    <col min="1544" max="1544" width="9.140625" style="116"/>
    <col min="1545" max="1545" width="15.140625" style="116" customWidth="1"/>
    <col min="1546" max="1792" width="9.140625" style="116"/>
    <col min="1793" max="1793" width="19.7109375" style="116" customWidth="1"/>
    <col min="1794" max="1794" width="10.7109375" style="116" customWidth="1"/>
    <col min="1795" max="1795" width="11.140625" style="116" customWidth="1"/>
    <col min="1796" max="1796" width="10.85546875" style="116" customWidth="1"/>
    <col min="1797" max="1797" width="9.7109375" style="116" customWidth="1"/>
    <col min="1798" max="1798" width="9.140625" style="116"/>
    <col min="1799" max="1799" width="16.140625" style="116" customWidth="1"/>
    <col min="1800" max="1800" width="9.140625" style="116"/>
    <col min="1801" max="1801" width="15.140625" style="116" customWidth="1"/>
    <col min="1802" max="2048" width="9.140625" style="116"/>
    <col min="2049" max="2049" width="19.7109375" style="116" customWidth="1"/>
    <col min="2050" max="2050" width="10.7109375" style="116" customWidth="1"/>
    <col min="2051" max="2051" width="11.140625" style="116" customWidth="1"/>
    <col min="2052" max="2052" width="10.85546875" style="116" customWidth="1"/>
    <col min="2053" max="2053" width="9.7109375" style="116" customWidth="1"/>
    <col min="2054" max="2054" width="9.140625" style="116"/>
    <col min="2055" max="2055" width="16.140625" style="116" customWidth="1"/>
    <col min="2056" max="2056" width="9.140625" style="116"/>
    <col min="2057" max="2057" width="15.140625" style="116" customWidth="1"/>
    <col min="2058" max="2304" width="9.140625" style="116"/>
    <col min="2305" max="2305" width="19.7109375" style="116" customWidth="1"/>
    <col min="2306" max="2306" width="10.7109375" style="116" customWidth="1"/>
    <col min="2307" max="2307" width="11.140625" style="116" customWidth="1"/>
    <col min="2308" max="2308" width="10.85546875" style="116" customWidth="1"/>
    <col min="2309" max="2309" width="9.7109375" style="116" customWidth="1"/>
    <col min="2310" max="2310" width="9.140625" style="116"/>
    <col min="2311" max="2311" width="16.140625" style="116" customWidth="1"/>
    <col min="2312" max="2312" width="9.140625" style="116"/>
    <col min="2313" max="2313" width="15.140625" style="116" customWidth="1"/>
    <col min="2314" max="2560" width="9.140625" style="116"/>
    <col min="2561" max="2561" width="19.7109375" style="116" customWidth="1"/>
    <col min="2562" max="2562" width="10.7109375" style="116" customWidth="1"/>
    <col min="2563" max="2563" width="11.140625" style="116" customWidth="1"/>
    <col min="2564" max="2564" width="10.85546875" style="116" customWidth="1"/>
    <col min="2565" max="2565" width="9.7109375" style="116" customWidth="1"/>
    <col min="2566" max="2566" width="9.140625" style="116"/>
    <col min="2567" max="2567" width="16.140625" style="116" customWidth="1"/>
    <col min="2568" max="2568" width="9.140625" style="116"/>
    <col min="2569" max="2569" width="15.140625" style="116" customWidth="1"/>
    <col min="2570" max="2816" width="9.140625" style="116"/>
    <col min="2817" max="2817" width="19.7109375" style="116" customWidth="1"/>
    <col min="2818" max="2818" width="10.7109375" style="116" customWidth="1"/>
    <col min="2819" max="2819" width="11.140625" style="116" customWidth="1"/>
    <col min="2820" max="2820" width="10.85546875" style="116" customWidth="1"/>
    <col min="2821" max="2821" width="9.7109375" style="116" customWidth="1"/>
    <col min="2822" max="2822" width="9.140625" style="116"/>
    <col min="2823" max="2823" width="16.140625" style="116" customWidth="1"/>
    <col min="2824" max="2824" width="9.140625" style="116"/>
    <col min="2825" max="2825" width="15.140625" style="116" customWidth="1"/>
    <col min="2826" max="3072" width="9.140625" style="116"/>
    <col min="3073" max="3073" width="19.7109375" style="116" customWidth="1"/>
    <col min="3074" max="3074" width="10.7109375" style="116" customWidth="1"/>
    <col min="3075" max="3075" width="11.140625" style="116" customWidth="1"/>
    <col min="3076" max="3076" width="10.85546875" style="116" customWidth="1"/>
    <col min="3077" max="3077" width="9.7109375" style="116" customWidth="1"/>
    <col min="3078" max="3078" width="9.140625" style="116"/>
    <col min="3079" max="3079" width="16.140625" style="116" customWidth="1"/>
    <col min="3080" max="3080" width="9.140625" style="116"/>
    <col min="3081" max="3081" width="15.140625" style="116" customWidth="1"/>
    <col min="3082" max="3328" width="9.140625" style="116"/>
    <col min="3329" max="3329" width="19.7109375" style="116" customWidth="1"/>
    <col min="3330" max="3330" width="10.7109375" style="116" customWidth="1"/>
    <col min="3331" max="3331" width="11.140625" style="116" customWidth="1"/>
    <col min="3332" max="3332" width="10.85546875" style="116" customWidth="1"/>
    <col min="3333" max="3333" width="9.7109375" style="116" customWidth="1"/>
    <col min="3334" max="3334" width="9.140625" style="116"/>
    <col min="3335" max="3335" width="16.140625" style="116" customWidth="1"/>
    <col min="3336" max="3336" width="9.140625" style="116"/>
    <col min="3337" max="3337" width="15.140625" style="116" customWidth="1"/>
    <col min="3338" max="3584" width="9.140625" style="116"/>
    <col min="3585" max="3585" width="19.7109375" style="116" customWidth="1"/>
    <col min="3586" max="3586" width="10.7109375" style="116" customWidth="1"/>
    <col min="3587" max="3587" width="11.140625" style="116" customWidth="1"/>
    <col min="3588" max="3588" width="10.85546875" style="116" customWidth="1"/>
    <col min="3589" max="3589" width="9.7109375" style="116" customWidth="1"/>
    <col min="3590" max="3590" width="9.140625" style="116"/>
    <col min="3591" max="3591" width="16.140625" style="116" customWidth="1"/>
    <col min="3592" max="3592" width="9.140625" style="116"/>
    <col min="3593" max="3593" width="15.140625" style="116" customWidth="1"/>
    <col min="3594" max="3840" width="9.140625" style="116"/>
    <col min="3841" max="3841" width="19.7109375" style="116" customWidth="1"/>
    <col min="3842" max="3842" width="10.7109375" style="116" customWidth="1"/>
    <col min="3843" max="3843" width="11.140625" style="116" customWidth="1"/>
    <col min="3844" max="3844" width="10.85546875" style="116" customWidth="1"/>
    <col min="3845" max="3845" width="9.7109375" style="116" customWidth="1"/>
    <col min="3846" max="3846" width="9.140625" style="116"/>
    <col min="3847" max="3847" width="16.140625" style="116" customWidth="1"/>
    <col min="3848" max="3848" width="9.140625" style="116"/>
    <col min="3849" max="3849" width="15.140625" style="116" customWidth="1"/>
    <col min="3850" max="4096" width="9.140625" style="116"/>
    <col min="4097" max="4097" width="19.7109375" style="116" customWidth="1"/>
    <col min="4098" max="4098" width="10.7109375" style="116" customWidth="1"/>
    <col min="4099" max="4099" width="11.140625" style="116" customWidth="1"/>
    <col min="4100" max="4100" width="10.85546875" style="116" customWidth="1"/>
    <col min="4101" max="4101" width="9.7109375" style="116" customWidth="1"/>
    <col min="4102" max="4102" width="9.140625" style="116"/>
    <col min="4103" max="4103" width="16.140625" style="116" customWidth="1"/>
    <col min="4104" max="4104" width="9.140625" style="116"/>
    <col min="4105" max="4105" width="15.140625" style="116" customWidth="1"/>
    <col min="4106" max="4352" width="9.140625" style="116"/>
    <col min="4353" max="4353" width="19.7109375" style="116" customWidth="1"/>
    <col min="4354" max="4354" width="10.7109375" style="116" customWidth="1"/>
    <col min="4355" max="4355" width="11.140625" style="116" customWidth="1"/>
    <col min="4356" max="4356" width="10.85546875" style="116" customWidth="1"/>
    <col min="4357" max="4357" width="9.7109375" style="116" customWidth="1"/>
    <col min="4358" max="4358" width="9.140625" style="116"/>
    <col min="4359" max="4359" width="16.140625" style="116" customWidth="1"/>
    <col min="4360" max="4360" width="9.140625" style="116"/>
    <col min="4361" max="4361" width="15.140625" style="116" customWidth="1"/>
    <col min="4362" max="4608" width="9.140625" style="116"/>
    <col min="4609" max="4609" width="19.7109375" style="116" customWidth="1"/>
    <col min="4610" max="4610" width="10.7109375" style="116" customWidth="1"/>
    <col min="4611" max="4611" width="11.140625" style="116" customWidth="1"/>
    <col min="4612" max="4612" width="10.85546875" style="116" customWidth="1"/>
    <col min="4613" max="4613" width="9.7109375" style="116" customWidth="1"/>
    <col min="4614" max="4614" width="9.140625" style="116"/>
    <col min="4615" max="4615" width="16.140625" style="116" customWidth="1"/>
    <col min="4616" max="4616" width="9.140625" style="116"/>
    <col min="4617" max="4617" width="15.140625" style="116" customWidth="1"/>
    <col min="4618" max="4864" width="9.140625" style="116"/>
    <col min="4865" max="4865" width="19.7109375" style="116" customWidth="1"/>
    <col min="4866" max="4866" width="10.7109375" style="116" customWidth="1"/>
    <col min="4867" max="4867" width="11.140625" style="116" customWidth="1"/>
    <col min="4868" max="4868" width="10.85546875" style="116" customWidth="1"/>
    <col min="4869" max="4869" width="9.7109375" style="116" customWidth="1"/>
    <col min="4870" max="4870" width="9.140625" style="116"/>
    <col min="4871" max="4871" width="16.140625" style="116" customWidth="1"/>
    <col min="4872" max="4872" width="9.140625" style="116"/>
    <col min="4873" max="4873" width="15.140625" style="116" customWidth="1"/>
    <col min="4874" max="5120" width="9.140625" style="116"/>
    <col min="5121" max="5121" width="19.7109375" style="116" customWidth="1"/>
    <col min="5122" max="5122" width="10.7109375" style="116" customWidth="1"/>
    <col min="5123" max="5123" width="11.140625" style="116" customWidth="1"/>
    <col min="5124" max="5124" width="10.85546875" style="116" customWidth="1"/>
    <col min="5125" max="5125" width="9.7109375" style="116" customWidth="1"/>
    <col min="5126" max="5126" width="9.140625" style="116"/>
    <col min="5127" max="5127" width="16.140625" style="116" customWidth="1"/>
    <col min="5128" max="5128" width="9.140625" style="116"/>
    <col min="5129" max="5129" width="15.140625" style="116" customWidth="1"/>
    <col min="5130" max="5376" width="9.140625" style="116"/>
    <col min="5377" max="5377" width="19.7109375" style="116" customWidth="1"/>
    <col min="5378" max="5378" width="10.7109375" style="116" customWidth="1"/>
    <col min="5379" max="5379" width="11.140625" style="116" customWidth="1"/>
    <col min="5380" max="5380" width="10.85546875" style="116" customWidth="1"/>
    <col min="5381" max="5381" width="9.7109375" style="116" customWidth="1"/>
    <col min="5382" max="5382" width="9.140625" style="116"/>
    <col min="5383" max="5383" width="16.140625" style="116" customWidth="1"/>
    <col min="5384" max="5384" width="9.140625" style="116"/>
    <col min="5385" max="5385" width="15.140625" style="116" customWidth="1"/>
    <col min="5386" max="5632" width="9.140625" style="116"/>
    <col min="5633" max="5633" width="19.7109375" style="116" customWidth="1"/>
    <col min="5634" max="5634" width="10.7109375" style="116" customWidth="1"/>
    <col min="5635" max="5635" width="11.140625" style="116" customWidth="1"/>
    <col min="5636" max="5636" width="10.85546875" style="116" customWidth="1"/>
    <col min="5637" max="5637" width="9.7109375" style="116" customWidth="1"/>
    <col min="5638" max="5638" width="9.140625" style="116"/>
    <col min="5639" max="5639" width="16.140625" style="116" customWidth="1"/>
    <col min="5640" max="5640" width="9.140625" style="116"/>
    <col min="5641" max="5641" width="15.140625" style="116" customWidth="1"/>
    <col min="5642" max="5888" width="9.140625" style="116"/>
    <col min="5889" max="5889" width="19.7109375" style="116" customWidth="1"/>
    <col min="5890" max="5890" width="10.7109375" style="116" customWidth="1"/>
    <col min="5891" max="5891" width="11.140625" style="116" customWidth="1"/>
    <col min="5892" max="5892" width="10.85546875" style="116" customWidth="1"/>
    <col min="5893" max="5893" width="9.7109375" style="116" customWidth="1"/>
    <col min="5894" max="5894" width="9.140625" style="116"/>
    <col min="5895" max="5895" width="16.140625" style="116" customWidth="1"/>
    <col min="5896" max="5896" width="9.140625" style="116"/>
    <col min="5897" max="5897" width="15.140625" style="116" customWidth="1"/>
    <col min="5898" max="6144" width="9.140625" style="116"/>
    <col min="6145" max="6145" width="19.7109375" style="116" customWidth="1"/>
    <col min="6146" max="6146" width="10.7109375" style="116" customWidth="1"/>
    <col min="6147" max="6147" width="11.140625" style="116" customWidth="1"/>
    <col min="6148" max="6148" width="10.85546875" style="116" customWidth="1"/>
    <col min="6149" max="6149" width="9.7109375" style="116" customWidth="1"/>
    <col min="6150" max="6150" width="9.140625" style="116"/>
    <col min="6151" max="6151" width="16.140625" style="116" customWidth="1"/>
    <col min="6152" max="6152" width="9.140625" style="116"/>
    <col min="6153" max="6153" width="15.140625" style="116" customWidth="1"/>
    <col min="6154" max="6400" width="9.140625" style="116"/>
    <col min="6401" max="6401" width="19.7109375" style="116" customWidth="1"/>
    <col min="6402" max="6402" width="10.7109375" style="116" customWidth="1"/>
    <col min="6403" max="6403" width="11.140625" style="116" customWidth="1"/>
    <col min="6404" max="6404" width="10.85546875" style="116" customWidth="1"/>
    <col min="6405" max="6405" width="9.7109375" style="116" customWidth="1"/>
    <col min="6406" max="6406" width="9.140625" style="116"/>
    <col min="6407" max="6407" width="16.140625" style="116" customWidth="1"/>
    <col min="6408" max="6408" width="9.140625" style="116"/>
    <col min="6409" max="6409" width="15.140625" style="116" customWidth="1"/>
    <col min="6410" max="6656" width="9.140625" style="116"/>
    <col min="6657" max="6657" width="19.7109375" style="116" customWidth="1"/>
    <col min="6658" max="6658" width="10.7109375" style="116" customWidth="1"/>
    <col min="6659" max="6659" width="11.140625" style="116" customWidth="1"/>
    <col min="6660" max="6660" width="10.85546875" style="116" customWidth="1"/>
    <col min="6661" max="6661" width="9.7109375" style="116" customWidth="1"/>
    <col min="6662" max="6662" width="9.140625" style="116"/>
    <col min="6663" max="6663" width="16.140625" style="116" customWidth="1"/>
    <col min="6664" max="6664" width="9.140625" style="116"/>
    <col min="6665" max="6665" width="15.140625" style="116" customWidth="1"/>
    <col min="6666" max="6912" width="9.140625" style="116"/>
    <col min="6913" max="6913" width="19.7109375" style="116" customWidth="1"/>
    <col min="6914" max="6914" width="10.7109375" style="116" customWidth="1"/>
    <col min="6915" max="6915" width="11.140625" style="116" customWidth="1"/>
    <col min="6916" max="6916" width="10.85546875" style="116" customWidth="1"/>
    <col min="6917" max="6917" width="9.7109375" style="116" customWidth="1"/>
    <col min="6918" max="6918" width="9.140625" style="116"/>
    <col min="6919" max="6919" width="16.140625" style="116" customWidth="1"/>
    <col min="6920" max="6920" width="9.140625" style="116"/>
    <col min="6921" max="6921" width="15.140625" style="116" customWidth="1"/>
    <col min="6922" max="7168" width="9.140625" style="116"/>
    <col min="7169" max="7169" width="19.7109375" style="116" customWidth="1"/>
    <col min="7170" max="7170" width="10.7109375" style="116" customWidth="1"/>
    <col min="7171" max="7171" width="11.140625" style="116" customWidth="1"/>
    <col min="7172" max="7172" width="10.85546875" style="116" customWidth="1"/>
    <col min="7173" max="7173" width="9.7109375" style="116" customWidth="1"/>
    <col min="7174" max="7174" width="9.140625" style="116"/>
    <col min="7175" max="7175" width="16.140625" style="116" customWidth="1"/>
    <col min="7176" max="7176" width="9.140625" style="116"/>
    <col min="7177" max="7177" width="15.140625" style="116" customWidth="1"/>
    <col min="7178" max="7424" width="9.140625" style="116"/>
    <col min="7425" max="7425" width="19.7109375" style="116" customWidth="1"/>
    <col min="7426" max="7426" width="10.7109375" style="116" customWidth="1"/>
    <col min="7427" max="7427" width="11.140625" style="116" customWidth="1"/>
    <col min="7428" max="7428" width="10.85546875" style="116" customWidth="1"/>
    <col min="7429" max="7429" width="9.7109375" style="116" customWidth="1"/>
    <col min="7430" max="7430" width="9.140625" style="116"/>
    <col min="7431" max="7431" width="16.140625" style="116" customWidth="1"/>
    <col min="7432" max="7432" width="9.140625" style="116"/>
    <col min="7433" max="7433" width="15.140625" style="116" customWidth="1"/>
    <col min="7434" max="7680" width="9.140625" style="116"/>
    <col min="7681" max="7681" width="19.7109375" style="116" customWidth="1"/>
    <col min="7682" max="7682" width="10.7109375" style="116" customWidth="1"/>
    <col min="7683" max="7683" width="11.140625" style="116" customWidth="1"/>
    <col min="7684" max="7684" width="10.85546875" style="116" customWidth="1"/>
    <col min="7685" max="7685" width="9.7109375" style="116" customWidth="1"/>
    <col min="7686" max="7686" width="9.140625" style="116"/>
    <col min="7687" max="7687" width="16.140625" style="116" customWidth="1"/>
    <col min="7688" max="7688" width="9.140625" style="116"/>
    <col min="7689" max="7689" width="15.140625" style="116" customWidth="1"/>
    <col min="7690" max="7936" width="9.140625" style="116"/>
    <col min="7937" max="7937" width="19.7109375" style="116" customWidth="1"/>
    <col min="7938" max="7938" width="10.7109375" style="116" customWidth="1"/>
    <col min="7939" max="7939" width="11.140625" style="116" customWidth="1"/>
    <col min="7940" max="7940" width="10.85546875" style="116" customWidth="1"/>
    <col min="7941" max="7941" width="9.7109375" style="116" customWidth="1"/>
    <col min="7942" max="7942" width="9.140625" style="116"/>
    <col min="7943" max="7943" width="16.140625" style="116" customWidth="1"/>
    <col min="7944" max="7944" width="9.140625" style="116"/>
    <col min="7945" max="7945" width="15.140625" style="116" customWidth="1"/>
    <col min="7946" max="8192" width="9.140625" style="116"/>
    <col min="8193" max="8193" width="19.7109375" style="116" customWidth="1"/>
    <col min="8194" max="8194" width="10.7109375" style="116" customWidth="1"/>
    <col min="8195" max="8195" width="11.140625" style="116" customWidth="1"/>
    <col min="8196" max="8196" width="10.85546875" style="116" customWidth="1"/>
    <col min="8197" max="8197" width="9.7109375" style="116" customWidth="1"/>
    <col min="8198" max="8198" width="9.140625" style="116"/>
    <col min="8199" max="8199" width="16.140625" style="116" customWidth="1"/>
    <col min="8200" max="8200" width="9.140625" style="116"/>
    <col min="8201" max="8201" width="15.140625" style="116" customWidth="1"/>
    <col min="8202" max="8448" width="9.140625" style="116"/>
    <col min="8449" max="8449" width="19.7109375" style="116" customWidth="1"/>
    <col min="8450" max="8450" width="10.7109375" style="116" customWidth="1"/>
    <col min="8451" max="8451" width="11.140625" style="116" customWidth="1"/>
    <col min="8452" max="8452" width="10.85546875" style="116" customWidth="1"/>
    <col min="8453" max="8453" width="9.7109375" style="116" customWidth="1"/>
    <col min="8454" max="8454" width="9.140625" style="116"/>
    <col min="8455" max="8455" width="16.140625" style="116" customWidth="1"/>
    <col min="8456" max="8456" width="9.140625" style="116"/>
    <col min="8457" max="8457" width="15.140625" style="116" customWidth="1"/>
    <col min="8458" max="8704" width="9.140625" style="116"/>
    <col min="8705" max="8705" width="19.7109375" style="116" customWidth="1"/>
    <col min="8706" max="8706" width="10.7109375" style="116" customWidth="1"/>
    <col min="8707" max="8707" width="11.140625" style="116" customWidth="1"/>
    <col min="8708" max="8708" width="10.85546875" style="116" customWidth="1"/>
    <col min="8709" max="8709" width="9.7109375" style="116" customWidth="1"/>
    <col min="8710" max="8710" width="9.140625" style="116"/>
    <col min="8711" max="8711" width="16.140625" style="116" customWidth="1"/>
    <col min="8712" max="8712" width="9.140625" style="116"/>
    <col min="8713" max="8713" width="15.140625" style="116" customWidth="1"/>
    <col min="8714" max="8960" width="9.140625" style="116"/>
    <col min="8961" max="8961" width="19.7109375" style="116" customWidth="1"/>
    <col min="8962" max="8962" width="10.7109375" style="116" customWidth="1"/>
    <col min="8963" max="8963" width="11.140625" style="116" customWidth="1"/>
    <col min="8964" max="8964" width="10.85546875" style="116" customWidth="1"/>
    <col min="8965" max="8965" width="9.7109375" style="116" customWidth="1"/>
    <col min="8966" max="8966" width="9.140625" style="116"/>
    <col min="8967" max="8967" width="16.140625" style="116" customWidth="1"/>
    <col min="8968" max="8968" width="9.140625" style="116"/>
    <col min="8969" max="8969" width="15.140625" style="116" customWidth="1"/>
    <col min="8970" max="9216" width="9.140625" style="116"/>
    <col min="9217" max="9217" width="19.7109375" style="116" customWidth="1"/>
    <col min="9218" max="9218" width="10.7109375" style="116" customWidth="1"/>
    <col min="9219" max="9219" width="11.140625" style="116" customWidth="1"/>
    <col min="9220" max="9220" width="10.85546875" style="116" customWidth="1"/>
    <col min="9221" max="9221" width="9.7109375" style="116" customWidth="1"/>
    <col min="9222" max="9222" width="9.140625" style="116"/>
    <col min="9223" max="9223" width="16.140625" style="116" customWidth="1"/>
    <col min="9224" max="9224" width="9.140625" style="116"/>
    <col min="9225" max="9225" width="15.140625" style="116" customWidth="1"/>
    <col min="9226" max="9472" width="9.140625" style="116"/>
    <col min="9473" max="9473" width="19.7109375" style="116" customWidth="1"/>
    <col min="9474" max="9474" width="10.7109375" style="116" customWidth="1"/>
    <col min="9475" max="9475" width="11.140625" style="116" customWidth="1"/>
    <col min="9476" max="9476" width="10.85546875" style="116" customWidth="1"/>
    <col min="9477" max="9477" width="9.7109375" style="116" customWidth="1"/>
    <col min="9478" max="9478" width="9.140625" style="116"/>
    <col min="9479" max="9479" width="16.140625" style="116" customWidth="1"/>
    <col min="9480" max="9480" width="9.140625" style="116"/>
    <col min="9481" max="9481" width="15.140625" style="116" customWidth="1"/>
    <col min="9482" max="9728" width="9.140625" style="116"/>
    <col min="9729" max="9729" width="19.7109375" style="116" customWidth="1"/>
    <col min="9730" max="9730" width="10.7109375" style="116" customWidth="1"/>
    <col min="9731" max="9731" width="11.140625" style="116" customWidth="1"/>
    <col min="9732" max="9732" width="10.85546875" style="116" customWidth="1"/>
    <col min="9733" max="9733" width="9.7109375" style="116" customWidth="1"/>
    <col min="9734" max="9734" width="9.140625" style="116"/>
    <col min="9735" max="9735" width="16.140625" style="116" customWidth="1"/>
    <col min="9736" max="9736" width="9.140625" style="116"/>
    <col min="9737" max="9737" width="15.140625" style="116" customWidth="1"/>
    <col min="9738" max="9984" width="9.140625" style="116"/>
    <col min="9985" max="9985" width="19.7109375" style="116" customWidth="1"/>
    <col min="9986" max="9986" width="10.7109375" style="116" customWidth="1"/>
    <col min="9987" max="9987" width="11.140625" style="116" customWidth="1"/>
    <col min="9988" max="9988" width="10.85546875" style="116" customWidth="1"/>
    <col min="9989" max="9989" width="9.7109375" style="116" customWidth="1"/>
    <col min="9990" max="9990" width="9.140625" style="116"/>
    <col min="9991" max="9991" width="16.140625" style="116" customWidth="1"/>
    <col min="9992" max="9992" width="9.140625" style="116"/>
    <col min="9993" max="9993" width="15.140625" style="116" customWidth="1"/>
    <col min="9994" max="10240" width="9.140625" style="116"/>
    <col min="10241" max="10241" width="19.7109375" style="116" customWidth="1"/>
    <col min="10242" max="10242" width="10.7109375" style="116" customWidth="1"/>
    <col min="10243" max="10243" width="11.140625" style="116" customWidth="1"/>
    <col min="10244" max="10244" width="10.85546875" style="116" customWidth="1"/>
    <col min="10245" max="10245" width="9.7109375" style="116" customWidth="1"/>
    <col min="10246" max="10246" width="9.140625" style="116"/>
    <col min="10247" max="10247" width="16.140625" style="116" customWidth="1"/>
    <col min="10248" max="10248" width="9.140625" style="116"/>
    <col min="10249" max="10249" width="15.140625" style="116" customWidth="1"/>
    <col min="10250" max="10496" width="9.140625" style="116"/>
    <col min="10497" max="10497" width="19.7109375" style="116" customWidth="1"/>
    <col min="10498" max="10498" width="10.7109375" style="116" customWidth="1"/>
    <col min="10499" max="10499" width="11.140625" style="116" customWidth="1"/>
    <col min="10500" max="10500" width="10.85546875" style="116" customWidth="1"/>
    <col min="10501" max="10501" width="9.7109375" style="116" customWidth="1"/>
    <col min="10502" max="10502" width="9.140625" style="116"/>
    <col min="10503" max="10503" width="16.140625" style="116" customWidth="1"/>
    <col min="10504" max="10504" width="9.140625" style="116"/>
    <col min="10505" max="10505" width="15.140625" style="116" customWidth="1"/>
    <col min="10506" max="10752" width="9.140625" style="116"/>
    <col min="10753" max="10753" width="19.7109375" style="116" customWidth="1"/>
    <col min="10754" max="10754" width="10.7109375" style="116" customWidth="1"/>
    <col min="10755" max="10755" width="11.140625" style="116" customWidth="1"/>
    <col min="10756" max="10756" width="10.85546875" style="116" customWidth="1"/>
    <col min="10757" max="10757" width="9.7109375" style="116" customWidth="1"/>
    <col min="10758" max="10758" width="9.140625" style="116"/>
    <col min="10759" max="10759" width="16.140625" style="116" customWidth="1"/>
    <col min="10760" max="10760" width="9.140625" style="116"/>
    <col min="10761" max="10761" width="15.140625" style="116" customWidth="1"/>
    <col min="10762" max="11008" width="9.140625" style="116"/>
    <col min="11009" max="11009" width="19.7109375" style="116" customWidth="1"/>
    <col min="11010" max="11010" width="10.7109375" style="116" customWidth="1"/>
    <col min="11011" max="11011" width="11.140625" style="116" customWidth="1"/>
    <col min="11012" max="11012" width="10.85546875" style="116" customWidth="1"/>
    <col min="11013" max="11013" width="9.7109375" style="116" customWidth="1"/>
    <col min="11014" max="11014" width="9.140625" style="116"/>
    <col min="11015" max="11015" width="16.140625" style="116" customWidth="1"/>
    <col min="11016" max="11016" width="9.140625" style="116"/>
    <col min="11017" max="11017" width="15.140625" style="116" customWidth="1"/>
    <col min="11018" max="11264" width="9.140625" style="116"/>
    <col min="11265" max="11265" width="19.7109375" style="116" customWidth="1"/>
    <col min="11266" max="11266" width="10.7109375" style="116" customWidth="1"/>
    <col min="11267" max="11267" width="11.140625" style="116" customWidth="1"/>
    <col min="11268" max="11268" width="10.85546875" style="116" customWidth="1"/>
    <col min="11269" max="11269" width="9.7109375" style="116" customWidth="1"/>
    <col min="11270" max="11270" width="9.140625" style="116"/>
    <col min="11271" max="11271" width="16.140625" style="116" customWidth="1"/>
    <col min="11272" max="11272" width="9.140625" style="116"/>
    <col min="11273" max="11273" width="15.140625" style="116" customWidth="1"/>
    <col min="11274" max="11520" width="9.140625" style="116"/>
    <col min="11521" max="11521" width="19.7109375" style="116" customWidth="1"/>
    <col min="11522" max="11522" width="10.7109375" style="116" customWidth="1"/>
    <col min="11523" max="11523" width="11.140625" style="116" customWidth="1"/>
    <col min="11524" max="11524" width="10.85546875" style="116" customWidth="1"/>
    <col min="11525" max="11525" width="9.7109375" style="116" customWidth="1"/>
    <col min="11526" max="11526" width="9.140625" style="116"/>
    <col min="11527" max="11527" width="16.140625" style="116" customWidth="1"/>
    <col min="11528" max="11528" width="9.140625" style="116"/>
    <col min="11529" max="11529" width="15.140625" style="116" customWidth="1"/>
    <col min="11530" max="11776" width="9.140625" style="116"/>
    <col min="11777" max="11777" width="19.7109375" style="116" customWidth="1"/>
    <col min="11778" max="11778" width="10.7109375" style="116" customWidth="1"/>
    <col min="11779" max="11779" width="11.140625" style="116" customWidth="1"/>
    <col min="11780" max="11780" width="10.85546875" style="116" customWidth="1"/>
    <col min="11781" max="11781" width="9.7109375" style="116" customWidth="1"/>
    <col min="11782" max="11782" width="9.140625" style="116"/>
    <col min="11783" max="11783" width="16.140625" style="116" customWidth="1"/>
    <col min="11784" max="11784" width="9.140625" style="116"/>
    <col min="11785" max="11785" width="15.140625" style="116" customWidth="1"/>
    <col min="11786" max="12032" width="9.140625" style="116"/>
    <col min="12033" max="12033" width="19.7109375" style="116" customWidth="1"/>
    <col min="12034" max="12034" width="10.7109375" style="116" customWidth="1"/>
    <col min="12035" max="12035" width="11.140625" style="116" customWidth="1"/>
    <col min="12036" max="12036" width="10.85546875" style="116" customWidth="1"/>
    <col min="12037" max="12037" width="9.7109375" style="116" customWidth="1"/>
    <col min="12038" max="12038" width="9.140625" style="116"/>
    <col min="12039" max="12039" width="16.140625" style="116" customWidth="1"/>
    <col min="12040" max="12040" width="9.140625" style="116"/>
    <col min="12041" max="12041" width="15.140625" style="116" customWidth="1"/>
    <col min="12042" max="12288" width="9.140625" style="116"/>
    <col min="12289" max="12289" width="19.7109375" style="116" customWidth="1"/>
    <col min="12290" max="12290" width="10.7109375" style="116" customWidth="1"/>
    <col min="12291" max="12291" width="11.140625" style="116" customWidth="1"/>
    <col min="12292" max="12292" width="10.85546875" style="116" customWidth="1"/>
    <col min="12293" max="12293" width="9.7109375" style="116" customWidth="1"/>
    <col min="12294" max="12294" width="9.140625" style="116"/>
    <col min="12295" max="12295" width="16.140625" style="116" customWidth="1"/>
    <col min="12296" max="12296" width="9.140625" style="116"/>
    <col min="12297" max="12297" width="15.140625" style="116" customWidth="1"/>
    <col min="12298" max="12544" width="9.140625" style="116"/>
    <col min="12545" max="12545" width="19.7109375" style="116" customWidth="1"/>
    <col min="12546" max="12546" width="10.7109375" style="116" customWidth="1"/>
    <col min="12547" max="12547" width="11.140625" style="116" customWidth="1"/>
    <col min="12548" max="12548" width="10.85546875" style="116" customWidth="1"/>
    <col min="12549" max="12549" width="9.7109375" style="116" customWidth="1"/>
    <col min="12550" max="12550" width="9.140625" style="116"/>
    <col min="12551" max="12551" width="16.140625" style="116" customWidth="1"/>
    <col min="12552" max="12552" width="9.140625" style="116"/>
    <col min="12553" max="12553" width="15.140625" style="116" customWidth="1"/>
    <col min="12554" max="12800" width="9.140625" style="116"/>
    <col min="12801" max="12801" width="19.7109375" style="116" customWidth="1"/>
    <col min="12802" max="12802" width="10.7109375" style="116" customWidth="1"/>
    <col min="12803" max="12803" width="11.140625" style="116" customWidth="1"/>
    <col min="12804" max="12804" width="10.85546875" style="116" customWidth="1"/>
    <col min="12805" max="12805" width="9.7109375" style="116" customWidth="1"/>
    <col min="12806" max="12806" width="9.140625" style="116"/>
    <col min="12807" max="12807" width="16.140625" style="116" customWidth="1"/>
    <col min="12808" max="12808" width="9.140625" style="116"/>
    <col min="12809" max="12809" width="15.140625" style="116" customWidth="1"/>
    <col min="12810" max="13056" width="9.140625" style="116"/>
    <col min="13057" max="13057" width="19.7109375" style="116" customWidth="1"/>
    <col min="13058" max="13058" width="10.7109375" style="116" customWidth="1"/>
    <col min="13059" max="13059" width="11.140625" style="116" customWidth="1"/>
    <col min="13060" max="13060" width="10.85546875" style="116" customWidth="1"/>
    <col min="13061" max="13061" width="9.7109375" style="116" customWidth="1"/>
    <col min="13062" max="13062" width="9.140625" style="116"/>
    <col min="13063" max="13063" width="16.140625" style="116" customWidth="1"/>
    <col min="13064" max="13064" width="9.140625" style="116"/>
    <col min="13065" max="13065" width="15.140625" style="116" customWidth="1"/>
    <col min="13066" max="13312" width="9.140625" style="116"/>
    <col min="13313" max="13313" width="19.7109375" style="116" customWidth="1"/>
    <col min="13314" max="13314" width="10.7109375" style="116" customWidth="1"/>
    <col min="13315" max="13315" width="11.140625" style="116" customWidth="1"/>
    <col min="13316" max="13316" width="10.85546875" style="116" customWidth="1"/>
    <col min="13317" max="13317" width="9.7109375" style="116" customWidth="1"/>
    <col min="13318" max="13318" width="9.140625" style="116"/>
    <col min="13319" max="13319" width="16.140625" style="116" customWidth="1"/>
    <col min="13320" max="13320" width="9.140625" style="116"/>
    <col min="13321" max="13321" width="15.140625" style="116" customWidth="1"/>
    <col min="13322" max="13568" width="9.140625" style="116"/>
    <col min="13569" max="13569" width="19.7109375" style="116" customWidth="1"/>
    <col min="13570" max="13570" width="10.7109375" style="116" customWidth="1"/>
    <col min="13571" max="13571" width="11.140625" style="116" customWidth="1"/>
    <col min="13572" max="13572" width="10.85546875" style="116" customWidth="1"/>
    <col min="13573" max="13573" width="9.7109375" style="116" customWidth="1"/>
    <col min="13574" max="13574" width="9.140625" style="116"/>
    <col min="13575" max="13575" width="16.140625" style="116" customWidth="1"/>
    <col min="13576" max="13576" width="9.140625" style="116"/>
    <col min="13577" max="13577" width="15.140625" style="116" customWidth="1"/>
    <col min="13578" max="13824" width="9.140625" style="116"/>
    <col min="13825" max="13825" width="19.7109375" style="116" customWidth="1"/>
    <col min="13826" max="13826" width="10.7109375" style="116" customWidth="1"/>
    <col min="13827" max="13827" width="11.140625" style="116" customWidth="1"/>
    <col min="13828" max="13828" width="10.85546875" style="116" customWidth="1"/>
    <col min="13829" max="13829" width="9.7109375" style="116" customWidth="1"/>
    <col min="13830" max="13830" width="9.140625" style="116"/>
    <col min="13831" max="13831" width="16.140625" style="116" customWidth="1"/>
    <col min="13832" max="13832" width="9.140625" style="116"/>
    <col min="13833" max="13833" width="15.140625" style="116" customWidth="1"/>
    <col min="13834" max="14080" width="9.140625" style="116"/>
    <col min="14081" max="14081" width="19.7109375" style="116" customWidth="1"/>
    <col min="14082" max="14082" width="10.7109375" style="116" customWidth="1"/>
    <col min="14083" max="14083" width="11.140625" style="116" customWidth="1"/>
    <col min="14084" max="14084" width="10.85546875" style="116" customWidth="1"/>
    <col min="14085" max="14085" width="9.7109375" style="116" customWidth="1"/>
    <col min="14086" max="14086" width="9.140625" style="116"/>
    <col min="14087" max="14087" width="16.140625" style="116" customWidth="1"/>
    <col min="14088" max="14088" width="9.140625" style="116"/>
    <col min="14089" max="14089" width="15.140625" style="116" customWidth="1"/>
    <col min="14090" max="14336" width="9.140625" style="116"/>
    <col min="14337" max="14337" width="19.7109375" style="116" customWidth="1"/>
    <col min="14338" max="14338" width="10.7109375" style="116" customWidth="1"/>
    <col min="14339" max="14339" width="11.140625" style="116" customWidth="1"/>
    <col min="14340" max="14340" width="10.85546875" style="116" customWidth="1"/>
    <col min="14341" max="14341" width="9.7109375" style="116" customWidth="1"/>
    <col min="14342" max="14342" width="9.140625" style="116"/>
    <col min="14343" max="14343" width="16.140625" style="116" customWidth="1"/>
    <col min="14344" max="14344" width="9.140625" style="116"/>
    <col min="14345" max="14345" width="15.140625" style="116" customWidth="1"/>
    <col min="14346" max="14592" width="9.140625" style="116"/>
    <col min="14593" max="14593" width="19.7109375" style="116" customWidth="1"/>
    <col min="14594" max="14594" width="10.7109375" style="116" customWidth="1"/>
    <col min="14595" max="14595" width="11.140625" style="116" customWidth="1"/>
    <col min="14596" max="14596" width="10.85546875" style="116" customWidth="1"/>
    <col min="14597" max="14597" width="9.7109375" style="116" customWidth="1"/>
    <col min="14598" max="14598" width="9.140625" style="116"/>
    <col min="14599" max="14599" width="16.140625" style="116" customWidth="1"/>
    <col min="14600" max="14600" width="9.140625" style="116"/>
    <col min="14601" max="14601" width="15.140625" style="116" customWidth="1"/>
    <col min="14602" max="14848" width="9.140625" style="116"/>
    <col min="14849" max="14849" width="19.7109375" style="116" customWidth="1"/>
    <col min="14850" max="14850" width="10.7109375" style="116" customWidth="1"/>
    <col min="14851" max="14851" width="11.140625" style="116" customWidth="1"/>
    <col min="14852" max="14852" width="10.85546875" style="116" customWidth="1"/>
    <col min="14853" max="14853" width="9.7109375" style="116" customWidth="1"/>
    <col min="14854" max="14854" width="9.140625" style="116"/>
    <col min="14855" max="14855" width="16.140625" style="116" customWidth="1"/>
    <col min="14856" max="14856" width="9.140625" style="116"/>
    <col min="14857" max="14857" width="15.140625" style="116" customWidth="1"/>
    <col min="14858" max="15104" width="9.140625" style="116"/>
    <col min="15105" max="15105" width="19.7109375" style="116" customWidth="1"/>
    <col min="15106" max="15106" width="10.7109375" style="116" customWidth="1"/>
    <col min="15107" max="15107" width="11.140625" style="116" customWidth="1"/>
    <col min="15108" max="15108" width="10.85546875" style="116" customWidth="1"/>
    <col min="15109" max="15109" width="9.7109375" style="116" customWidth="1"/>
    <col min="15110" max="15110" width="9.140625" style="116"/>
    <col min="15111" max="15111" width="16.140625" style="116" customWidth="1"/>
    <col min="15112" max="15112" width="9.140625" style="116"/>
    <col min="15113" max="15113" width="15.140625" style="116" customWidth="1"/>
    <col min="15114" max="15360" width="9.140625" style="116"/>
    <col min="15361" max="15361" width="19.7109375" style="116" customWidth="1"/>
    <col min="15362" max="15362" width="10.7109375" style="116" customWidth="1"/>
    <col min="15363" max="15363" width="11.140625" style="116" customWidth="1"/>
    <col min="15364" max="15364" width="10.85546875" style="116" customWidth="1"/>
    <col min="15365" max="15365" width="9.7109375" style="116" customWidth="1"/>
    <col min="15366" max="15366" width="9.140625" style="116"/>
    <col min="15367" max="15367" width="16.140625" style="116" customWidth="1"/>
    <col min="15368" max="15368" width="9.140625" style="116"/>
    <col min="15369" max="15369" width="15.140625" style="116" customWidth="1"/>
    <col min="15370" max="15616" width="9.140625" style="116"/>
    <col min="15617" max="15617" width="19.7109375" style="116" customWidth="1"/>
    <col min="15618" max="15618" width="10.7109375" style="116" customWidth="1"/>
    <col min="15619" max="15619" width="11.140625" style="116" customWidth="1"/>
    <col min="15620" max="15620" width="10.85546875" style="116" customWidth="1"/>
    <col min="15621" max="15621" width="9.7109375" style="116" customWidth="1"/>
    <col min="15622" max="15622" width="9.140625" style="116"/>
    <col min="15623" max="15623" width="16.140625" style="116" customWidth="1"/>
    <col min="15624" max="15624" width="9.140625" style="116"/>
    <col min="15625" max="15625" width="15.140625" style="116" customWidth="1"/>
    <col min="15626" max="15872" width="9.140625" style="116"/>
    <col min="15873" max="15873" width="19.7109375" style="116" customWidth="1"/>
    <col min="15874" max="15874" width="10.7109375" style="116" customWidth="1"/>
    <col min="15875" max="15875" width="11.140625" style="116" customWidth="1"/>
    <col min="15876" max="15876" width="10.85546875" style="116" customWidth="1"/>
    <col min="15877" max="15877" width="9.7109375" style="116" customWidth="1"/>
    <col min="15878" max="15878" width="9.140625" style="116"/>
    <col min="15879" max="15879" width="16.140625" style="116" customWidth="1"/>
    <col min="15880" max="15880" width="9.140625" style="116"/>
    <col min="15881" max="15881" width="15.140625" style="116" customWidth="1"/>
    <col min="15882" max="16128" width="9.140625" style="116"/>
    <col min="16129" max="16129" width="19.7109375" style="116" customWidth="1"/>
    <col min="16130" max="16130" width="10.7109375" style="116" customWidth="1"/>
    <col min="16131" max="16131" width="11.140625" style="116" customWidth="1"/>
    <col min="16132" max="16132" width="10.85546875" style="116" customWidth="1"/>
    <col min="16133" max="16133" width="9.7109375" style="116" customWidth="1"/>
    <col min="16134" max="16134" width="9.140625" style="116"/>
    <col min="16135" max="16135" width="16.140625" style="116" customWidth="1"/>
    <col min="16136" max="16136" width="9.140625" style="116"/>
    <col min="16137" max="16137" width="15.140625" style="116" customWidth="1"/>
    <col min="16138" max="16384" width="9.140625" style="116"/>
  </cols>
  <sheetData>
    <row r="1" spans="1:11" ht="31.5" customHeight="1" x14ac:dyDescent="0.2">
      <c r="A1" s="756" t="s">
        <v>192</v>
      </c>
      <c r="B1" s="756"/>
      <c r="C1" s="756"/>
      <c r="D1" s="756"/>
      <c r="E1" s="756"/>
      <c r="F1" s="756"/>
      <c r="G1" s="756"/>
    </row>
    <row r="2" spans="1:11" ht="33" customHeight="1" x14ac:dyDescent="0.2">
      <c r="A2" s="756" t="s">
        <v>167</v>
      </c>
      <c r="B2" s="756"/>
      <c r="C2" s="756"/>
      <c r="D2" s="756"/>
      <c r="E2" s="756"/>
      <c r="F2" s="756"/>
      <c r="G2" s="756"/>
    </row>
    <row r="3" spans="1:11" ht="41.25" customHeight="1" x14ac:dyDescent="0.2">
      <c r="A3" s="757" t="s">
        <v>168</v>
      </c>
      <c r="B3" s="757"/>
      <c r="C3" s="757"/>
      <c r="D3" s="757"/>
      <c r="E3" s="757"/>
      <c r="F3" s="757"/>
      <c r="G3" s="757"/>
    </row>
    <row r="4" spans="1:11" ht="51" customHeight="1" x14ac:dyDescent="0.2">
      <c r="A4" s="758" t="s">
        <v>176</v>
      </c>
      <c r="B4" s="758"/>
      <c r="C4" s="758"/>
      <c r="D4" s="758"/>
      <c r="E4" s="758"/>
      <c r="F4" s="758"/>
      <c r="G4" s="758"/>
    </row>
    <row r="5" spans="1:11" ht="24" customHeight="1" x14ac:dyDescent="0.2">
      <c r="A5" s="759" t="s">
        <v>175</v>
      </c>
      <c r="B5" s="759"/>
      <c r="C5" s="759"/>
      <c r="D5" s="759"/>
      <c r="E5" s="759"/>
      <c r="F5" s="759"/>
      <c r="G5" s="759"/>
    </row>
    <row r="6" spans="1:11" ht="15.75" customHeight="1" x14ac:dyDescent="0.2">
      <c r="A6" s="714" t="s">
        <v>169</v>
      </c>
      <c r="B6" s="715">
        <v>5</v>
      </c>
      <c r="C6" s="765" t="s">
        <v>170</v>
      </c>
      <c r="D6" s="765"/>
      <c r="E6" s="765"/>
      <c r="F6" s="765"/>
      <c r="G6" s="716"/>
    </row>
    <row r="7" spans="1:11" ht="15.75" x14ac:dyDescent="0.25">
      <c r="A7" s="714" t="s">
        <v>171</v>
      </c>
      <c r="B7" s="715">
        <v>4</v>
      </c>
      <c r="C7" s="128" t="s">
        <v>193</v>
      </c>
      <c r="D7" s="717"/>
      <c r="E7" s="718"/>
      <c r="F7" s="718"/>
      <c r="G7" s="718"/>
      <c r="I7" s="719"/>
      <c r="J7" s="719"/>
      <c r="K7" s="719"/>
    </row>
    <row r="8" spans="1:11" ht="15.75" x14ac:dyDescent="0.2">
      <c r="A8" s="720" t="s">
        <v>172</v>
      </c>
      <c r="B8" s="720">
        <v>1</v>
      </c>
      <c r="D8" s="718"/>
      <c r="E8" s="718"/>
      <c r="F8" s="718"/>
      <c r="G8" s="718"/>
    </row>
    <row r="9" spans="1:11" ht="23.25" customHeight="1" x14ac:dyDescent="0.2">
      <c r="A9" s="718"/>
      <c r="B9" s="718"/>
      <c r="C9" s="718"/>
      <c r="D9" s="718"/>
      <c r="E9" s="718"/>
      <c r="F9" s="718"/>
      <c r="G9" s="718"/>
    </row>
    <row r="10" spans="1:11" ht="15.75" x14ac:dyDescent="0.2">
      <c r="A10" s="718"/>
      <c r="B10" s="718"/>
      <c r="C10" s="718"/>
      <c r="D10" s="718"/>
      <c r="E10" s="718"/>
      <c r="F10" s="718"/>
      <c r="G10" s="718"/>
    </row>
    <row r="11" spans="1:11" ht="15.75" x14ac:dyDescent="0.2">
      <c r="A11" s="721"/>
      <c r="B11" s="722"/>
      <c r="C11" s="722"/>
      <c r="D11" s="722"/>
      <c r="E11" s="722"/>
      <c r="F11" s="722"/>
      <c r="G11" s="722"/>
    </row>
    <row r="12" spans="1:11" ht="15.75" x14ac:dyDescent="0.2">
      <c r="A12" s="757"/>
      <c r="B12" s="763"/>
      <c r="C12" s="763"/>
      <c r="D12" s="763"/>
      <c r="E12" s="763"/>
      <c r="F12" s="763"/>
      <c r="G12" s="763"/>
    </row>
    <row r="13" spans="1:11" ht="15.75" x14ac:dyDescent="0.2">
      <c r="A13" s="762"/>
      <c r="B13" s="763"/>
      <c r="C13" s="763"/>
      <c r="D13" s="763"/>
      <c r="E13" s="763"/>
      <c r="F13" s="763"/>
      <c r="G13" s="763"/>
    </row>
    <row r="14" spans="1:11" ht="15.75" x14ac:dyDescent="0.2">
      <c r="A14" s="757"/>
      <c r="B14" s="763"/>
      <c r="C14" s="763"/>
      <c r="D14" s="763"/>
      <c r="E14" s="763"/>
      <c r="F14" s="763"/>
      <c r="G14" s="763"/>
    </row>
    <row r="15" spans="1:11" ht="15.75" x14ac:dyDescent="0.2">
      <c r="A15" s="762"/>
      <c r="B15" s="763"/>
      <c r="C15" s="763"/>
      <c r="D15" s="763"/>
      <c r="E15" s="763"/>
      <c r="F15" s="763"/>
      <c r="G15" s="763"/>
    </row>
    <row r="16" spans="1:11" ht="15.75" x14ac:dyDescent="0.25">
      <c r="A16" s="766"/>
      <c r="B16" s="767"/>
      <c r="C16" s="767"/>
      <c r="D16" s="767"/>
      <c r="E16" s="767"/>
      <c r="F16" s="767"/>
      <c r="G16" s="767"/>
    </row>
    <row r="17" spans="1:13" ht="15.75" x14ac:dyDescent="0.2">
      <c r="A17" s="723"/>
      <c r="B17" s="722"/>
      <c r="C17" s="722"/>
      <c r="D17" s="722"/>
      <c r="E17" s="722"/>
      <c r="F17" s="722"/>
      <c r="G17" s="722"/>
    </row>
    <row r="18" spans="1:13" ht="15.75" x14ac:dyDescent="0.2">
      <c r="A18" s="723"/>
      <c r="B18" s="722"/>
      <c r="C18" s="722"/>
      <c r="D18" s="722"/>
      <c r="E18" s="722"/>
      <c r="F18" s="722"/>
      <c r="G18" s="722"/>
    </row>
    <row r="19" spans="1:13" ht="15.75" x14ac:dyDescent="0.2">
      <c r="A19" s="723"/>
      <c r="B19" s="722"/>
      <c r="C19" s="722"/>
      <c r="D19" s="722"/>
      <c r="E19" s="722"/>
      <c r="F19" s="722"/>
      <c r="G19" s="722"/>
    </row>
    <row r="20" spans="1:13" ht="15.75" x14ac:dyDescent="0.2">
      <c r="A20" s="762"/>
      <c r="B20" s="764"/>
      <c r="C20" s="764"/>
      <c r="D20" s="764"/>
      <c r="E20" s="764"/>
      <c r="F20" s="764"/>
      <c r="G20" s="764"/>
    </row>
    <row r="21" spans="1:13" ht="15.75" x14ac:dyDescent="0.2">
      <c r="A21" s="762"/>
      <c r="B21" s="763"/>
      <c r="C21" s="763"/>
      <c r="D21" s="763"/>
      <c r="E21" s="763"/>
      <c r="F21" s="763"/>
      <c r="G21" s="763"/>
    </row>
    <row r="26" spans="1:13" ht="33.75" customHeight="1" x14ac:dyDescent="0.2">
      <c r="A26" s="760" t="s">
        <v>173</v>
      </c>
      <c r="B26" s="760"/>
      <c r="C26" s="760"/>
      <c r="D26" s="760"/>
      <c r="E26" s="760"/>
      <c r="F26" s="760"/>
      <c r="G26" s="760"/>
      <c r="H26" s="724"/>
      <c r="I26" s="724"/>
      <c r="J26" s="724"/>
      <c r="K26" s="724"/>
      <c r="L26" s="724"/>
      <c r="M26" s="724"/>
    </row>
    <row r="27" spans="1:13" ht="33.75" customHeight="1" x14ac:dyDescent="0.2">
      <c r="A27" s="761" t="s">
        <v>194</v>
      </c>
      <c r="B27" s="761"/>
      <c r="C27" s="761"/>
      <c r="D27" s="761"/>
      <c r="E27" s="761"/>
      <c r="F27" s="761"/>
      <c r="G27" s="761"/>
      <c r="H27" s="725"/>
      <c r="I27" s="725"/>
      <c r="J27" s="725"/>
      <c r="K27" s="725"/>
      <c r="L27" s="725"/>
      <c r="M27" s="725"/>
    </row>
    <row r="28" spans="1:13" ht="33.75" customHeight="1" x14ac:dyDescent="0.2">
      <c r="A28" s="761" t="s">
        <v>195</v>
      </c>
      <c r="B28" s="761"/>
      <c r="C28" s="761"/>
      <c r="D28" s="761"/>
      <c r="E28" s="761"/>
      <c r="F28" s="761"/>
      <c r="G28" s="761"/>
      <c r="H28" s="725"/>
      <c r="I28" s="725"/>
      <c r="J28" s="725"/>
      <c r="K28" s="725"/>
      <c r="L28" s="725"/>
      <c r="M28" s="725"/>
    </row>
    <row r="29" spans="1:13" ht="33.75" customHeight="1" x14ac:dyDescent="0.2">
      <c r="A29" s="761" t="s">
        <v>174</v>
      </c>
      <c r="B29" s="761"/>
      <c r="C29" s="761"/>
      <c r="D29" s="761"/>
      <c r="E29" s="761"/>
      <c r="F29" s="761"/>
      <c r="G29" s="761"/>
      <c r="H29" s="725"/>
      <c r="I29" s="725"/>
      <c r="J29" s="725"/>
      <c r="K29" s="725"/>
      <c r="L29" s="725"/>
      <c r="M29" s="725"/>
    </row>
  </sheetData>
  <mergeCells count="17">
    <mergeCell ref="A20:G20"/>
    <mergeCell ref="C6:F6"/>
    <mergeCell ref="A12:G12"/>
    <mergeCell ref="A13:G13"/>
    <mergeCell ref="A14:G14"/>
    <mergeCell ref="A15:G15"/>
    <mergeCell ref="A16:G16"/>
    <mergeCell ref="A26:G26"/>
    <mergeCell ref="A27:G27"/>
    <mergeCell ref="A28:G28"/>
    <mergeCell ref="A29:G29"/>
    <mergeCell ref="A21:G21"/>
    <mergeCell ref="A1:G1"/>
    <mergeCell ref="A2:G2"/>
    <mergeCell ref="A3:G3"/>
    <mergeCell ref="A4:G4"/>
    <mergeCell ref="A5:G5"/>
  </mergeCells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Normal="100" zoomScaleSheetLayoutView="100" workbookViewId="0">
      <selection activeCell="L11" sqref="L11"/>
    </sheetView>
  </sheetViews>
  <sheetFormatPr defaultRowHeight="12.75" x14ac:dyDescent="0.2"/>
  <cols>
    <col min="1" max="3" width="2.7109375" style="1" customWidth="1"/>
    <col min="4" max="4" width="38.7109375" style="1" customWidth="1"/>
    <col min="5" max="6" width="3" style="1" customWidth="1"/>
    <col min="7" max="7" width="3" style="2" customWidth="1"/>
    <col min="8" max="8" width="7.140625" style="426" customWidth="1"/>
    <col min="9" max="9" width="9.5703125" style="616" customWidth="1"/>
    <col min="10" max="10" width="9.5703125" style="1" customWidth="1"/>
    <col min="11" max="11" width="9.85546875" style="1" customWidth="1"/>
    <col min="12" max="12" width="30.85546875" style="1" customWidth="1"/>
    <col min="13" max="14" width="5.5703125" style="616" customWidth="1"/>
    <col min="15" max="15" width="17.5703125" style="616" customWidth="1"/>
    <col min="16" max="16" width="17.5703125" style="116" customWidth="1"/>
    <col min="17" max="17" width="9.140625" style="116"/>
    <col min="18" max="18" width="22.140625" style="116" customWidth="1"/>
    <col min="19" max="16384" width="9.140625" style="116"/>
  </cols>
  <sheetData>
    <row r="1" spans="1:19" ht="15.75" x14ac:dyDescent="0.2">
      <c r="A1" s="952" t="s">
        <v>139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</row>
    <row r="2" spans="1:19" ht="12.75" customHeight="1" x14ac:dyDescent="0.2">
      <c r="A2" s="971" t="s">
        <v>140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</row>
    <row r="3" spans="1:19" ht="13.5" thickBot="1" x14ac:dyDescent="0.25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5"/>
      <c r="P3" s="955"/>
    </row>
    <row r="4" spans="1:19" ht="27" customHeight="1" x14ac:dyDescent="0.2">
      <c r="A4" s="956" t="s">
        <v>1</v>
      </c>
      <c r="B4" s="959" t="s">
        <v>2</v>
      </c>
      <c r="C4" s="959" t="s">
        <v>3</v>
      </c>
      <c r="D4" s="945" t="s">
        <v>16</v>
      </c>
      <c r="E4" s="963" t="s">
        <v>4</v>
      </c>
      <c r="F4" s="959" t="s">
        <v>138</v>
      </c>
      <c r="G4" s="975" t="s">
        <v>5</v>
      </c>
      <c r="H4" s="978" t="s">
        <v>6</v>
      </c>
      <c r="I4" s="938" t="s">
        <v>196</v>
      </c>
      <c r="J4" s="939"/>
      <c r="K4" s="940"/>
      <c r="L4" s="950" t="s">
        <v>141</v>
      </c>
      <c r="M4" s="951"/>
      <c r="N4" s="951"/>
      <c r="O4" s="945" t="s">
        <v>142</v>
      </c>
      <c r="P4" s="947" t="s">
        <v>143</v>
      </c>
    </row>
    <row r="5" spans="1:19" ht="41.25" customHeight="1" x14ac:dyDescent="0.2">
      <c r="A5" s="957"/>
      <c r="B5" s="960"/>
      <c r="C5" s="960"/>
      <c r="D5" s="946"/>
      <c r="E5" s="964"/>
      <c r="F5" s="960"/>
      <c r="G5" s="976"/>
      <c r="H5" s="979"/>
      <c r="I5" s="973" t="s">
        <v>144</v>
      </c>
      <c r="J5" s="941" t="s">
        <v>145</v>
      </c>
      <c r="K5" s="943" t="s">
        <v>146</v>
      </c>
      <c r="L5" s="966" t="s">
        <v>16</v>
      </c>
      <c r="M5" s="968" t="s">
        <v>177</v>
      </c>
      <c r="N5" s="969" t="s">
        <v>178</v>
      </c>
      <c r="O5" s="946"/>
      <c r="P5" s="948"/>
    </row>
    <row r="6" spans="1:19" ht="66" customHeight="1" thickBot="1" x14ac:dyDescent="0.25">
      <c r="A6" s="958"/>
      <c r="B6" s="961"/>
      <c r="C6" s="961"/>
      <c r="D6" s="962"/>
      <c r="E6" s="965"/>
      <c r="F6" s="961"/>
      <c r="G6" s="977"/>
      <c r="H6" s="980"/>
      <c r="I6" s="974"/>
      <c r="J6" s="942"/>
      <c r="K6" s="944"/>
      <c r="L6" s="967"/>
      <c r="M6" s="964"/>
      <c r="N6" s="970"/>
      <c r="O6" s="946"/>
      <c r="P6" s="949"/>
    </row>
    <row r="7" spans="1:19" ht="39.75" customHeight="1" x14ac:dyDescent="0.2">
      <c r="A7" s="781" t="s">
        <v>9</v>
      </c>
      <c r="B7" s="778" t="s">
        <v>47</v>
      </c>
      <c r="C7" s="778"/>
      <c r="D7" s="778"/>
      <c r="E7" s="778"/>
      <c r="F7" s="778"/>
      <c r="G7" s="778"/>
      <c r="H7" s="778"/>
      <c r="I7" s="778"/>
      <c r="J7" s="778"/>
      <c r="K7" s="778"/>
      <c r="L7" s="678" t="s">
        <v>151</v>
      </c>
      <c r="M7" s="679"/>
      <c r="N7" s="679"/>
      <c r="O7" s="679"/>
      <c r="P7" s="667"/>
    </row>
    <row r="8" spans="1:19" ht="17.25" customHeight="1" x14ac:dyDescent="0.2">
      <c r="A8" s="782"/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680" t="s">
        <v>152</v>
      </c>
      <c r="M8" s="638">
        <v>12</v>
      </c>
      <c r="N8" s="638">
        <v>12</v>
      </c>
      <c r="O8" s="681"/>
      <c r="P8" s="682"/>
    </row>
    <row r="9" spans="1:19" ht="28.5" customHeight="1" x14ac:dyDescent="0.2">
      <c r="A9" s="782"/>
      <c r="B9" s="779"/>
      <c r="C9" s="779"/>
      <c r="D9" s="779"/>
      <c r="E9" s="779"/>
      <c r="F9" s="779"/>
      <c r="G9" s="779"/>
      <c r="H9" s="779"/>
      <c r="I9" s="779"/>
      <c r="J9" s="779"/>
      <c r="K9" s="779"/>
      <c r="L9" s="680" t="s">
        <v>153</v>
      </c>
      <c r="M9" s="638">
        <v>22</v>
      </c>
      <c r="N9" s="638">
        <v>22</v>
      </c>
      <c r="O9" s="681"/>
      <c r="P9" s="682"/>
    </row>
    <row r="10" spans="1:19" ht="17.25" customHeight="1" x14ac:dyDescent="0.2">
      <c r="A10" s="782"/>
      <c r="B10" s="779"/>
      <c r="C10" s="779"/>
      <c r="D10" s="779"/>
      <c r="E10" s="779"/>
      <c r="F10" s="779"/>
      <c r="G10" s="779"/>
      <c r="H10" s="779"/>
      <c r="I10" s="779"/>
      <c r="J10" s="779"/>
      <c r="K10" s="779"/>
      <c r="L10" s="680" t="s">
        <v>154</v>
      </c>
      <c r="M10" s="638">
        <v>22</v>
      </c>
      <c r="N10" s="638">
        <v>22</v>
      </c>
      <c r="O10" s="681"/>
      <c r="P10" s="682"/>
      <c r="S10" s="119"/>
    </row>
    <row r="11" spans="1:19" ht="31.5" customHeight="1" x14ac:dyDescent="0.2">
      <c r="A11" s="782"/>
      <c r="B11" s="779"/>
      <c r="C11" s="779"/>
      <c r="D11" s="779"/>
      <c r="E11" s="779"/>
      <c r="F11" s="779"/>
      <c r="G11" s="779"/>
      <c r="H11" s="779"/>
      <c r="I11" s="779"/>
      <c r="J11" s="779"/>
      <c r="K11" s="779"/>
      <c r="L11" s="680" t="s">
        <v>155</v>
      </c>
      <c r="M11" s="638">
        <v>23</v>
      </c>
      <c r="N11" s="638">
        <v>23</v>
      </c>
      <c r="O11" s="681"/>
      <c r="P11" s="682"/>
    </row>
    <row r="12" spans="1:19" ht="30.75" customHeight="1" x14ac:dyDescent="0.2">
      <c r="A12" s="782"/>
      <c r="B12" s="779"/>
      <c r="C12" s="779"/>
      <c r="D12" s="779"/>
      <c r="E12" s="779"/>
      <c r="F12" s="779"/>
      <c r="G12" s="779"/>
      <c r="H12" s="779"/>
      <c r="I12" s="779"/>
      <c r="J12" s="779"/>
      <c r="K12" s="779"/>
      <c r="L12" s="683" t="s">
        <v>156</v>
      </c>
      <c r="M12" s="684">
        <v>35</v>
      </c>
      <c r="N12" s="684">
        <v>35</v>
      </c>
      <c r="O12" s="685"/>
      <c r="P12" s="686"/>
    </row>
    <row r="13" spans="1:19" ht="42" customHeight="1" x14ac:dyDescent="0.2">
      <c r="A13" s="782"/>
      <c r="B13" s="779"/>
      <c r="C13" s="779"/>
      <c r="D13" s="779"/>
      <c r="E13" s="779"/>
      <c r="F13" s="779"/>
      <c r="G13" s="779"/>
      <c r="H13" s="779"/>
      <c r="I13" s="779"/>
      <c r="J13" s="779"/>
      <c r="K13" s="779"/>
      <c r="L13" s="687" t="s">
        <v>158</v>
      </c>
      <c r="M13" s="688">
        <v>0.8</v>
      </c>
      <c r="N13" s="688">
        <v>0.8</v>
      </c>
      <c r="O13" s="689"/>
      <c r="P13" s="690"/>
    </row>
    <row r="14" spans="1:19" ht="42" customHeight="1" x14ac:dyDescent="0.2">
      <c r="A14" s="782"/>
      <c r="B14" s="779"/>
      <c r="C14" s="779"/>
      <c r="D14" s="779"/>
      <c r="E14" s="779"/>
      <c r="F14" s="779"/>
      <c r="G14" s="779"/>
      <c r="H14" s="779"/>
      <c r="I14" s="779"/>
      <c r="J14" s="779"/>
      <c r="K14" s="779"/>
      <c r="L14" s="687" t="s">
        <v>157</v>
      </c>
      <c r="M14" s="688">
        <v>10</v>
      </c>
      <c r="N14" s="688">
        <v>10</v>
      </c>
      <c r="O14" s="689"/>
      <c r="P14" s="690"/>
    </row>
    <row r="15" spans="1:19" ht="17.25" customHeight="1" thickBot="1" x14ac:dyDescent="0.25">
      <c r="A15" s="783"/>
      <c r="B15" s="780"/>
      <c r="C15" s="780"/>
      <c r="D15" s="780"/>
      <c r="E15" s="780"/>
      <c r="F15" s="780"/>
      <c r="G15" s="780"/>
      <c r="H15" s="780"/>
      <c r="I15" s="780"/>
      <c r="J15" s="780"/>
      <c r="K15" s="780"/>
      <c r="L15" s="691" t="s">
        <v>179</v>
      </c>
      <c r="M15" s="692">
        <v>3</v>
      </c>
      <c r="N15" s="692">
        <v>3</v>
      </c>
      <c r="O15" s="693"/>
      <c r="P15" s="694"/>
    </row>
    <row r="16" spans="1:19" ht="13.5" thickBot="1" x14ac:dyDescent="0.25">
      <c r="A16" s="695" t="s">
        <v>9</v>
      </c>
      <c r="B16" s="29" t="s">
        <v>9</v>
      </c>
      <c r="C16" s="934" t="s">
        <v>35</v>
      </c>
      <c r="D16" s="935"/>
      <c r="E16" s="935"/>
      <c r="F16" s="935"/>
      <c r="G16" s="935"/>
      <c r="H16" s="935"/>
      <c r="I16" s="935"/>
      <c r="J16" s="935"/>
      <c r="K16" s="935"/>
      <c r="L16" s="936"/>
      <c r="M16" s="936"/>
      <c r="N16" s="936"/>
      <c r="O16" s="936"/>
      <c r="P16" s="937"/>
    </row>
    <row r="17" spans="1:20" ht="34.5" customHeight="1" x14ac:dyDescent="0.2">
      <c r="A17" s="904" t="s">
        <v>9</v>
      </c>
      <c r="B17" s="908" t="s">
        <v>9</v>
      </c>
      <c r="C17" s="798" t="s">
        <v>9</v>
      </c>
      <c r="D17" s="894" t="s">
        <v>23</v>
      </c>
      <c r="E17" s="563" t="s">
        <v>116</v>
      </c>
      <c r="F17" s="914" t="s">
        <v>24</v>
      </c>
      <c r="G17" s="917" t="s">
        <v>43</v>
      </c>
      <c r="H17" s="410" t="s">
        <v>25</v>
      </c>
      <c r="I17" s="574">
        <v>36.799999999999997</v>
      </c>
      <c r="J17" s="600">
        <v>36.799999999999997</v>
      </c>
      <c r="K17" s="626">
        <v>35.4</v>
      </c>
      <c r="L17" s="920" t="s">
        <v>134</v>
      </c>
      <c r="M17" s="636">
        <v>100</v>
      </c>
      <c r="N17" s="636">
        <v>93</v>
      </c>
      <c r="O17" s="637"/>
      <c r="P17" s="892" t="s">
        <v>180</v>
      </c>
    </row>
    <row r="18" spans="1:20" ht="20.25" customHeight="1" x14ac:dyDescent="0.2">
      <c r="A18" s="905"/>
      <c r="B18" s="909"/>
      <c r="C18" s="912"/>
      <c r="D18" s="896"/>
      <c r="E18" s="889" t="s">
        <v>117</v>
      </c>
      <c r="F18" s="915"/>
      <c r="G18" s="918"/>
      <c r="H18" s="411" t="s">
        <v>26</v>
      </c>
      <c r="I18" s="644">
        <v>318</v>
      </c>
      <c r="J18" s="645">
        <v>401</v>
      </c>
      <c r="K18" s="627">
        <v>320.89999999999998</v>
      </c>
      <c r="L18" s="921"/>
      <c r="M18" s="638"/>
      <c r="N18" s="638"/>
      <c r="O18" s="639"/>
      <c r="P18" s="893"/>
    </row>
    <row r="19" spans="1:20" ht="12" customHeight="1" x14ac:dyDescent="0.2">
      <c r="A19" s="906"/>
      <c r="B19" s="910"/>
      <c r="C19" s="913"/>
      <c r="D19" s="896"/>
      <c r="E19" s="890"/>
      <c r="F19" s="915"/>
      <c r="G19" s="918"/>
      <c r="H19" s="597" t="s">
        <v>50</v>
      </c>
      <c r="I19" s="646">
        <v>127.7</v>
      </c>
      <c r="J19" s="647">
        <v>127.7</v>
      </c>
      <c r="K19" s="628">
        <v>99.6</v>
      </c>
      <c r="L19" s="921"/>
      <c r="M19" s="638"/>
      <c r="N19" s="638"/>
      <c r="O19" s="639"/>
      <c r="P19" s="893"/>
    </row>
    <row r="20" spans="1:20" x14ac:dyDescent="0.2">
      <c r="A20" s="906"/>
      <c r="B20" s="910"/>
      <c r="C20" s="913"/>
      <c r="D20" s="896"/>
      <c r="E20" s="889" t="s">
        <v>92</v>
      </c>
      <c r="F20" s="915"/>
      <c r="G20" s="918"/>
      <c r="H20" s="555"/>
      <c r="I20" s="644"/>
      <c r="J20" s="645"/>
      <c r="K20" s="627"/>
      <c r="L20" s="921"/>
      <c r="M20" s="638"/>
      <c r="N20" s="638"/>
      <c r="O20" s="639"/>
      <c r="P20" s="893"/>
      <c r="T20" s="119"/>
    </row>
    <row r="21" spans="1:20" ht="17.25" customHeight="1" thickBot="1" x14ac:dyDescent="0.25">
      <c r="A21" s="907"/>
      <c r="B21" s="911"/>
      <c r="C21" s="799"/>
      <c r="D21" s="898"/>
      <c r="E21" s="891"/>
      <c r="F21" s="916"/>
      <c r="G21" s="919"/>
      <c r="H21" s="421" t="s">
        <v>10</v>
      </c>
      <c r="I21" s="380">
        <f>SUM(I17:I20)</f>
        <v>482.5</v>
      </c>
      <c r="J21" s="388">
        <f>SUM(J17:J20)</f>
        <v>565.5</v>
      </c>
      <c r="K21" s="389">
        <f>SUM(K17:K20)</f>
        <v>455.9</v>
      </c>
      <c r="L21" s="922"/>
      <c r="M21" s="640"/>
      <c r="N21" s="640"/>
      <c r="O21" s="641"/>
      <c r="P21" s="642"/>
    </row>
    <row r="22" spans="1:20" ht="15.75" customHeight="1" x14ac:dyDescent="0.2">
      <c r="A22" s="696" t="s">
        <v>9</v>
      </c>
      <c r="B22" s="26" t="s">
        <v>9</v>
      </c>
      <c r="C22" s="924" t="s">
        <v>11</v>
      </c>
      <c r="D22" s="894" t="s">
        <v>128</v>
      </c>
      <c r="E22" s="925" t="s">
        <v>92</v>
      </c>
      <c r="F22" s="927" t="s">
        <v>24</v>
      </c>
      <c r="G22" s="917" t="s">
        <v>43</v>
      </c>
      <c r="H22" s="556" t="s">
        <v>39</v>
      </c>
      <c r="I22" s="648">
        <v>871.8</v>
      </c>
      <c r="J22" s="649">
        <v>871.8</v>
      </c>
      <c r="K22" s="629">
        <v>871.6</v>
      </c>
      <c r="L22" s="880" t="s">
        <v>56</v>
      </c>
      <c r="M22" s="622">
        <v>51</v>
      </c>
      <c r="N22" s="622">
        <v>87</v>
      </c>
      <c r="O22" s="894" t="s">
        <v>159</v>
      </c>
      <c r="P22" s="895"/>
    </row>
    <row r="23" spans="1:20" ht="15.75" customHeight="1" x14ac:dyDescent="0.2">
      <c r="A23" s="697"/>
      <c r="B23" s="525"/>
      <c r="C23" s="912"/>
      <c r="D23" s="896"/>
      <c r="E23" s="926"/>
      <c r="F23" s="928"/>
      <c r="G23" s="918"/>
      <c r="H23" s="555"/>
      <c r="I23" s="644"/>
      <c r="J23" s="650"/>
      <c r="K23" s="627"/>
      <c r="L23" s="923"/>
      <c r="M23" s="622"/>
      <c r="N23" s="622"/>
      <c r="O23" s="896"/>
      <c r="P23" s="897"/>
      <c r="T23" s="119"/>
    </row>
    <row r="24" spans="1:20" ht="15.75" customHeight="1" x14ac:dyDescent="0.2">
      <c r="A24" s="697"/>
      <c r="B24" s="525"/>
      <c r="C24" s="912"/>
      <c r="D24" s="896"/>
      <c r="E24" s="926"/>
      <c r="F24" s="928"/>
      <c r="G24" s="918"/>
      <c r="H24" s="555"/>
      <c r="I24" s="651"/>
      <c r="J24" s="652"/>
      <c r="K24" s="630"/>
      <c r="L24" s="923"/>
      <c r="M24" s="622"/>
      <c r="N24" s="622"/>
      <c r="O24" s="896"/>
      <c r="P24" s="897"/>
    </row>
    <row r="25" spans="1:20" ht="13.5" thickBot="1" x14ac:dyDescent="0.25">
      <c r="A25" s="697"/>
      <c r="B25" s="569"/>
      <c r="C25" s="912"/>
      <c r="D25" s="896"/>
      <c r="E25" s="926"/>
      <c r="F25" s="928"/>
      <c r="G25" s="918"/>
      <c r="H25" s="604" t="s">
        <v>10</v>
      </c>
      <c r="I25" s="605">
        <f>SUM(I22:I24)</f>
        <v>871.8</v>
      </c>
      <c r="J25" s="606">
        <f>SUM(J22:J24)</f>
        <v>871.8</v>
      </c>
      <c r="K25" s="607">
        <f>SUM(K22:K24)</f>
        <v>871.6</v>
      </c>
      <c r="L25" s="923"/>
      <c r="M25" s="622"/>
      <c r="N25" s="622"/>
      <c r="O25" s="898"/>
      <c r="P25" s="899"/>
      <c r="S25" s="119"/>
    </row>
    <row r="26" spans="1:20" ht="17.25" customHeight="1" x14ac:dyDescent="0.2">
      <c r="A26" s="696" t="s">
        <v>9</v>
      </c>
      <c r="B26" s="553" t="s">
        <v>9</v>
      </c>
      <c r="C26" s="554" t="s">
        <v>29</v>
      </c>
      <c r="D26" s="882" t="s">
        <v>129</v>
      </c>
      <c r="E26" s="885"/>
      <c r="F26" s="861" t="s">
        <v>24</v>
      </c>
      <c r="G26" s="864" t="s">
        <v>43</v>
      </c>
      <c r="H26" s="418" t="s">
        <v>39</v>
      </c>
      <c r="I26" s="574">
        <v>557.79999999999995</v>
      </c>
      <c r="J26" s="600">
        <v>557.79999999999995</v>
      </c>
      <c r="K26" s="626">
        <v>557.79999999999995</v>
      </c>
      <c r="L26" s="880" t="s">
        <v>58</v>
      </c>
      <c r="M26" s="523">
        <v>260</v>
      </c>
      <c r="N26" s="523">
        <v>265</v>
      </c>
      <c r="O26" s="572"/>
      <c r="P26" s="524"/>
    </row>
    <row r="27" spans="1:20" ht="21.75" customHeight="1" x14ac:dyDescent="0.2">
      <c r="A27" s="697"/>
      <c r="B27" s="568"/>
      <c r="C27" s="570"/>
      <c r="D27" s="883"/>
      <c r="E27" s="886"/>
      <c r="F27" s="862"/>
      <c r="G27" s="865"/>
      <c r="H27" s="419" t="s">
        <v>147</v>
      </c>
      <c r="I27" s="644"/>
      <c r="J27" s="645">
        <v>5</v>
      </c>
      <c r="K27" s="627">
        <v>5</v>
      </c>
      <c r="L27" s="881"/>
      <c r="M27" s="587"/>
      <c r="N27" s="587"/>
      <c r="O27" s="588"/>
      <c r="P27" s="589"/>
    </row>
    <row r="28" spans="1:20" ht="27" customHeight="1" thickBot="1" x14ac:dyDescent="0.25">
      <c r="A28" s="698"/>
      <c r="B28" s="18"/>
      <c r="C28" s="104"/>
      <c r="D28" s="884"/>
      <c r="E28" s="887"/>
      <c r="F28" s="863"/>
      <c r="G28" s="866"/>
      <c r="H28" s="421" t="s">
        <v>10</v>
      </c>
      <c r="I28" s="380">
        <f>SUM(I26)</f>
        <v>557.79999999999995</v>
      </c>
      <c r="J28" s="388">
        <f>SUM(J26:J27)</f>
        <v>562.79999999999995</v>
      </c>
      <c r="K28" s="389">
        <f>SUM(K26:K27)</f>
        <v>562.79999999999995</v>
      </c>
      <c r="L28" s="590" t="s">
        <v>94</v>
      </c>
      <c r="M28" s="485">
        <v>85</v>
      </c>
      <c r="N28" s="485">
        <v>85</v>
      </c>
      <c r="O28" s="623"/>
      <c r="P28" s="624"/>
    </row>
    <row r="29" spans="1:20" ht="26.25" customHeight="1" x14ac:dyDescent="0.2">
      <c r="A29" s="696" t="s">
        <v>9</v>
      </c>
      <c r="B29" s="553" t="s">
        <v>9</v>
      </c>
      <c r="C29" s="554" t="s">
        <v>71</v>
      </c>
      <c r="D29" s="882" t="s">
        <v>148</v>
      </c>
      <c r="E29" s="885"/>
      <c r="F29" s="861" t="s">
        <v>24</v>
      </c>
      <c r="G29" s="864" t="s">
        <v>43</v>
      </c>
      <c r="H29" s="599" t="s">
        <v>25</v>
      </c>
      <c r="I29" s="648"/>
      <c r="J29" s="649">
        <v>92.6</v>
      </c>
      <c r="K29" s="629">
        <f>27.7</f>
        <v>27.7</v>
      </c>
      <c r="L29" s="611" t="s">
        <v>181</v>
      </c>
      <c r="M29" s="523">
        <v>1</v>
      </c>
      <c r="N29" s="523">
        <v>1</v>
      </c>
      <c r="O29" s="572"/>
      <c r="P29" s="524"/>
    </row>
    <row r="30" spans="1:20" ht="132" customHeight="1" x14ac:dyDescent="0.2">
      <c r="A30" s="697"/>
      <c r="B30" s="568"/>
      <c r="C30" s="570"/>
      <c r="D30" s="883"/>
      <c r="E30" s="886"/>
      <c r="F30" s="862"/>
      <c r="G30" s="865"/>
      <c r="H30" s="419"/>
      <c r="I30" s="644"/>
      <c r="J30" s="645"/>
      <c r="K30" s="627"/>
      <c r="L30" s="598" t="s">
        <v>182</v>
      </c>
      <c r="M30" s="586">
        <v>3</v>
      </c>
      <c r="N30" s="552">
        <v>2</v>
      </c>
      <c r="O30" s="571"/>
      <c r="P30" s="631" t="s">
        <v>183</v>
      </c>
      <c r="S30" s="119"/>
    </row>
    <row r="31" spans="1:20" ht="82.5" customHeight="1" thickBot="1" x14ac:dyDescent="0.25">
      <c r="A31" s="698"/>
      <c r="B31" s="18"/>
      <c r="C31" s="104"/>
      <c r="D31" s="884"/>
      <c r="E31" s="887"/>
      <c r="F31" s="863"/>
      <c r="G31" s="866"/>
      <c r="H31" s="421" t="s">
        <v>10</v>
      </c>
      <c r="I31" s="380">
        <f>SUM(I29)</f>
        <v>0</v>
      </c>
      <c r="J31" s="388">
        <f>SUM(J29:J30)</f>
        <v>92.6</v>
      </c>
      <c r="K31" s="389">
        <f>SUM(K29:K30)</f>
        <v>27.7</v>
      </c>
      <c r="L31" s="590" t="s">
        <v>149</v>
      </c>
      <c r="M31" s="485">
        <v>1</v>
      </c>
      <c r="N31" s="485">
        <v>1</v>
      </c>
      <c r="O31" s="632" t="s">
        <v>184</v>
      </c>
      <c r="P31" s="624"/>
    </row>
    <row r="32" spans="1:20" ht="13.5" thickBot="1" x14ac:dyDescent="0.25">
      <c r="A32" s="699" t="s">
        <v>9</v>
      </c>
      <c r="B32" s="5" t="s">
        <v>9</v>
      </c>
      <c r="C32" s="874" t="s">
        <v>12</v>
      </c>
      <c r="D32" s="875"/>
      <c r="E32" s="875"/>
      <c r="F32" s="875"/>
      <c r="G32" s="875"/>
      <c r="H32" s="876"/>
      <c r="I32" s="653">
        <f>I28+I25+I21</f>
        <v>1912.1</v>
      </c>
      <c r="J32" s="654">
        <f>J28+J25+J21+J31</f>
        <v>2092.6999999999998</v>
      </c>
      <c r="K32" s="633">
        <f>K28+K25+K21+K31</f>
        <v>1918.0000000000002</v>
      </c>
      <c r="L32" s="877"/>
      <c r="M32" s="878"/>
      <c r="N32" s="878"/>
      <c r="O32" s="878"/>
      <c r="P32" s="879"/>
    </row>
    <row r="33" spans="1:21" ht="13.5" thickBot="1" x14ac:dyDescent="0.25">
      <c r="A33" s="695" t="s">
        <v>9</v>
      </c>
      <c r="B33" s="38" t="s">
        <v>11</v>
      </c>
      <c r="C33" s="871" t="s">
        <v>52</v>
      </c>
      <c r="D33" s="872"/>
      <c r="E33" s="872"/>
      <c r="F33" s="872"/>
      <c r="G33" s="872"/>
      <c r="H33" s="872"/>
      <c r="I33" s="872"/>
      <c r="J33" s="872"/>
      <c r="K33" s="872"/>
      <c r="L33" s="872"/>
      <c r="M33" s="872"/>
      <c r="N33" s="872"/>
      <c r="O33" s="872"/>
      <c r="P33" s="873"/>
    </row>
    <row r="34" spans="1:21" ht="81" customHeight="1" x14ac:dyDescent="0.2">
      <c r="A34" s="700" t="s">
        <v>9</v>
      </c>
      <c r="B34" s="14" t="s">
        <v>11</v>
      </c>
      <c r="C34" s="109" t="s">
        <v>9</v>
      </c>
      <c r="D34" s="729" t="s">
        <v>37</v>
      </c>
      <c r="E34" s="732"/>
      <c r="F34" s="735" t="s">
        <v>24</v>
      </c>
      <c r="G34" s="726" t="s">
        <v>43</v>
      </c>
      <c r="H34" s="422" t="s">
        <v>39</v>
      </c>
      <c r="I34" s="655">
        <v>2910.3</v>
      </c>
      <c r="J34" s="656">
        <v>2910.3</v>
      </c>
      <c r="K34" s="634">
        <v>2899.4</v>
      </c>
      <c r="L34" s="460" t="s">
        <v>59</v>
      </c>
      <c r="M34" s="461">
        <v>55</v>
      </c>
      <c r="N34" s="462" t="s">
        <v>161</v>
      </c>
      <c r="O34" s="900" t="s">
        <v>165</v>
      </c>
      <c r="P34" s="901"/>
      <c r="R34" s="526"/>
      <c r="S34" s="527"/>
      <c r="T34" s="528"/>
      <c r="U34" s="527"/>
    </row>
    <row r="35" spans="1:21" ht="30" customHeight="1" x14ac:dyDescent="0.2">
      <c r="A35" s="701"/>
      <c r="B35" s="16"/>
      <c r="C35" s="103"/>
      <c r="D35" s="730"/>
      <c r="E35" s="733"/>
      <c r="F35" s="736"/>
      <c r="G35" s="727"/>
      <c r="H35" s="423" t="s">
        <v>25</v>
      </c>
      <c r="I35" s="658"/>
      <c r="J35" s="659">
        <v>4.3</v>
      </c>
      <c r="K35" s="660">
        <v>4.3</v>
      </c>
      <c r="L35" s="464" t="s">
        <v>103</v>
      </c>
      <c r="M35" s="657" t="s">
        <v>102</v>
      </c>
      <c r="N35" s="643" t="s">
        <v>162</v>
      </c>
      <c r="O35" s="902" t="s">
        <v>187</v>
      </c>
      <c r="P35" s="903"/>
      <c r="R35" s="529"/>
      <c r="S35" s="530"/>
      <c r="T35" s="530"/>
      <c r="U35" s="530"/>
    </row>
    <row r="36" spans="1:21" ht="159" customHeight="1" x14ac:dyDescent="0.2">
      <c r="A36" s="745"/>
      <c r="B36" s="746"/>
      <c r="C36" s="747"/>
      <c r="D36" s="748"/>
      <c r="E36" s="749"/>
      <c r="F36" s="750"/>
      <c r="G36" s="751"/>
      <c r="H36" s="752"/>
      <c r="I36" s="753"/>
      <c r="J36" s="754"/>
      <c r="K36" s="755"/>
      <c r="L36" s="661" t="s">
        <v>61</v>
      </c>
      <c r="M36" s="662" t="s">
        <v>62</v>
      </c>
      <c r="N36" s="662" t="s">
        <v>163</v>
      </c>
      <c r="O36" s="663"/>
      <c r="P36" s="664" t="s">
        <v>186</v>
      </c>
      <c r="R36" s="526"/>
      <c r="S36" s="528"/>
      <c r="T36" s="528"/>
      <c r="U36" s="528"/>
    </row>
    <row r="37" spans="1:21" ht="81.75" customHeight="1" thickBot="1" x14ac:dyDescent="0.25">
      <c r="A37" s="698"/>
      <c r="B37" s="18"/>
      <c r="C37" s="104"/>
      <c r="D37" s="731"/>
      <c r="E37" s="734"/>
      <c r="F37" s="737"/>
      <c r="G37" s="728"/>
      <c r="H37" s="738" t="s">
        <v>10</v>
      </c>
      <c r="I37" s="739">
        <f>SUM(I34:I36)</f>
        <v>2910.3</v>
      </c>
      <c r="J37" s="740">
        <f>SUM(J34:J36)</f>
        <v>2914.6000000000004</v>
      </c>
      <c r="K37" s="741">
        <f>SUM(K34:K36)</f>
        <v>2903.7000000000003</v>
      </c>
      <c r="L37" s="474" t="s">
        <v>133</v>
      </c>
      <c r="M37" s="742" t="s">
        <v>64</v>
      </c>
      <c r="N37" s="742" t="s">
        <v>64</v>
      </c>
      <c r="O37" s="743" t="s">
        <v>185</v>
      </c>
      <c r="P37" s="744"/>
    </row>
    <row r="38" spans="1:21" ht="13.5" thickBot="1" x14ac:dyDescent="0.25">
      <c r="A38" s="695" t="s">
        <v>9</v>
      </c>
      <c r="B38" s="5" t="s">
        <v>11</v>
      </c>
      <c r="C38" s="843" t="s">
        <v>12</v>
      </c>
      <c r="D38" s="844"/>
      <c r="E38" s="844"/>
      <c r="F38" s="844"/>
      <c r="G38" s="844"/>
      <c r="H38" s="845"/>
      <c r="I38" s="635">
        <f>I37</f>
        <v>2910.3</v>
      </c>
      <c r="J38" s="635">
        <f t="shared" ref="J38" si="0">J37</f>
        <v>2914.6000000000004</v>
      </c>
      <c r="K38" s="635">
        <f>K37</f>
        <v>2903.7000000000003</v>
      </c>
      <c r="L38" s="931"/>
      <c r="M38" s="932"/>
      <c r="N38" s="932"/>
      <c r="O38" s="932"/>
      <c r="P38" s="933"/>
      <c r="Q38" s="119"/>
    </row>
    <row r="39" spans="1:21" ht="13.5" thickBot="1" x14ac:dyDescent="0.25">
      <c r="A39" s="696" t="s">
        <v>9</v>
      </c>
      <c r="B39" s="26" t="s">
        <v>29</v>
      </c>
      <c r="C39" s="867" t="s">
        <v>34</v>
      </c>
      <c r="D39" s="868"/>
      <c r="E39" s="868"/>
      <c r="F39" s="868"/>
      <c r="G39" s="868"/>
      <c r="H39" s="869"/>
      <c r="I39" s="869"/>
      <c r="J39" s="869"/>
      <c r="K39" s="869"/>
      <c r="L39" s="869"/>
      <c r="M39" s="869"/>
      <c r="N39" s="869"/>
      <c r="O39" s="869"/>
      <c r="P39" s="870"/>
      <c r="Q39" s="119"/>
    </row>
    <row r="40" spans="1:21" ht="30.75" customHeight="1" x14ac:dyDescent="0.2">
      <c r="A40" s="794" t="s">
        <v>9</v>
      </c>
      <c r="B40" s="796" t="s">
        <v>29</v>
      </c>
      <c r="C40" s="798" t="s">
        <v>9</v>
      </c>
      <c r="D40" s="800" t="s">
        <v>160</v>
      </c>
      <c r="E40" s="802" t="s">
        <v>32</v>
      </c>
      <c r="F40" s="804" t="s">
        <v>24</v>
      </c>
      <c r="G40" s="790" t="s">
        <v>44</v>
      </c>
      <c r="H40" s="591" t="s">
        <v>118</v>
      </c>
      <c r="I40" s="574">
        <v>96.4</v>
      </c>
      <c r="J40" s="600">
        <v>96.4</v>
      </c>
      <c r="K40" s="619">
        <v>96</v>
      </c>
      <c r="L40" s="792" t="s">
        <v>126</v>
      </c>
      <c r="M40" s="477">
        <v>100</v>
      </c>
      <c r="N40" s="523">
        <v>100</v>
      </c>
      <c r="O40" s="768" t="s">
        <v>164</v>
      </c>
      <c r="P40" s="524"/>
      <c r="R40" s="531"/>
      <c r="S40" s="532"/>
      <c r="T40" s="533"/>
      <c r="U40" s="533"/>
    </row>
    <row r="41" spans="1:21" ht="13.5" thickBot="1" x14ac:dyDescent="0.25">
      <c r="A41" s="795"/>
      <c r="B41" s="797"/>
      <c r="C41" s="799"/>
      <c r="D41" s="801"/>
      <c r="E41" s="803"/>
      <c r="F41" s="805"/>
      <c r="G41" s="791"/>
      <c r="H41" s="592" t="s">
        <v>10</v>
      </c>
      <c r="I41" s="380">
        <f>SUM(I40)</f>
        <v>96.4</v>
      </c>
      <c r="J41" s="388">
        <f>J40</f>
        <v>96.4</v>
      </c>
      <c r="K41" s="388">
        <f>K40</f>
        <v>96</v>
      </c>
      <c r="L41" s="793"/>
      <c r="M41" s="480"/>
      <c r="N41" s="459"/>
      <c r="O41" s="769"/>
      <c r="P41" s="481"/>
      <c r="R41" s="534"/>
      <c r="S41" s="532"/>
      <c r="T41" s="533"/>
      <c r="U41" s="533"/>
    </row>
    <row r="42" spans="1:21" ht="17.25" customHeight="1" x14ac:dyDescent="0.2">
      <c r="A42" s="794" t="s">
        <v>9</v>
      </c>
      <c r="B42" s="796" t="s">
        <v>29</v>
      </c>
      <c r="C42" s="798" t="s">
        <v>11</v>
      </c>
      <c r="D42" s="800" t="s">
        <v>89</v>
      </c>
      <c r="E42" s="802" t="s">
        <v>32</v>
      </c>
      <c r="F42" s="804" t="s">
        <v>24</v>
      </c>
      <c r="G42" s="806" t="s">
        <v>44</v>
      </c>
      <c r="H42" s="593" t="s">
        <v>118</v>
      </c>
      <c r="I42" s="574">
        <v>200</v>
      </c>
      <c r="J42" s="600">
        <v>200</v>
      </c>
      <c r="K42" s="621">
        <v>164.6</v>
      </c>
      <c r="L42" s="482" t="s">
        <v>120</v>
      </c>
      <c r="M42" s="477">
        <v>1</v>
      </c>
      <c r="N42" s="523">
        <v>1</v>
      </c>
      <c r="O42" s="620"/>
      <c r="P42" s="524"/>
      <c r="R42" s="531"/>
      <c r="S42" s="532"/>
      <c r="T42" s="533"/>
      <c r="U42" s="533"/>
    </row>
    <row r="43" spans="1:21" ht="13.5" thickBot="1" x14ac:dyDescent="0.25">
      <c r="A43" s="795"/>
      <c r="B43" s="797"/>
      <c r="C43" s="799"/>
      <c r="D43" s="801"/>
      <c r="E43" s="803"/>
      <c r="F43" s="805"/>
      <c r="G43" s="807"/>
      <c r="H43" s="592" t="s">
        <v>10</v>
      </c>
      <c r="I43" s="380">
        <f>I42</f>
        <v>200</v>
      </c>
      <c r="J43" s="388">
        <f>J42</f>
        <v>200</v>
      </c>
      <c r="K43" s="388">
        <f>K42</f>
        <v>164.6</v>
      </c>
      <c r="L43" s="612"/>
      <c r="M43" s="480"/>
      <c r="N43" s="459"/>
      <c r="O43" s="573"/>
      <c r="P43" s="481"/>
      <c r="R43" s="534"/>
      <c r="S43" s="532"/>
      <c r="T43" s="533"/>
      <c r="U43" s="533"/>
    </row>
    <row r="44" spans="1:21" ht="27" customHeight="1" x14ac:dyDescent="0.2">
      <c r="A44" s="794" t="s">
        <v>9</v>
      </c>
      <c r="B44" s="796" t="s">
        <v>29</v>
      </c>
      <c r="C44" s="815" t="s">
        <v>29</v>
      </c>
      <c r="D44" s="818" t="s">
        <v>46</v>
      </c>
      <c r="E44" s="821" t="s">
        <v>32</v>
      </c>
      <c r="F44" s="804" t="s">
        <v>24</v>
      </c>
      <c r="G44" s="806" t="s">
        <v>44</v>
      </c>
      <c r="H44" s="594" t="s">
        <v>31</v>
      </c>
      <c r="I44" s="575">
        <v>285</v>
      </c>
      <c r="J44" s="601">
        <v>285</v>
      </c>
      <c r="K44" s="36">
        <v>0</v>
      </c>
      <c r="L44" s="809" t="s">
        <v>132</v>
      </c>
      <c r="M44" s="665">
        <v>100</v>
      </c>
      <c r="N44" s="666">
        <v>97</v>
      </c>
      <c r="O44" s="666"/>
      <c r="P44" s="770" t="s">
        <v>189</v>
      </c>
      <c r="R44" s="832"/>
      <c r="S44" s="535"/>
      <c r="T44" s="536"/>
      <c r="U44" s="119"/>
    </row>
    <row r="45" spans="1:21" ht="27" customHeight="1" x14ac:dyDescent="0.2">
      <c r="A45" s="782"/>
      <c r="B45" s="813"/>
      <c r="C45" s="816"/>
      <c r="D45" s="819"/>
      <c r="E45" s="822"/>
      <c r="F45" s="824"/>
      <c r="G45" s="826"/>
      <c r="H45" s="595" t="s">
        <v>39</v>
      </c>
      <c r="I45" s="576">
        <v>1000</v>
      </c>
      <c r="J45" s="602">
        <v>1000</v>
      </c>
      <c r="K45" s="42">
        <v>1000</v>
      </c>
      <c r="L45" s="810"/>
      <c r="M45" s="668"/>
      <c r="N45" s="669"/>
      <c r="O45" s="669"/>
      <c r="P45" s="771"/>
      <c r="R45" s="832"/>
      <c r="S45" s="535"/>
      <c r="T45" s="535"/>
      <c r="U45" s="119"/>
    </row>
    <row r="46" spans="1:21" ht="13.5" thickBot="1" x14ac:dyDescent="0.25">
      <c r="A46" s="812"/>
      <c r="B46" s="814"/>
      <c r="C46" s="817"/>
      <c r="D46" s="820"/>
      <c r="E46" s="823"/>
      <c r="F46" s="825"/>
      <c r="G46" s="827"/>
      <c r="H46" s="596" t="s">
        <v>10</v>
      </c>
      <c r="I46" s="577">
        <f>SUM(I44:I45)</f>
        <v>1285</v>
      </c>
      <c r="J46" s="603">
        <f>SUM(J44:J45)</f>
        <v>1285</v>
      </c>
      <c r="K46" s="603">
        <f>SUM(K44:K45)</f>
        <v>1000</v>
      </c>
      <c r="L46" s="811"/>
      <c r="M46" s="670"/>
      <c r="N46" s="671"/>
      <c r="O46" s="671"/>
      <c r="P46" s="772"/>
      <c r="R46" s="537"/>
      <c r="S46" s="537"/>
      <c r="T46" s="537"/>
      <c r="U46" s="119"/>
    </row>
    <row r="47" spans="1:21" ht="118.5" customHeight="1" x14ac:dyDescent="0.2">
      <c r="A47" s="794" t="s">
        <v>9</v>
      </c>
      <c r="B47" s="796" t="s">
        <v>29</v>
      </c>
      <c r="C47" s="798" t="s">
        <v>71</v>
      </c>
      <c r="D47" s="800" t="s">
        <v>131</v>
      </c>
      <c r="E47" s="802" t="s">
        <v>32</v>
      </c>
      <c r="F47" s="804" t="s">
        <v>24</v>
      </c>
      <c r="G47" s="790" t="s">
        <v>44</v>
      </c>
      <c r="H47" s="591" t="s">
        <v>31</v>
      </c>
      <c r="I47" s="574">
        <v>8</v>
      </c>
      <c r="J47" s="600">
        <v>8</v>
      </c>
      <c r="K47" s="621">
        <v>0</v>
      </c>
      <c r="L47" s="672" t="s">
        <v>109</v>
      </c>
      <c r="M47" s="673">
        <v>1</v>
      </c>
      <c r="N47" s="674">
        <v>0</v>
      </c>
      <c r="O47" s="773"/>
      <c r="P47" s="770" t="s">
        <v>188</v>
      </c>
      <c r="R47" s="538"/>
      <c r="S47" s="535"/>
      <c r="T47" s="536"/>
      <c r="U47" s="119"/>
    </row>
    <row r="48" spans="1:21" ht="15" customHeight="1" thickBot="1" x14ac:dyDescent="0.25">
      <c r="A48" s="795"/>
      <c r="B48" s="797"/>
      <c r="C48" s="799"/>
      <c r="D48" s="801"/>
      <c r="E48" s="803"/>
      <c r="F48" s="805"/>
      <c r="G48" s="791"/>
      <c r="H48" s="592" t="s">
        <v>10</v>
      </c>
      <c r="I48" s="380">
        <f>I47</f>
        <v>8</v>
      </c>
      <c r="J48" s="388">
        <f>J47</f>
        <v>8</v>
      </c>
      <c r="K48" s="380">
        <f>SUM(K47)</f>
        <v>0</v>
      </c>
      <c r="L48" s="675"/>
      <c r="M48" s="676"/>
      <c r="N48" s="677"/>
      <c r="O48" s="774"/>
      <c r="P48" s="772"/>
      <c r="R48" s="537"/>
      <c r="S48" s="537"/>
      <c r="T48" s="537"/>
      <c r="U48" s="119"/>
    </row>
    <row r="49" spans="1:16" ht="28.5" customHeight="1" x14ac:dyDescent="0.2">
      <c r="A49" s="794" t="s">
        <v>9</v>
      </c>
      <c r="B49" s="796" t="s">
        <v>29</v>
      </c>
      <c r="C49" s="798" t="s">
        <v>110</v>
      </c>
      <c r="D49" s="800" t="s">
        <v>111</v>
      </c>
      <c r="E49" s="802" t="s">
        <v>32</v>
      </c>
      <c r="F49" s="804" t="s">
        <v>24</v>
      </c>
      <c r="G49" s="806" t="s">
        <v>43</v>
      </c>
      <c r="H49" s="593" t="s">
        <v>112</v>
      </c>
      <c r="I49" s="574">
        <v>1076.9000000000001</v>
      </c>
      <c r="J49" s="600">
        <v>1076.9000000000001</v>
      </c>
      <c r="K49" s="621">
        <v>0</v>
      </c>
      <c r="L49" s="706" t="s">
        <v>124</v>
      </c>
      <c r="M49" s="707"/>
      <c r="N49" s="708">
        <v>0</v>
      </c>
      <c r="O49" s="709"/>
      <c r="P49" s="929" t="s">
        <v>166</v>
      </c>
    </row>
    <row r="50" spans="1:16" ht="13.5" thickBot="1" x14ac:dyDescent="0.25">
      <c r="A50" s="795"/>
      <c r="B50" s="797"/>
      <c r="C50" s="799"/>
      <c r="D50" s="801"/>
      <c r="E50" s="803"/>
      <c r="F50" s="805"/>
      <c r="G50" s="807"/>
      <c r="H50" s="592" t="s">
        <v>10</v>
      </c>
      <c r="I50" s="380">
        <f>I49</f>
        <v>1076.9000000000001</v>
      </c>
      <c r="J50" s="388">
        <f>+J49</f>
        <v>1076.9000000000001</v>
      </c>
      <c r="K50" s="380">
        <f>SUM(K49)</f>
        <v>0</v>
      </c>
      <c r="L50" s="710"/>
      <c r="M50" s="711"/>
      <c r="N50" s="712"/>
      <c r="O50" s="713"/>
      <c r="P50" s="930"/>
    </row>
    <row r="51" spans="1:16" ht="13.5" customHeight="1" thickBot="1" x14ac:dyDescent="0.25">
      <c r="A51" s="702" t="s">
        <v>9</v>
      </c>
      <c r="B51" s="5" t="s">
        <v>29</v>
      </c>
      <c r="C51" s="843" t="s">
        <v>12</v>
      </c>
      <c r="D51" s="844"/>
      <c r="E51" s="844"/>
      <c r="F51" s="844"/>
      <c r="G51" s="844"/>
      <c r="H51" s="845"/>
      <c r="I51" s="505">
        <f>I46+I43+I41+I50+I48</f>
        <v>2666.3</v>
      </c>
      <c r="J51" s="512">
        <f>J46+J43+J41+J50+J48</f>
        <v>2666.3</v>
      </c>
      <c r="K51" s="512">
        <f>K46+K43+K41+K50</f>
        <v>1260.5999999999999</v>
      </c>
      <c r="L51" s="846"/>
      <c r="M51" s="847"/>
      <c r="N51" s="847"/>
      <c r="O51" s="847"/>
      <c r="P51" s="848"/>
    </row>
    <row r="52" spans="1:16" ht="13.5" thickBot="1" x14ac:dyDescent="0.25">
      <c r="A52" s="697" t="s">
        <v>9</v>
      </c>
      <c r="B52" s="849" t="s">
        <v>13</v>
      </c>
      <c r="C52" s="850"/>
      <c r="D52" s="850"/>
      <c r="E52" s="850"/>
      <c r="F52" s="850"/>
      <c r="G52" s="850"/>
      <c r="H52" s="851"/>
      <c r="I52" s="703">
        <f>I51+I38+I32</f>
        <v>7488.7000000000007</v>
      </c>
      <c r="J52" s="704">
        <f>J51+J38+J32</f>
        <v>7673.6</v>
      </c>
      <c r="K52" s="705">
        <f>K51+K38+K32</f>
        <v>6082.3</v>
      </c>
      <c r="L52" s="852"/>
      <c r="M52" s="853"/>
      <c r="N52" s="853"/>
      <c r="O52" s="853"/>
      <c r="P52" s="854"/>
    </row>
    <row r="53" spans="1:16" ht="13.5" thickBot="1" x14ac:dyDescent="0.25">
      <c r="A53" s="11" t="s">
        <v>30</v>
      </c>
      <c r="B53" s="834" t="s">
        <v>14</v>
      </c>
      <c r="C53" s="835"/>
      <c r="D53" s="835"/>
      <c r="E53" s="835"/>
      <c r="F53" s="835"/>
      <c r="G53" s="835"/>
      <c r="H53" s="836"/>
      <c r="I53" s="518">
        <f>I52</f>
        <v>7488.7000000000007</v>
      </c>
      <c r="J53" s="522">
        <f>J52</f>
        <v>7673.6</v>
      </c>
      <c r="K53" s="520">
        <f>K52</f>
        <v>6082.3</v>
      </c>
      <c r="L53" s="837"/>
      <c r="M53" s="838"/>
      <c r="N53" s="838"/>
      <c r="O53" s="838"/>
      <c r="P53" s="839"/>
    </row>
    <row r="54" spans="1:16" s="608" customFormat="1" ht="15.75" customHeight="1" x14ac:dyDescent="0.2">
      <c r="A54" s="831" t="s">
        <v>190</v>
      </c>
      <c r="B54" s="831"/>
      <c r="C54" s="831"/>
      <c r="D54" s="831"/>
      <c r="E54" s="831"/>
      <c r="F54" s="831"/>
      <c r="G54" s="831"/>
      <c r="H54" s="831"/>
      <c r="I54" s="831"/>
      <c r="J54" s="44"/>
      <c r="K54" s="44"/>
      <c r="L54" s="44"/>
      <c r="M54" s="609"/>
      <c r="N54" s="610"/>
      <c r="O54" s="625"/>
      <c r="P54" s="44"/>
    </row>
    <row r="55" spans="1:16" s="608" customFormat="1" ht="15.75" customHeight="1" x14ac:dyDescent="0.2">
      <c r="A55" s="888" t="s">
        <v>191</v>
      </c>
      <c r="B55" s="888"/>
      <c r="C55" s="888"/>
      <c r="D55" s="888"/>
      <c r="E55" s="888"/>
      <c r="F55" s="888"/>
      <c r="G55" s="888"/>
      <c r="H55" s="888"/>
      <c r="I55" s="888"/>
      <c r="J55" s="44"/>
      <c r="K55" s="44"/>
      <c r="L55" s="44"/>
      <c r="M55" s="609"/>
      <c r="N55" s="610"/>
      <c r="O55" s="625"/>
      <c r="P55" s="44"/>
    </row>
    <row r="56" spans="1:16" ht="24.75" customHeight="1" thickBot="1" x14ac:dyDescent="0.3">
      <c r="A56" s="12"/>
      <c r="B56" s="840" t="s">
        <v>18</v>
      </c>
      <c r="C56" s="840"/>
      <c r="D56" s="840"/>
      <c r="E56" s="840"/>
      <c r="F56" s="840"/>
      <c r="G56" s="840"/>
      <c r="H56" s="840"/>
      <c r="I56" s="841"/>
      <c r="J56" s="841"/>
      <c r="K56" s="841"/>
      <c r="L56" s="85"/>
      <c r="M56" s="85"/>
      <c r="N56" s="85"/>
      <c r="O56" s="85"/>
    </row>
    <row r="57" spans="1:16" ht="64.5" customHeight="1" x14ac:dyDescent="0.2">
      <c r="A57" s="855" t="s">
        <v>15</v>
      </c>
      <c r="B57" s="856"/>
      <c r="C57" s="856"/>
      <c r="D57" s="856"/>
      <c r="E57" s="856"/>
      <c r="F57" s="856"/>
      <c r="G57" s="856"/>
      <c r="H57" s="857"/>
      <c r="I57" s="582" t="s">
        <v>144</v>
      </c>
      <c r="J57" s="584" t="s">
        <v>145</v>
      </c>
      <c r="K57" s="583" t="s">
        <v>146</v>
      </c>
      <c r="L57" s="615"/>
      <c r="M57" s="842"/>
      <c r="N57" s="842"/>
      <c r="O57" s="615"/>
    </row>
    <row r="58" spans="1:16" ht="13.5" customHeight="1" x14ac:dyDescent="0.2">
      <c r="A58" s="787" t="s">
        <v>19</v>
      </c>
      <c r="B58" s="788"/>
      <c r="C58" s="788"/>
      <c r="D58" s="788"/>
      <c r="E58" s="788"/>
      <c r="F58" s="788"/>
      <c r="G58" s="788"/>
      <c r="H58" s="789"/>
      <c r="I58" s="581">
        <f>SUM(I59:I64)</f>
        <v>6118.7999999999993</v>
      </c>
      <c r="J58" s="585">
        <f>SUM(J59:J64)</f>
        <v>6303.6999999999989</v>
      </c>
      <c r="K58" s="585">
        <f t="shared" ref="K58" si="1">SUM(K59:K64)</f>
        <v>6082.3</v>
      </c>
      <c r="L58" s="614"/>
      <c r="M58" s="808"/>
      <c r="N58" s="808"/>
      <c r="O58" s="614"/>
    </row>
    <row r="59" spans="1:16" ht="13.5" customHeight="1" x14ac:dyDescent="0.2">
      <c r="A59" s="784" t="s">
        <v>40</v>
      </c>
      <c r="B59" s="785"/>
      <c r="C59" s="785"/>
      <c r="D59" s="785"/>
      <c r="E59" s="785"/>
      <c r="F59" s="785"/>
      <c r="G59" s="785"/>
      <c r="H59" s="786"/>
      <c r="I59" s="618">
        <f>SUMIF(H17:H46,"SB",I17:I46)</f>
        <v>36.799999999999997</v>
      </c>
      <c r="J59" s="428">
        <f>SUMIF(H17:H50,"SB",J17:J50)</f>
        <v>133.69999999999999</v>
      </c>
      <c r="K59" s="428">
        <f>SUMIF(H17:H46,H17,K17:K46)</f>
        <v>67.399999999999991</v>
      </c>
      <c r="L59" s="613"/>
      <c r="M59" s="833"/>
      <c r="N59" s="833"/>
      <c r="O59" s="613"/>
    </row>
    <row r="60" spans="1:16" ht="13.5" customHeight="1" x14ac:dyDescent="0.2">
      <c r="A60" s="775" t="s">
        <v>150</v>
      </c>
      <c r="B60" s="776"/>
      <c r="C60" s="776"/>
      <c r="D60" s="776"/>
      <c r="E60" s="776"/>
      <c r="F60" s="776"/>
      <c r="G60" s="776"/>
      <c r="H60" s="777"/>
      <c r="I60" s="618"/>
      <c r="J60" s="428">
        <f>SUMIF(H17:H49,"SB(L)",J17:J49)</f>
        <v>5</v>
      </c>
      <c r="K60" s="428">
        <f>SUMIF(H17:H49,"SB(L)",K17:K49)</f>
        <v>5</v>
      </c>
      <c r="L60" s="613"/>
      <c r="M60" s="613"/>
      <c r="N60" s="613"/>
      <c r="O60" s="613"/>
    </row>
    <row r="61" spans="1:16" ht="13.5" customHeight="1" x14ac:dyDescent="0.2">
      <c r="A61" s="784" t="s">
        <v>41</v>
      </c>
      <c r="B61" s="785"/>
      <c r="C61" s="785"/>
      <c r="D61" s="785"/>
      <c r="E61" s="785"/>
      <c r="F61" s="785"/>
      <c r="G61" s="785"/>
      <c r="H61" s="786"/>
      <c r="I61" s="618">
        <f>SUMIF(H17:H51,"SB(AA)",I17:I51)</f>
        <v>318</v>
      </c>
      <c r="J61" s="428">
        <f>SUMIF(H17:H50,H18,J17:J50)</f>
        <v>401</v>
      </c>
      <c r="K61" s="428">
        <f>SUMIF(H17:H46,H18,K17:K46)</f>
        <v>320.89999999999998</v>
      </c>
      <c r="L61" s="613"/>
      <c r="M61" s="833"/>
      <c r="N61" s="833"/>
      <c r="O61" s="613"/>
    </row>
    <row r="62" spans="1:16" ht="30" customHeight="1" x14ac:dyDescent="0.2">
      <c r="A62" s="784" t="s">
        <v>51</v>
      </c>
      <c r="B62" s="785"/>
      <c r="C62" s="785"/>
      <c r="D62" s="785"/>
      <c r="E62" s="785"/>
      <c r="F62" s="785"/>
      <c r="G62" s="785"/>
      <c r="H62" s="786"/>
      <c r="I62" s="618">
        <f>SUMIF(H17:H46,"SB(AAL)",I17:I46)</f>
        <v>127.7</v>
      </c>
      <c r="J62" s="428">
        <f>SUMIF(H17:H49,H19,J17:J49)</f>
        <v>127.7</v>
      </c>
      <c r="K62" s="428">
        <f>SUMIF(H17:H46,H19,K17:K46)</f>
        <v>99.6</v>
      </c>
      <c r="L62" s="613"/>
      <c r="M62" s="833"/>
      <c r="N62" s="833"/>
      <c r="O62" s="613"/>
    </row>
    <row r="63" spans="1:16" ht="15.75" customHeight="1" x14ac:dyDescent="0.2">
      <c r="A63" s="784" t="s">
        <v>135</v>
      </c>
      <c r="B63" s="785"/>
      <c r="C63" s="785"/>
      <c r="D63" s="785"/>
      <c r="E63" s="785"/>
      <c r="F63" s="785"/>
      <c r="G63" s="785"/>
      <c r="H63" s="786"/>
      <c r="I63" s="618">
        <f>SUMIF(H17:H46,"SB(VB)",I17:I46)</f>
        <v>5339.9</v>
      </c>
      <c r="J63" s="428">
        <f>SUMIF(H17:H49,H34,J17:J49)</f>
        <v>5339.9</v>
      </c>
      <c r="K63" s="428">
        <f>SUMIF(H17:H46,H34,K17:K46)</f>
        <v>5328.8</v>
      </c>
      <c r="L63" s="613"/>
      <c r="M63" s="833"/>
      <c r="N63" s="833"/>
      <c r="O63" s="613"/>
    </row>
    <row r="64" spans="1:16" ht="13.5" customHeight="1" x14ac:dyDescent="0.2">
      <c r="A64" s="858" t="s">
        <v>119</v>
      </c>
      <c r="B64" s="859"/>
      <c r="C64" s="859"/>
      <c r="D64" s="859"/>
      <c r="E64" s="859"/>
      <c r="F64" s="859"/>
      <c r="G64" s="859"/>
      <c r="H64" s="860"/>
      <c r="I64" s="579">
        <f>SUMIF(H17:H49,"pf",I17:I49)</f>
        <v>296.39999999999998</v>
      </c>
      <c r="J64" s="579">
        <f>SUMIF(H17:H49,"pf",J17:J49)</f>
        <v>296.39999999999998</v>
      </c>
      <c r="K64" s="580">
        <f>SUMIF(H17:H49,"pf",K17:K49)</f>
        <v>260.60000000000002</v>
      </c>
      <c r="L64" s="613"/>
      <c r="M64" s="613"/>
      <c r="N64" s="613"/>
      <c r="O64" s="613"/>
    </row>
    <row r="65" spans="1:15" ht="13.5" customHeight="1" x14ac:dyDescent="0.2">
      <c r="A65" s="787" t="s">
        <v>20</v>
      </c>
      <c r="B65" s="788"/>
      <c r="C65" s="788"/>
      <c r="D65" s="788"/>
      <c r="E65" s="788"/>
      <c r="F65" s="788"/>
      <c r="G65" s="788"/>
      <c r="H65" s="789"/>
      <c r="I65" s="617">
        <f>SUM(I66:I67)</f>
        <v>1369.9</v>
      </c>
      <c r="J65" s="427">
        <f>SUM(J66:J67)</f>
        <v>1369.9</v>
      </c>
      <c r="K65" s="427">
        <f>SUM(K66:K67)</f>
        <v>0</v>
      </c>
      <c r="L65" s="614"/>
      <c r="M65" s="808"/>
      <c r="N65" s="808"/>
      <c r="O65" s="614"/>
    </row>
    <row r="66" spans="1:15" ht="13.5" customHeight="1" x14ac:dyDescent="0.2">
      <c r="A66" s="784" t="s">
        <v>114</v>
      </c>
      <c r="B66" s="785"/>
      <c r="C66" s="785"/>
      <c r="D66" s="785"/>
      <c r="E66" s="785"/>
      <c r="F66" s="785"/>
      <c r="G66" s="785"/>
      <c r="H66" s="786"/>
      <c r="I66" s="618">
        <f>SUMIF(H17:H49,"es",I17:I49)</f>
        <v>1076.9000000000001</v>
      </c>
      <c r="J66" s="428">
        <f>SUMIF(H17:H49,"es",J17:J49)</f>
        <v>1076.9000000000001</v>
      </c>
      <c r="K66" s="428">
        <f>SUMIF(H17:H49,"es",K17:K49)</f>
        <v>0</v>
      </c>
      <c r="L66" s="613"/>
      <c r="M66" s="613"/>
      <c r="N66" s="613"/>
      <c r="O66" s="613"/>
    </row>
    <row r="67" spans="1:15" ht="13.5" customHeight="1" x14ac:dyDescent="0.2">
      <c r="A67" s="784" t="s">
        <v>95</v>
      </c>
      <c r="B67" s="785"/>
      <c r="C67" s="785"/>
      <c r="D67" s="785"/>
      <c r="E67" s="785"/>
      <c r="F67" s="785"/>
      <c r="G67" s="785"/>
      <c r="H67" s="786"/>
      <c r="I67" s="618">
        <f>SUMIF(H17:H51,"KT",I17:I51)</f>
        <v>293</v>
      </c>
      <c r="J67" s="428">
        <f>SUMIF(H17:H49,H44,J17:J49)</f>
        <v>293</v>
      </c>
      <c r="K67" s="428">
        <f>SUMIF(H17:H46,H44,K17:K46)</f>
        <v>0</v>
      </c>
      <c r="L67" s="613"/>
      <c r="M67" s="833"/>
      <c r="N67" s="833"/>
      <c r="O67" s="613"/>
    </row>
    <row r="68" spans="1:15" ht="13.5" customHeight="1" thickBot="1" x14ac:dyDescent="0.25">
      <c r="A68" s="828" t="s">
        <v>21</v>
      </c>
      <c r="B68" s="829"/>
      <c r="C68" s="829"/>
      <c r="D68" s="829"/>
      <c r="E68" s="829"/>
      <c r="F68" s="829"/>
      <c r="G68" s="829"/>
      <c r="H68" s="830"/>
      <c r="I68" s="578">
        <f>SUM(I58,I65)</f>
        <v>7488.6999999999989</v>
      </c>
      <c r="J68" s="561">
        <f>J58+J65</f>
        <v>7673.5999999999985</v>
      </c>
      <c r="K68" s="561">
        <f>K65+K58</f>
        <v>6082.3</v>
      </c>
      <c r="L68" s="614"/>
      <c r="M68" s="808"/>
      <c r="N68" s="808"/>
      <c r="O68" s="614"/>
    </row>
    <row r="69" spans="1:15" x14ac:dyDescent="0.2">
      <c r="A69" s="45"/>
      <c r="B69" s="44"/>
      <c r="C69" s="44"/>
      <c r="D69" s="44"/>
      <c r="E69" s="44"/>
      <c r="F69" s="44"/>
      <c r="J69" s="409"/>
    </row>
    <row r="70" spans="1:15" x14ac:dyDescent="0.2">
      <c r="K70" s="409"/>
    </row>
    <row r="71" spans="1:15" x14ac:dyDescent="0.2">
      <c r="J71" s="409"/>
    </row>
  </sheetData>
  <mergeCells count="131">
    <mergeCell ref="C16:P16"/>
    <mergeCell ref="I4:K4"/>
    <mergeCell ref="J5:J6"/>
    <mergeCell ref="K5:K6"/>
    <mergeCell ref="O4:O6"/>
    <mergeCell ref="P4:P6"/>
    <mergeCell ref="L4:N4"/>
    <mergeCell ref="C38:H38"/>
    <mergeCell ref="A1:P1"/>
    <mergeCell ref="A3:P3"/>
    <mergeCell ref="A4:A6"/>
    <mergeCell ref="B4:B6"/>
    <mergeCell ref="C4:C6"/>
    <mergeCell ref="D4:D6"/>
    <mergeCell ref="E4:E6"/>
    <mergeCell ref="F4:F6"/>
    <mergeCell ref="L5:L6"/>
    <mergeCell ref="M5:M6"/>
    <mergeCell ref="N5:N6"/>
    <mergeCell ref="A2:P2"/>
    <mergeCell ref="I5:I6"/>
    <mergeCell ref="G4:G6"/>
    <mergeCell ref="H4:H6"/>
    <mergeCell ref="E26:E28"/>
    <mergeCell ref="A55:I55"/>
    <mergeCell ref="E18:E19"/>
    <mergeCell ref="E20:E21"/>
    <mergeCell ref="P17:P20"/>
    <mergeCell ref="O22:P25"/>
    <mergeCell ref="O34:P34"/>
    <mergeCell ref="O35:P35"/>
    <mergeCell ref="A17:A21"/>
    <mergeCell ref="B17:B21"/>
    <mergeCell ref="C17:C21"/>
    <mergeCell ref="D17:D21"/>
    <mergeCell ref="F17:F21"/>
    <mergeCell ref="G17:G21"/>
    <mergeCell ref="L17:L21"/>
    <mergeCell ref="G22:G25"/>
    <mergeCell ref="L22:L25"/>
    <mergeCell ref="C22:C25"/>
    <mergeCell ref="D22:D25"/>
    <mergeCell ref="E22:E25"/>
    <mergeCell ref="F22:F25"/>
    <mergeCell ref="F40:F41"/>
    <mergeCell ref="P49:P50"/>
    <mergeCell ref="L38:P38"/>
    <mergeCell ref="D26:D28"/>
    <mergeCell ref="F26:F28"/>
    <mergeCell ref="G26:G28"/>
    <mergeCell ref="C39:P39"/>
    <mergeCell ref="C33:P33"/>
    <mergeCell ref="C32:H32"/>
    <mergeCell ref="L32:P32"/>
    <mergeCell ref="L26:L27"/>
    <mergeCell ref="D29:D31"/>
    <mergeCell ref="E29:E31"/>
    <mergeCell ref="F29:F31"/>
    <mergeCell ref="G29:G31"/>
    <mergeCell ref="R44:R45"/>
    <mergeCell ref="M67:N67"/>
    <mergeCell ref="M65:N65"/>
    <mergeCell ref="M63:N63"/>
    <mergeCell ref="M61:N61"/>
    <mergeCell ref="M62:N62"/>
    <mergeCell ref="M58:N58"/>
    <mergeCell ref="M59:N59"/>
    <mergeCell ref="B53:H53"/>
    <mergeCell ref="L53:P53"/>
    <mergeCell ref="B56:K56"/>
    <mergeCell ref="M57:N57"/>
    <mergeCell ref="G49:G50"/>
    <mergeCell ref="C51:H51"/>
    <mergeCell ref="L51:P51"/>
    <mergeCell ref="B52:H52"/>
    <mergeCell ref="L52:P52"/>
    <mergeCell ref="A57:H57"/>
    <mergeCell ref="A49:A50"/>
    <mergeCell ref="B49:B50"/>
    <mergeCell ref="C49:C50"/>
    <mergeCell ref="D49:D50"/>
    <mergeCell ref="A64:H64"/>
    <mergeCell ref="A65:H65"/>
    <mergeCell ref="E40:E41"/>
    <mergeCell ref="E49:E50"/>
    <mergeCell ref="F49:F50"/>
    <mergeCell ref="A63:H63"/>
    <mergeCell ref="M68:N68"/>
    <mergeCell ref="L44:L46"/>
    <mergeCell ref="A47:A48"/>
    <mergeCell ref="B47:B48"/>
    <mergeCell ref="C47:C48"/>
    <mergeCell ref="D47:D48"/>
    <mergeCell ref="E47:E48"/>
    <mergeCell ref="F47:F48"/>
    <mergeCell ref="G47:G48"/>
    <mergeCell ref="A44:A46"/>
    <mergeCell ref="B44:B46"/>
    <mergeCell ref="C44:C46"/>
    <mergeCell ref="D44:D46"/>
    <mergeCell ref="E44:E46"/>
    <mergeCell ref="F44:F46"/>
    <mergeCell ref="G44:G46"/>
    <mergeCell ref="A66:H66"/>
    <mergeCell ref="A67:H67"/>
    <mergeCell ref="A68:H68"/>
    <mergeCell ref="A54:I54"/>
    <mergeCell ref="O40:O41"/>
    <mergeCell ref="P44:P46"/>
    <mergeCell ref="O47:O48"/>
    <mergeCell ref="P47:P48"/>
    <mergeCell ref="A60:H60"/>
    <mergeCell ref="B7:K15"/>
    <mergeCell ref="A7:A15"/>
    <mergeCell ref="A62:H62"/>
    <mergeCell ref="A61:H61"/>
    <mergeCell ref="A59:H59"/>
    <mergeCell ref="A58:H58"/>
    <mergeCell ref="G40:G41"/>
    <mergeCell ref="L40:L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</mergeCells>
  <printOptions horizontalCentered="1"/>
  <pageMargins left="0" right="0" top="0" bottom="0" header="0.31496062992125984" footer="0.31496062992125984"/>
  <pageSetup paperSize="9" scale="85" orientation="landscape" r:id="rId1"/>
  <rowBreaks count="2" manualBreakCount="2">
    <brk id="36" max="15" man="1"/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zoomScale="110" zoomScaleNormal="110" zoomScaleSheetLayoutView="80" workbookViewId="0">
      <selection activeCell="X12" sqref="X12:X16"/>
    </sheetView>
  </sheetViews>
  <sheetFormatPr defaultRowHeight="12.75" x14ac:dyDescent="0.2"/>
  <cols>
    <col min="1" max="3" width="2.7109375" style="1" customWidth="1"/>
    <col min="4" max="4" width="40.7109375" style="1" customWidth="1"/>
    <col min="5" max="6" width="3" style="1" customWidth="1"/>
    <col min="7" max="7" width="3" style="2" customWidth="1"/>
    <col min="8" max="8" width="11.140625" style="2" customWidth="1"/>
    <col min="9" max="9" width="7.28515625" style="426" customWidth="1"/>
    <col min="10" max="10" width="6.5703125" style="355" customWidth="1"/>
    <col min="11" max="12" width="6.140625" style="355" customWidth="1"/>
    <col min="13" max="13" width="6.42578125" style="355" customWidth="1"/>
    <col min="14" max="14" width="6.85546875" style="1" customWidth="1"/>
    <col min="15" max="15" width="7.28515625" style="1" customWidth="1"/>
    <col min="16" max="17" width="6.42578125" style="1" customWidth="1"/>
    <col min="18" max="18" width="6.7109375" style="441" customWidth="1"/>
    <col min="19" max="21" width="6.5703125" style="441" customWidth="1"/>
    <col min="22" max="23" width="7.5703125" style="1" customWidth="1"/>
    <col min="24" max="24" width="26.28515625" style="1" customWidth="1"/>
    <col min="25" max="26" width="5.5703125" style="441" customWidth="1"/>
    <col min="27" max="27" width="5.5703125" style="116" customWidth="1"/>
    <col min="28" max="16384" width="9.140625" style="116"/>
  </cols>
  <sheetData>
    <row r="1" spans="1:27" ht="15.75" x14ac:dyDescent="0.2">
      <c r="A1" s="953" t="s">
        <v>96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</row>
    <row r="2" spans="1:27" x14ac:dyDescent="0.2">
      <c r="A2" s="972" t="s">
        <v>75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  <c r="U2" s="1053"/>
      <c r="V2" s="1053"/>
      <c r="W2" s="1053"/>
      <c r="X2" s="1053"/>
      <c r="Y2" s="1053"/>
      <c r="Z2" s="1053"/>
    </row>
    <row r="3" spans="1:27" x14ac:dyDescent="0.2">
      <c r="A3" s="1059" t="s">
        <v>136</v>
      </c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P3" s="1059"/>
      <c r="Q3" s="1059"/>
      <c r="R3" s="1059"/>
      <c r="S3" s="1059"/>
      <c r="T3" s="1059"/>
      <c r="U3" s="1059"/>
      <c r="V3" s="1059"/>
      <c r="W3" s="1059"/>
      <c r="X3" s="1059"/>
      <c r="Y3" s="1059"/>
      <c r="Z3" s="1059"/>
      <c r="AA3" s="1059"/>
    </row>
    <row r="4" spans="1:27" ht="13.5" thickBot="1" x14ac:dyDescent="0.25">
      <c r="A4" s="954" t="s">
        <v>0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4"/>
      <c r="O4" s="954"/>
      <c r="P4" s="954"/>
      <c r="Q4" s="954"/>
      <c r="R4" s="954"/>
      <c r="S4" s="954"/>
      <c r="T4" s="954"/>
      <c r="U4" s="954"/>
      <c r="V4" s="954"/>
      <c r="W4" s="954"/>
      <c r="X4" s="954"/>
      <c r="Y4" s="954"/>
      <c r="Z4" s="954"/>
      <c r="AA4" s="954"/>
    </row>
    <row r="5" spans="1:27" ht="33" customHeight="1" x14ac:dyDescent="0.2">
      <c r="A5" s="956" t="s">
        <v>1</v>
      </c>
      <c r="B5" s="959" t="s">
        <v>2</v>
      </c>
      <c r="C5" s="959" t="s">
        <v>3</v>
      </c>
      <c r="D5" s="945" t="s">
        <v>16</v>
      </c>
      <c r="E5" s="963" t="s">
        <v>4</v>
      </c>
      <c r="F5" s="959" t="s">
        <v>69</v>
      </c>
      <c r="G5" s="975" t="s">
        <v>5</v>
      </c>
      <c r="H5" s="1093" t="s">
        <v>121</v>
      </c>
      <c r="I5" s="978" t="s">
        <v>6</v>
      </c>
      <c r="J5" s="1063" t="s">
        <v>97</v>
      </c>
      <c r="K5" s="1026"/>
      <c r="L5" s="1026"/>
      <c r="M5" s="1064"/>
      <c r="N5" s="1021" t="s">
        <v>98</v>
      </c>
      <c r="O5" s="1022"/>
      <c r="P5" s="1022"/>
      <c r="Q5" s="1024"/>
      <c r="R5" s="1060" t="s">
        <v>99</v>
      </c>
      <c r="S5" s="1022"/>
      <c r="T5" s="1022"/>
      <c r="U5" s="1023"/>
      <c r="V5" s="1067" t="s">
        <v>57</v>
      </c>
      <c r="W5" s="1084" t="s">
        <v>100</v>
      </c>
      <c r="X5" s="1070" t="s">
        <v>137</v>
      </c>
      <c r="Y5" s="1071"/>
      <c r="Z5" s="1071"/>
      <c r="AA5" s="1072"/>
    </row>
    <row r="6" spans="1:27" x14ac:dyDescent="0.2">
      <c r="A6" s="957"/>
      <c r="B6" s="960"/>
      <c r="C6" s="960"/>
      <c r="D6" s="946"/>
      <c r="E6" s="964"/>
      <c r="F6" s="960"/>
      <c r="G6" s="976"/>
      <c r="H6" s="1094"/>
      <c r="I6" s="979"/>
      <c r="J6" s="1073" t="s">
        <v>7</v>
      </c>
      <c r="K6" s="1075" t="s">
        <v>8</v>
      </c>
      <c r="L6" s="1075"/>
      <c r="M6" s="1076" t="s">
        <v>22</v>
      </c>
      <c r="N6" s="1078" t="s">
        <v>7</v>
      </c>
      <c r="O6" s="1058" t="s">
        <v>8</v>
      </c>
      <c r="P6" s="1058"/>
      <c r="Q6" s="1054" t="s">
        <v>22</v>
      </c>
      <c r="R6" s="1056" t="s">
        <v>7</v>
      </c>
      <c r="S6" s="1058" t="s">
        <v>8</v>
      </c>
      <c r="T6" s="1058"/>
      <c r="U6" s="1061" t="s">
        <v>22</v>
      </c>
      <c r="V6" s="1068"/>
      <c r="W6" s="1085"/>
      <c r="X6" s="1065" t="s">
        <v>16</v>
      </c>
      <c r="Y6" s="960" t="s">
        <v>65</v>
      </c>
      <c r="Z6" s="960" t="s">
        <v>66</v>
      </c>
      <c r="AA6" s="1091" t="s">
        <v>101</v>
      </c>
    </row>
    <row r="7" spans="1:27" ht="104.25" customHeight="1" thickBot="1" x14ac:dyDescent="0.25">
      <c r="A7" s="958"/>
      <c r="B7" s="961"/>
      <c r="C7" s="961"/>
      <c r="D7" s="962"/>
      <c r="E7" s="965"/>
      <c r="F7" s="961"/>
      <c r="G7" s="977"/>
      <c r="H7" s="1095"/>
      <c r="I7" s="980"/>
      <c r="J7" s="1074"/>
      <c r="K7" s="328" t="s">
        <v>7</v>
      </c>
      <c r="L7" s="165" t="s">
        <v>17</v>
      </c>
      <c r="M7" s="1077"/>
      <c r="N7" s="1079"/>
      <c r="O7" s="440" t="s">
        <v>7</v>
      </c>
      <c r="P7" s="3" t="s">
        <v>17</v>
      </c>
      <c r="Q7" s="1055"/>
      <c r="R7" s="1057"/>
      <c r="S7" s="440" t="s">
        <v>7</v>
      </c>
      <c r="T7" s="3" t="s">
        <v>17</v>
      </c>
      <c r="U7" s="1062"/>
      <c r="V7" s="1069"/>
      <c r="W7" s="1086"/>
      <c r="X7" s="1066"/>
      <c r="Y7" s="961"/>
      <c r="Z7" s="961"/>
      <c r="AA7" s="1092"/>
    </row>
    <row r="8" spans="1:27" ht="13.5" thickBot="1" x14ac:dyDescent="0.25">
      <c r="A8" s="1096" t="s">
        <v>33</v>
      </c>
      <c r="B8" s="1097"/>
      <c r="C8" s="1097"/>
      <c r="D8" s="1097"/>
      <c r="E8" s="1097"/>
      <c r="F8" s="1097"/>
      <c r="G8" s="1097"/>
      <c r="H8" s="1097"/>
      <c r="I8" s="1097"/>
      <c r="J8" s="1097"/>
      <c r="K8" s="1097"/>
      <c r="L8" s="1097"/>
      <c r="M8" s="1097"/>
      <c r="N8" s="1097"/>
      <c r="O8" s="1097"/>
      <c r="P8" s="1097"/>
      <c r="Q8" s="1097"/>
      <c r="R8" s="1097"/>
      <c r="S8" s="1097"/>
      <c r="T8" s="1097"/>
      <c r="U8" s="1097"/>
      <c r="V8" s="1097"/>
      <c r="W8" s="1097"/>
      <c r="X8" s="1097"/>
      <c r="Y8" s="1097"/>
      <c r="Z8" s="1097"/>
      <c r="AA8" s="1098"/>
    </row>
    <row r="9" spans="1:27" ht="13.5" thickBot="1" x14ac:dyDescent="0.25">
      <c r="A9" s="1104" t="s">
        <v>55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6"/>
    </row>
    <row r="10" spans="1:27" ht="16.5" customHeight="1" thickBot="1" x14ac:dyDescent="0.25">
      <c r="A10" s="39" t="s">
        <v>9</v>
      </c>
      <c r="B10" s="1101" t="s">
        <v>47</v>
      </c>
      <c r="C10" s="1102"/>
      <c r="D10" s="1102"/>
      <c r="E10" s="1102"/>
      <c r="F10" s="1102"/>
      <c r="G10" s="1102"/>
      <c r="H10" s="1102"/>
      <c r="I10" s="1102"/>
      <c r="J10" s="1102"/>
      <c r="K10" s="1102"/>
      <c r="L10" s="1102"/>
      <c r="M10" s="1102"/>
      <c r="N10" s="1102"/>
      <c r="O10" s="1102"/>
      <c r="P10" s="1102"/>
      <c r="Q10" s="1102"/>
      <c r="R10" s="1102"/>
      <c r="S10" s="1102"/>
      <c r="T10" s="1102"/>
      <c r="U10" s="1102"/>
      <c r="V10" s="1102"/>
      <c r="W10" s="1102"/>
      <c r="X10" s="1102"/>
      <c r="Y10" s="1102"/>
      <c r="Z10" s="1102"/>
      <c r="AA10" s="1103"/>
    </row>
    <row r="11" spans="1:27" ht="13.5" thickBot="1" x14ac:dyDescent="0.25">
      <c r="A11" s="4" t="s">
        <v>9</v>
      </c>
      <c r="B11" s="29" t="s">
        <v>9</v>
      </c>
      <c r="C11" s="934" t="s">
        <v>35</v>
      </c>
      <c r="D11" s="935"/>
      <c r="E11" s="935"/>
      <c r="F11" s="935"/>
      <c r="G11" s="935"/>
      <c r="H11" s="935"/>
      <c r="I11" s="935"/>
      <c r="J11" s="935"/>
      <c r="K11" s="935"/>
      <c r="L11" s="935"/>
      <c r="M11" s="935"/>
      <c r="N11" s="935"/>
      <c r="O11" s="935"/>
      <c r="P11" s="935"/>
      <c r="Q11" s="935"/>
      <c r="R11" s="935"/>
      <c r="S11" s="935"/>
      <c r="T11" s="935"/>
      <c r="U11" s="935"/>
      <c r="V11" s="935"/>
      <c r="W11" s="935"/>
      <c r="X11" s="935"/>
      <c r="Y11" s="935"/>
      <c r="Z11" s="935"/>
      <c r="AA11" s="1083"/>
    </row>
    <row r="12" spans="1:27" ht="34.5" customHeight="1" x14ac:dyDescent="0.2">
      <c r="A12" s="1099" t="s">
        <v>9</v>
      </c>
      <c r="B12" s="908" t="s">
        <v>9</v>
      </c>
      <c r="C12" s="798" t="s">
        <v>9</v>
      </c>
      <c r="D12" s="1123" t="s">
        <v>23</v>
      </c>
      <c r="E12" s="358" t="s">
        <v>116</v>
      </c>
      <c r="F12" s="861" t="s">
        <v>24</v>
      </c>
      <c r="G12" s="917" t="s">
        <v>43</v>
      </c>
      <c r="H12" s="1050" t="s">
        <v>127</v>
      </c>
      <c r="I12" s="410" t="s">
        <v>25</v>
      </c>
      <c r="J12" s="182">
        <f t="shared" ref="J12:J13" si="0">K12+M12</f>
        <v>36.799999999999997</v>
      </c>
      <c r="K12" s="183">
        <v>36.799999999999997</v>
      </c>
      <c r="L12" s="152"/>
      <c r="M12" s="329"/>
      <c r="N12" s="297">
        <f>O12+Q12</f>
        <v>36.799999999999997</v>
      </c>
      <c r="O12" s="298">
        <v>36.799999999999997</v>
      </c>
      <c r="P12" s="298"/>
      <c r="Q12" s="299"/>
      <c r="R12" s="359">
        <f t="shared" ref="R12:R14" si="1">S12+U12</f>
        <v>36.799999999999997</v>
      </c>
      <c r="S12" s="360">
        <v>36.799999999999997</v>
      </c>
      <c r="T12" s="360"/>
      <c r="U12" s="361"/>
      <c r="V12" s="309">
        <v>36.799999999999997</v>
      </c>
      <c r="W12" s="64">
        <v>36.799999999999997</v>
      </c>
      <c r="X12" s="1087" t="s">
        <v>134</v>
      </c>
      <c r="Y12" s="451">
        <v>100</v>
      </c>
      <c r="Z12" s="451">
        <v>100</v>
      </c>
      <c r="AA12" s="452">
        <v>100</v>
      </c>
    </row>
    <row r="13" spans="1:27" ht="18" customHeight="1" x14ac:dyDescent="0.2">
      <c r="A13" s="1100"/>
      <c r="B13" s="909"/>
      <c r="C13" s="912"/>
      <c r="D13" s="1124"/>
      <c r="E13" s="1129" t="s">
        <v>117</v>
      </c>
      <c r="F13" s="862"/>
      <c r="G13" s="918"/>
      <c r="H13" s="1051"/>
      <c r="I13" s="411" t="s">
        <v>26</v>
      </c>
      <c r="J13" s="153">
        <f t="shared" si="0"/>
        <v>298</v>
      </c>
      <c r="K13" s="154">
        <v>298</v>
      </c>
      <c r="L13" s="154"/>
      <c r="M13" s="330"/>
      <c r="N13" s="300">
        <f>O13+Q13</f>
        <v>318</v>
      </c>
      <c r="O13" s="301">
        <v>318</v>
      </c>
      <c r="P13" s="301"/>
      <c r="Q13" s="302"/>
      <c r="R13" s="362">
        <f t="shared" si="1"/>
        <v>318</v>
      </c>
      <c r="S13" s="363">
        <v>318</v>
      </c>
      <c r="T13" s="363"/>
      <c r="U13" s="364"/>
      <c r="V13" s="331">
        <v>318</v>
      </c>
      <c r="W13" s="332">
        <v>318</v>
      </c>
      <c r="X13" s="1088"/>
      <c r="Y13" s="453"/>
      <c r="Z13" s="453"/>
      <c r="AA13" s="454"/>
    </row>
    <row r="14" spans="1:27" ht="18" customHeight="1" x14ac:dyDescent="0.2">
      <c r="A14" s="1121"/>
      <c r="B14" s="910"/>
      <c r="C14" s="913"/>
      <c r="D14" s="1124"/>
      <c r="E14" s="1131"/>
      <c r="F14" s="862"/>
      <c r="G14" s="918"/>
      <c r="H14" s="1051"/>
      <c r="I14" s="412" t="s">
        <v>50</v>
      </c>
      <c r="J14" s="333"/>
      <c r="K14" s="89"/>
      <c r="L14" s="89"/>
      <c r="M14" s="277"/>
      <c r="N14" s="303">
        <f>O14+Q14</f>
        <v>89</v>
      </c>
      <c r="O14" s="304">
        <v>89</v>
      </c>
      <c r="P14" s="304"/>
      <c r="Q14" s="305"/>
      <c r="R14" s="365">
        <f t="shared" si="1"/>
        <v>127.7</v>
      </c>
      <c r="S14" s="366">
        <v>127.7</v>
      </c>
      <c r="T14" s="366"/>
      <c r="U14" s="367"/>
      <c r="V14" s="318"/>
      <c r="W14" s="65"/>
      <c r="X14" s="1088"/>
      <c r="Y14" s="453"/>
      <c r="Z14" s="453"/>
      <c r="AA14" s="454"/>
    </row>
    <row r="15" spans="1:27" ht="18" customHeight="1" x14ac:dyDescent="0.2">
      <c r="A15" s="1121"/>
      <c r="B15" s="910"/>
      <c r="C15" s="913"/>
      <c r="D15" s="1124"/>
      <c r="E15" s="1129" t="s">
        <v>92</v>
      </c>
      <c r="F15" s="862"/>
      <c r="G15" s="918"/>
      <c r="H15" s="1051"/>
      <c r="I15" s="413"/>
      <c r="J15" s="145"/>
      <c r="K15" s="146"/>
      <c r="L15" s="146"/>
      <c r="M15" s="334"/>
      <c r="N15" s="306"/>
      <c r="O15" s="307"/>
      <c r="P15" s="307"/>
      <c r="Q15" s="308"/>
      <c r="R15" s="368"/>
      <c r="S15" s="369"/>
      <c r="T15" s="369"/>
      <c r="U15" s="370"/>
      <c r="V15" s="335"/>
      <c r="W15" s="336"/>
      <c r="X15" s="1088"/>
      <c r="Y15" s="455"/>
      <c r="Z15" s="455"/>
      <c r="AA15" s="456"/>
    </row>
    <row r="16" spans="1:27" ht="18" customHeight="1" thickBot="1" x14ac:dyDescent="0.25">
      <c r="A16" s="1122"/>
      <c r="B16" s="911"/>
      <c r="C16" s="799"/>
      <c r="D16" s="1125"/>
      <c r="E16" s="1130"/>
      <c r="F16" s="863"/>
      <c r="G16" s="919"/>
      <c r="H16" s="1052"/>
      <c r="I16" s="414" t="s">
        <v>10</v>
      </c>
      <c r="J16" s="383">
        <f t="shared" ref="J16:J20" si="2">K16+M16</f>
        <v>334.8</v>
      </c>
      <c r="K16" s="384">
        <f>SUM(K12:K15)</f>
        <v>334.8</v>
      </c>
      <c r="L16" s="384"/>
      <c r="M16" s="385"/>
      <c r="N16" s="383">
        <f t="shared" ref="N16" si="3">O16+Q16</f>
        <v>443.8</v>
      </c>
      <c r="O16" s="384">
        <f>SUM(O12:O15)</f>
        <v>443.8</v>
      </c>
      <c r="P16" s="384"/>
      <c r="Q16" s="385"/>
      <c r="R16" s="371">
        <f t="shared" ref="R16:R20" si="4">S16+U16</f>
        <v>482.5</v>
      </c>
      <c r="S16" s="372">
        <f>SUM(S12:S15)</f>
        <v>482.5</v>
      </c>
      <c r="T16" s="372"/>
      <c r="U16" s="373"/>
      <c r="V16" s="386">
        <f>SUM(V12:V15)</f>
        <v>354.8</v>
      </c>
      <c r="W16" s="387">
        <f>SUM(W12:W15)</f>
        <v>354.8</v>
      </c>
      <c r="X16" s="1089"/>
      <c r="Y16" s="457"/>
      <c r="Z16" s="457"/>
      <c r="AA16" s="458"/>
    </row>
    <row r="17" spans="1:29" ht="19.5" customHeight="1" x14ac:dyDescent="0.2">
      <c r="A17" s="25" t="s">
        <v>9</v>
      </c>
      <c r="B17" s="26" t="s">
        <v>9</v>
      </c>
      <c r="C17" s="924" t="s">
        <v>11</v>
      </c>
      <c r="D17" s="894" t="s">
        <v>128</v>
      </c>
      <c r="E17" s="1080" t="s">
        <v>92</v>
      </c>
      <c r="F17" s="927" t="s">
        <v>24</v>
      </c>
      <c r="G17" s="917" t="s">
        <v>43</v>
      </c>
      <c r="H17" s="1050" t="s">
        <v>127</v>
      </c>
      <c r="I17" s="415" t="s">
        <v>39</v>
      </c>
      <c r="J17" s="151"/>
      <c r="K17" s="152"/>
      <c r="L17" s="152"/>
      <c r="M17" s="166"/>
      <c r="N17" s="297">
        <v>1079.8</v>
      </c>
      <c r="O17" s="298">
        <v>1079.8</v>
      </c>
      <c r="P17" s="298">
        <v>635.9</v>
      </c>
      <c r="Q17" s="299"/>
      <c r="R17" s="539">
        <v>871.8</v>
      </c>
      <c r="S17" s="540">
        <v>871.8</v>
      </c>
      <c r="T17" s="540">
        <v>532.6</v>
      </c>
      <c r="U17" s="562"/>
      <c r="V17" s="337">
        <v>1080</v>
      </c>
      <c r="W17" s="64">
        <v>1080</v>
      </c>
      <c r="X17" s="880" t="s">
        <v>56</v>
      </c>
      <c r="Y17" s="542">
        <v>51</v>
      </c>
      <c r="Z17" s="542">
        <v>51</v>
      </c>
      <c r="AA17" s="543">
        <v>51</v>
      </c>
    </row>
    <row r="18" spans="1:29" ht="15.75" customHeight="1" x14ac:dyDescent="0.2">
      <c r="A18" s="442"/>
      <c r="B18" s="443"/>
      <c r="C18" s="912"/>
      <c r="D18" s="896"/>
      <c r="E18" s="1081"/>
      <c r="F18" s="928"/>
      <c r="G18" s="918"/>
      <c r="H18" s="1051"/>
      <c r="I18" s="416" t="s">
        <v>25</v>
      </c>
      <c r="J18" s="333">
        <f>K18+M18</f>
        <v>7.4</v>
      </c>
      <c r="K18" s="89">
        <v>7.4</v>
      </c>
      <c r="L18" s="89">
        <v>5.6</v>
      </c>
      <c r="M18" s="167"/>
      <c r="N18" s="303"/>
      <c r="O18" s="304"/>
      <c r="P18" s="304"/>
      <c r="Q18" s="305"/>
      <c r="R18" s="365"/>
      <c r="S18" s="366"/>
      <c r="T18" s="366"/>
      <c r="U18" s="367"/>
      <c r="V18" s="327"/>
      <c r="W18" s="332"/>
      <c r="X18" s="1090"/>
      <c r="Y18" s="542"/>
      <c r="Z18" s="542"/>
      <c r="AA18" s="543"/>
    </row>
    <row r="19" spans="1:29" ht="18" customHeight="1" x14ac:dyDescent="0.2">
      <c r="A19" s="442"/>
      <c r="B19" s="443"/>
      <c r="C19" s="912"/>
      <c r="D19" s="896"/>
      <c r="E19" s="1081"/>
      <c r="F19" s="928"/>
      <c r="G19" s="918"/>
      <c r="H19" s="1051"/>
      <c r="I19" s="417"/>
      <c r="J19" s="145"/>
      <c r="K19" s="146"/>
      <c r="L19" s="146"/>
      <c r="M19" s="168"/>
      <c r="N19" s="306"/>
      <c r="O19" s="307"/>
      <c r="P19" s="307"/>
      <c r="Q19" s="308"/>
      <c r="R19" s="365"/>
      <c r="S19" s="366"/>
      <c r="T19" s="366"/>
      <c r="U19" s="390"/>
      <c r="V19" s="391"/>
      <c r="W19" s="65"/>
      <c r="X19" s="1090"/>
      <c r="Y19" s="542"/>
      <c r="Z19" s="542"/>
      <c r="AA19" s="543"/>
    </row>
    <row r="20" spans="1:29" ht="14.25" customHeight="1" thickBot="1" x14ac:dyDescent="0.25">
      <c r="A20" s="28"/>
      <c r="B20" s="29"/>
      <c r="C20" s="1126"/>
      <c r="D20" s="898"/>
      <c r="E20" s="1082"/>
      <c r="F20" s="1037"/>
      <c r="G20" s="919"/>
      <c r="H20" s="1052"/>
      <c r="I20" s="414" t="s">
        <v>10</v>
      </c>
      <c r="J20" s="375">
        <f t="shared" si="2"/>
        <v>7.4</v>
      </c>
      <c r="K20" s="376">
        <f>SUM(K17:K19)</f>
        <v>7.4</v>
      </c>
      <c r="L20" s="376">
        <f>SUM(L17:L19)</f>
        <v>5.6</v>
      </c>
      <c r="M20" s="377"/>
      <c r="N20" s="375">
        <f>O20+Q20</f>
        <v>1079.8</v>
      </c>
      <c r="O20" s="376">
        <f>SUM(O17:O19)</f>
        <v>1079.8</v>
      </c>
      <c r="P20" s="376">
        <f>SUM(P17:P19)</f>
        <v>635.9</v>
      </c>
      <c r="Q20" s="389"/>
      <c r="R20" s="375">
        <f t="shared" si="4"/>
        <v>871.8</v>
      </c>
      <c r="S20" s="376">
        <f>SUM(S17:S19)</f>
        <v>871.8</v>
      </c>
      <c r="T20" s="376">
        <f>SUM(T17:T19)</f>
        <v>532.6</v>
      </c>
      <c r="U20" s="377">
        <f>SUM(U17:U19)</f>
        <v>0</v>
      </c>
      <c r="V20" s="380">
        <f>SUM(V17:V19)</f>
        <v>1080</v>
      </c>
      <c r="W20" s="388">
        <f>SUM(W17:W19)</f>
        <v>1080</v>
      </c>
      <c r="X20" s="1090"/>
      <c r="Y20" s="542"/>
      <c r="Z20" s="542"/>
      <c r="AA20" s="543"/>
    </row>
    <row r="21" spans="1:29" ht="15.75" customHeight="1" x14ac:dyDescent="0.2">
      <c r="A21" s="1099" t="s">
        <v>9</v>
      </c>
      <c r="B21" s="796" t="s">
        <v>9</v>
      </c>
      <c r="C21" s="798" t="s">
        <v>29</v>
      </c>
      <c r="D21" s="882" t="s">
        <v>129</v>
      </c>
      <c r="E21" s="885"/>
      <c r="F21" s="861" t="s">
        <v>24</v>
      </c>
      <c r="G21" s="864" t="s">
        <v>43</v>
      </c>
      <c r="H21" s="1050" t="s">
        <v>127</v>
      </c>
      <c r="I21" s="418" t="s">
        <v>39</v>
      </c>
      <c r="J21" s="151"/>
      <c r="K21" s="152"/>
      <c r="L21" s="152"/>
      <c r="M21" s="405"/>
      <c r="N21" s="297">
        <v>531.6</v>
      </c>
      <c r="O21" s="298">
        <v>531.6</v>
      </c>
      <c r="P21" s="544">
        <v>304.39999999999998</v>
      </c>
      <c r="Q21" s="319"/>
      <c r="R21" s="359">
        <f>S21</f>
        <v>557.79999999999995</v>
      </c>
      <c r="S21" s="360">
        <v>557.79999999999995</v>
      </c>
      <c r="T21" s="360">
        <v>232.3</v>
      </c>
      <c r="U21" s="378"/>
      <c r="V21" s="64">
        <v>532</v>
      </c>
      <c r="W21" s="64">
        <v>532</v>
      </c>
      <c r="X21" s="1107" t="s">
        <v>130</v>
      </c>
      <c r="Y21" s="1108">
        <v>260</v>
      </c>
      <c r="Z21" s="1108">
        <v>300</v>
      </c>
      <c r="AA21" s="1110">
        <v>340</v>
      </c>
    </row>
    <row r="22" spans="1:29" ht="15.75" customHeight="1" x14ac:dyDescent="0.2">
      <c r="A22" s="1100"/>
      <c r="B22" s="813"/>
      <c r="C22" s="912"/>
      <c r="D22" s="883"/>
      <c r="E22" s="886"/>
      <c r="F22" s="862"/>
      <c r="G22" s="865"/>
      <c r="H22" s="1051"/>
      <c r="I22" s="419" t="s">
        <v>25</v>
      </c>
      <c r="J22" s="182">
        <f>K22</f>
        <v>164.7</v>
      </c>
      <c r="K22" s="183">
        <v>164.7</v>
      </c>
      <c r="L22" s="183">
        <v>125.7</v>
      </c>
      <c r="M22" s="356"/>
      <c r="N22" s="300"/>
      <c r="O22" s="301"/>
      <c r="P22" s="301"/>
      <c r="Q22" s="357"/>
      <c r="R22" s="548"/>
      <c r="S22" s="549"/>
      <c r="T22" s="549"/>
      <c r="U22" s="379"/>
      <c r="V22" s="332"/>
      <c r="W22" s="332"/>
      <c r="X22" s="1090" t="s">
        <v>58</v>
      </c>
      <c r="Y22" s="1109">
        <v>260</v>
      </c>
      <c r="Z22" s="1109">
        <v>300</v>
      </c>
      <c r="AA22" s="1111">
        <v>340</v>
      </c>
    </row>
    <row r="23" spans="1:29" ht="15.75" customHeight="1" x14ac:dyDescent="0.2">
      <c r="A23" s="1100"/>
      <c r="B23" s="813"/>
      <c r="C23" s="912"/>
      <c r="D23" s="883"/>
      <c r="E23" s="886"/>
      <c r="F23" s="862"/>
      <c r="G23" s="865"/>
      <c r="H23" s="1051"/>
      <c r="I23" s="420" t="s">
        <v>25</v>
      </c>
      <c r="J23" s="547">
        <f>K23</f>
        <v>341.6</v>
      </c>
      <c r="K23" s="287">
        <v>341.6</v>
      </c>
      <c r="L23" s="287">
        <v>186.3</v>
      </c>
      <c r="M23" s="334"/>
      <c r="N23" s="145"/>
      <c r="O23" s="146"/>
      <c r="P23" s="146"/>
      <c r="Q23" s="170"/>
      <c r="R23" s="365"/>
      <c r="S23" s="550"/>
      <c r="T23" s="550"/>
      <c r="U23" s="551"/>
      <c r="V23" s="338"/>
      <c r="W23" s="338"/>
      <c r="X23" s="1112" t="s">
        <v>94</v>
      </c>
      <c r="Y23" s="545">
        <v>85</v>
      </c>
      <c r="Z23" s="545">
        <v>92</v>
      </c>
      <c r="AA23" s="546">
        <v>102</v>
      </c>
    </row>
    <row r="24" spans="1:29" ht="15.75" customHeight="1" thickBot="1" x14ac:dyDescent="0.25">
      <c r="A24" s="17"/>
      <c r="B24" s="18"/>
      <c r="C24" s="104"/>
      <c r="D24" s="884"/>
      <c r="E24" s="887"/>
      <c r="F24" s="863"/>
      <c r="G24" s="866"/>
      <c r="H24" s="1052"/>
      <c r="I24" s="421" t="s">
        <v>10</v>
      </c>
      <c r="J24" s="380">
        <f>SUM(J21:J23)</f>
        <v>506.3</v>
      </c>
      <c r="K24" s="376">
        <f>SUM(K21:K23)</f>
        <v>506.3</v>
      </c>
      <c r="L24" s="381">
        <f>SUM(L21:L23)</f>
        <v>312</v>
      </c>
      <c r="M24" s="382"/>
      <c r="N24" s="375">
        <f>SUM(N21:N23)</f>
        <v>531.6</v>
      </c>
      <c r="O24" s="381">
        <f>SUM(O21:O23)</f>
        <v>531.6</v>
      </c>
      <c r="P24" s="376">
        <f>SUM(P21:P23)</f>
        <v>304.39999999999998</v>
      </c>
      <c r="Q24" s="381"/>
      <c r="R24" s="380">
        <f t="shared" ref="R24:W24" si="5">SUM(R21:R23)</f>
        <v>557.79999999999995</v>
      </c>
      <c r="S24" s="376">
        <f t="shared" si="5"/>
        <v>557.79999999999995</v>
      </c>
      <c r="T24" s="381">
        <f t="shared" si="5"/>
        <v>232.3</v>
      </c>
      <c r="U24" s="382">
        <f t="shared" si="5"/>
        <v>0</v>
      </c>
      <c r="V24" s="380">
        <f t="shared" si="5"/>
        <v>532</v>
      </c>
      <c r="W24" s="388">
        <f t="shared" si="5"/>
        <v>532</v>
      </c>
      <c r="X24" s="1113"/>
      <c r="Y24" s="542"/>
      <c r="Z24" s="542"/>
      <c r="AA24" s="543"/>
    </row>
    <row r="25" spans="1:29" ht="14.25" customHeight="1" thickBot="1" x14ac:dyDescent="0.25">
      <c r="A25" s="9" t="s">
        <v>9</v>
      </c>
      <c r="B25" s="5" t="s">
        <v>9</v>
      </c>
      <c r="C25" s="1038" t="s">
        <v>12</v>
      </c>
      <c r="D25" s="1039"/>
      <c r="E25" s="1039"/>
      <c r="F25" s="1039"/>
      <c r="G25" s="1039"/>
      <c r="H25" s="1039"/>
      <c r="I25" s="1040"/>
      <c r="J25" s="310">
        <f t="shared" ref="J25:W25" si="6">J24+J20+J16</f>
        <v>848.5</v>
      </c>
      <c r="K25" s="310">
        <f t="shared" si="6"/>
        <v>848.5</v>
      </c>
      <c r="L25" s="310">
        <f t="shared" si="6"/>
        <v>317.60000000000002</v>
      </c>
      <c r="M25" s="311">
        <f t="shared" si="6"/>
        <v>0</v>
      </c>
      <c r="N25" s="312">
        <f t="shared" si="6"/>
        <v>2055.2000000000003</v>
      </c>
      <c r="O25" s="40">
        <f t="shared" si="6"/>
        <v>2055.2000000000003</v>
      </c>
      <c r="P25" s="40">
        <f t="shared" si="6"/>
        <v>940.3</v>
      </c>
      <c r="Q25" s="541">
        <f t="shared" si="6"/>
        <v>0</v>
      </c>
      <c r="R25" s="310">
        <f t="shared" si="6"/>
        <v>1912.1</v>
      </c>
      <c r="S25" s="310">
        <f t="shared" si="6"/>
        <v>1912.1</v>
      </c>
      <c r="T25" s="310">
        <f t="shared" si="6"/>
        <v>764.90000000000009</v>
      </c>
      <c r="U25" s="311">
        <f t="shared" si="6"/>
        <v>0</v>
      </c>
      <c r="V25" s="96">
        <f t="shared" si="6"/>
        <v>1966.8</v>
      </c>
      <c r="W25" s="310">
        <f t="shared" si="6"/>
        <v>1966.8</v>
      </c>
      <c r="X25" s="1047"/>
      <c r="Y25" s="1048"/>
      <c r="Z25" s="1048"/>
      <c r="AA25" s="1049"/>
    </row>
    <row r="26" spans="1:29" ht="14.25" customHeight="1" thickBot="1" x14ac:dyDescent="0.25">
      <c r="A26" s="4" t="s">
        <v>9</v>
      </c>
      <c r="B26" s="38" t="s">
        <v>11</v>
      </c>
      <c r="C26" s="871" t="s">
        <v>52</v>
      </c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3"/>
    </row>
    <row r="27" spans="1:29" ht="18.75" customHeight="1" x14ac:dyDescent="0.2">
      <c r="A27" s="13" t="s">
        <v>9</v>
      </c>
      <c r="B27" s="14" t="s">
        <v>11</v>
      </c>
      <c r="C27" s="109" t="s">
        <v>9</v>
      </c>
      <c r="D27" s="1031" t="s">
        <v>37</v>
      </c>
      <c r="E27" s="1034"/>
      <c r="F27" s="927" t="s">
        <v>24</v>
      </c>
      <c r="G27" s="917" t="s">
        <v>43</v>
      </c>
      <c r="H27" s="1050" t="s">
        <v>127</v>
      </c>
      <c r="I27" s="422" t="s">
        <v>39</v>
      </c>
      <c r="J27" s="253">
        <v>2922.7</v>
      </c>
      <c r="K27" s="254">
        <v>2922.7</v>
      </c>
      <c r="L27" s="254">
        <v>1877.2</v>
      </c>
      <c r="M27" s="339"/>
      <c r="N27" s="340">
        <f>O27+Q27</f>
        <v>2922.7</v>
      </c>
      <c r="O27" s="341">
        <v>2869.5</v>
      </c>
      <c r="P27" s="342">
        <v>1776.1</v>
      </c>
      <c r="Q27" s="343">
        <v>53.2</v>
      </c>
      <c r="R27" s="558">
        <f>S27+U27</f>
        <v>2910.2999999999997</v>
      </c>
      <c r="S27" s="559">
        <v>2857.1</v>
      </c>
      <c r="T27" s="559">
        <v>1776.1</v>
      </c>
      <c r="U27" s="560">
        <v>53.2</v>
      </c>
      <c r="V27" s="156">
        <v>2922.7</v>
      </c>
      <c r="W27" s="557">
        <v>2922.7</v>
      </c>
      <c r="X27" s="460" t="s">
        <v>59</v>
      </c>
      <c r="Y27" s="461">
        <v>55</v>
      </c>
      <c r="Z27" s="462" t="s">
        <v>60</v>
      </c>
      <c r="AA27" s="463">
        <v>55</v>
      </c>
    </row>
    <row r="28" spans="1:29" ht="15.75" customHeight="1" x14ac:dyDescent="0.2">
      <c r="A28" s="15"/>
      <c r="B28" s="16"/>
      <c r="C28" s="103"/>
      <c r="D28" s="1032"/>
      <c r="E28" s="1035"/>
      <c r="F28" s="928"/>
      <c r="G28" s="918"/>
      <c r="H28" s="1051"/>
      <c r="I28" s="423"/>
      <c r="J28" s="344"/>
      <c r="K28" s="345"/>
      <c r="L28" s="345"/>
      <c r="M28" s="346"/>
      <c r="N28" s="306"/>
      <c r="O28" s="307"/>
      <c r="P28" s="324"/>
      <c r="Q28" s="308"/>
      <c r="R28" s="368"/>
      <c r="S28" s="369"/>
      <c r="T28" s="369"/>
      <c r="U28" s="392"/>
      <c r="V28" s="325"/>
      <c r="W28" s="326"/>
      <c r="X28" s="464" t="s">
        <v>103</v>
      </c>
      <c r="Y28" s="465" t="s">
        <v>102</v>
      </c>
      <c r="Z28" s="466" t="s">
        <v>102</v>
      </c>
      <c r="AA28" s="467" t="s">
        <v>102</v>
      </c>
    </row>
    <row r="29" spans="1:29" ht="53.25" customHeight="1" x14ac:dyDescent="0.2">
      <c r="A29" s="15"/>
      <c r="B29" s="16"/>
      <c r="C29" s="103"/>
      <c r="D29" s="1032"/>
      <c r="E29" s="1035"/>
      <c r="F29" s="928"/>
      <c r="G29" s="918"/>
      <c r="H29" s="1051"/>
      <c r="I29" s="424"/>
      <c r="J29" s="347"/>
      <c r="K29" s="348"/>
      <c r="L29" s="348"/>
      <c r="M29" s="349"/>
      <c r="N29" s="300"/>
      <c r="O29" s="315"/>
      <c r="P29" s="316"/>
      <c r="Q29" s="317"/>
      <c r="R29" s="362"/>
      <c r="S29" s="363"/>
      <c r="T29" s="363"/>
      <c r="U29" s="374"/>
      <c r="V29" s="313"/>
      <c r="W29" s="314"/>
      <c r="X29" s="468" t="s">
        <v>61</v>
      </c>
      <c r="Y29" s="469" t="s">
        <v>62</v>
      </c>
      <c r="Z29" s="469" t="s">
        <v>62</v>
      </c>
      <c r="AA29" s="470" t="s">
        <v>63</v>
      </c>
      <c r="AC29" s="119"/>
    </row>
    <row r="30" spans="1:29" ht="14.25" customHeight="1" x14ac:dyDescent="0.2">
      <c r="A30" s="15"/>
      <c r="B30" s="16"/>
      <c r="C30" s="103"/>
      <c r="D30" s="1032"/>
      <c r="E30" s="1035"/>
      <c r="F30" s="928"/>
      <c r="G30" s="918"/>
      <c r="H30" s="1051"/>
      <c r="I30" s="424"/>
      <c r="J30" s="347"/>
      <c r="K30" s="348"/>
      <c r="L30" s="348"/>
      <c r="M30" s="349"/>
      <c r="N30" s="300"/>
      <c r="O30" s="315"/>
      <c r="P30" s="316"/>
      <c r="Q30" s="317"/>
      <c r="R30" s="362"/>
      <c r="S30" s="363"/>
      <c r="T30" s="363"/>
      <c r="U30" s="374"/>
      <c r="V30" s="313"/>
      <c r="W30" s="314"/>
      <c r="X30" s="468" t="s">
        <v>133</v>
      </c>
      <c r="Y30" s="469" t="s">
        <v>64</v>
      </c>
      <c r="Z30" s="469" t="s">
        <v>64</v>
      </c>
      <c r="AA30" s="470" t="s">
        <v>64</v>
      </c>
      <c r="AC30" s="119"/>
    </row>
    <row r="31" spans="1:29" ht="15" customHeight="1" x14ac:dyDescent="0.2">
      <c r="A31" s="15"/>
      <c r="B31" s="16"/>
      <c r="C31" s="103"/>
      <c r="D31" s="1032"/>
      <c r="E31" s="1035"/>
      <c r="F31" s="928"/>
      <c r="G31" s="918"/>
      <c r="H31" s="1051"/>
      <c r="I31" s="424"/>
      <c r="J31" s="347"/>
      <c r="K31" s="348"/>
      <c r="L31" s="348"/>
      <c r="M31" s="349"/>
      <c r="N31" s="300"/>
      <c r="O31" s="315"/>
      <c r="P31" s="316"/>
      <c r="Q31" s="317"/>
      <c r="R31" s="362"/>
      <c r="S31" s="363"/>
      <c r="T31" s="363"/>
      <c r="U31" s="374"/>
      <c r="V31" s="313"/>
      <c r="W31" s="314"/>
      <c r="X31" s="471" t="s">
        <v>104</v>
      </c>
      <c r="Y31" s="472" t="s">
        <v>105</v>
      </c>
      <c r="Z31" s="472"/>
      <c r="AA31" s="473"/>
    </row>
    <row r="32" spans="1:29" ht="16.5" customHeight="1" thickBot="1" x14ac:dyDescent="0.25">
      <c r="A32" s="17"/>
      <c r="B32" s="18"/>
      <c r="C32" s="104"/>
      <c r="D32" s="1033"/>
      <c r="E32" s="1036"/>
      <c r="F32" s="1037"/>
      <c r="G32" s="919"/>
      <c r="H32" s="1052"/>
      <c r="I32" s="564" t="s">
        <v>10</v>
      </c>
      <c r="J32" s="396">
        <f>K32+M32</f>
        <v>2922.7</v>
      </c>
      <c r="K32" s="397">
        <f>SUM(K27:K29)</f>
        <v>2922.7</v>
      </c>
      <c r="L32" s="397">
        <f>SUM(L27:L29)</f>
        <v>1877.2</v>
      </c>
      <c r="M32" s="398"/>
      <c r="N32" s="371">
        <f>O32+Q32</f>
        <v>2922.7</v>
      </c>
      <c r="O32" s="393">
        <f>SUM(O27:O29)</f>
        <v>2869.5</v>
      </c>
      <c r="P32" s="393">
        <f>SUM(P27:P29)</f>
        <v>1776.1</v>
      </c>
      <c r="Q32" s="395">
        <f>SUM(Q27:Q31)</f>
        <v>53.2</v>
      </c>
      <c r="R32" s="371">
        <f>S32+U32</f>
        <v>2910.2999999999997</v>
      </c>
      <c r="S32" s="393">
        <f>SUM(S27:S29)</f>
        <v>2857.1</v>
      </c>
      <c r="T32" s="393">
        <f>SUM(T27:T29)</f>
        <v>1776.1</v>
      </c>
      <c r="U32" s="394">
        <f>SUM(U27:U31)</f>
        <v>53.2</v>
      </c>
      <c r="V32" s="399">
        <f>SUM(V27:V29)</f>
        <v>2922.7</v>
      </c>
      <c r="W32" s="387">
        <f>SUM(W27:W29)</f>
        <v>2922.7</v>
      </c>
      <c r="X32" s="474" t="s">
        <v>123</v>
      </c>
      <c r="Y32" s="475" t="s">
        <v>106</v>
      </c>
      <c r="Z32" s="475"/>
      <c r="AA32" s="476"/>
    </row>
    <row r="33" spans="1:29" ht="12.75" customHeight="1" x14ac:dyDescent="0.2">
      <c r="A33" s="13" t="s">
        <v>9</v>
      </c>
      <c r="B33" s="14" t="s">
        <v>11</v>
      </c>
      <c r="C33" s="109" t="s">
        <v>11</v>
      </c>
      <c r="D33" s="1031" t="s">
        <v>38</v>
      </c>
      <c r="E33" s="1034"/>
      <c r="F33" s="927" t="s">
        <v>24</v>
      </c>
      <c r="G33" s="917" t="s">
        <v>43</v>
      </c>
      <c r="H33" s="1050" t="s">
        <v>127</v>
      </c>
      <c r="I33" s="425" t="s">
        <v>36</v>
      </c>
      <c r="J33" s="344">
        <f>K33+M34</f>
        <v>150</v>
      </c>
      <c r="K33" s="345">
        <v>150</v>
      </c>
      <c r="L33" s="345">
        <v>29.3</v>
      </c>
      <c r="M33" s="350"/>
      <c r="N33" s="297"/>
      <c r="O33" s="298"/>
      <c r="P33" s="298"/>
      <c r="Q33" s="309"/>
      <c r="R33" s="359"/>
      <c r="S33" s="360"/>
      <c r="T33" s="360"/>
      <c r="U33" s="361"/>
      <c r="V33" s="63"/>
      <c r="W33" s="64"/>
      <c r="X33" s="1045"/>
      <c r="Y33" s="1041"/>
      <c r="Z33" s="1041"/>
      <c r="AA33" s="1043"/>
    </row>
    <row r="34" spans="1:29" x14ac:dyDescent="0.2">
      <c r="A34" s="15"/>
      <c r="B34" s="16"/>
      <c r="C34" s="103"/>
      <c r="D34" s="1032"/>
      <c r="E34" s="1035"/>
      <c r="F34" s="928"/>
      <c r="G34" s="918"/>
      <c r="H34" s="1051"/>
      <c r="I34" s="425" t="s">
        <v>39</v>
      </c>
      <c r="J34" s="352">
        <v>2002.8</v>
      </c>
      <c r="K34" s="353">
        <v>2002.8</v>
      </c>
      <c r="L34" s="353">
        <v>1405.4</v>
      </c>
      <c r="M34" s="351"/>
      <c r="N34" s="303"/>
      <c r="O34" s="304"/>
      <c r="P34" s="304"/>
      <c r="Q34" s="318"/>
      <c r="R34" s="368"/>
      <c r="S34" s="369"/>
      <c r="T34" s="369"/>
      <c r="U34" s="367"/>
      <c r="V34" s="68"/>
      <c r="W34" s="65"/>
      <c r="X34" s="1046"/>
      <c r="Y34" s="1042"/>
      <c r="Z34" s="1042"/>
      <c r="AA34" s="1044"/>
    </row>
    <row r="35" spans="1:29" ht="13.5" thickBot="1" x14ac:dyDescent="0.25">
      <c r="A35" s="17"/>
      <c r="B35" s="18"/>
      <c r="C35" s="104"/>
      <c r="D35" s="1033"/>
      <c r="E35" s="1036"/>
      <c r="F35" s="1037"/>
      <c r="G35" s="919"/>
      <c r="H35" s="1052"/>
      <c r="I35" s="564" t="s">
        <v>10</v>
      </c>
      <c r="J35" s="396">
        <f>K35+M35</f>
        <v>2152.8000000000002</v>
      </c>
      <c r="K35" s="397">
        <f>SUM(K33:K34)</f>
        <v>2152.8000000000002</v>
      </c>
      <c r="L35" s="397">
        <f>SUM(L33:L34)</f>
        <v>1434.7</v>
      </c>
      <c r="M35" s="398"/>
      <c r="N35" s="371"/>
      <c r="O35" s="393"/>
      <c r="P35" s="393"/>
      <c r="Q35" s="394"/>
      <c r="R35" s="371"/>
      <c r="S35" s="393"/>
      <c r="T35" s="393"/>
      <c r="U35" s="395"/>
      <c r="V35" s="371"/>
      <c r="W35" s="387"/>
      <c r="X35" s="439"/>
      <c r="Y35" s="406"/>
      <c r="Z35" s="406"/>
      <c r="AA35" s="407"/>
    </row>
    <row r="36" spans="1:29" ht="13.5" thickBot="1" x14ac:dyDescent="0.25">
      <c r="A36" s="4" t="s">
        <v>9</v>
      </c>
      <c r="B36" s="5" t="s">
        <v>11</v>
      </c>
      <c r="C36" s="843" t="s">
        <v>12</v>
      </c>
      <c r="D36" s="844"/>
      <c r="E36" s="844"/>
      <c r="F36" s="844"/>
      <c r="G36" s="844"/>
      <c r="H36" s="844"/>
      <c r="I36" s="845"/>
      <c r="J36" s="354">
        <f t="shared" ref="J36:W36" si="7">J35+J32</f>
        <v>5075.5</v>
      </c>
      <c r="K36" s="354">
        <f t="shared" si="7"/>
        <v>5075.5</v>
      </c>
      <c r="L36" s="354">
        <f t="shared" si="7"/>
        <v>3311.9</v>
      </c>
      <c r="M36" s="354">
        <f t="shared" si="7"/>
        <v>0</v>
      </c>
      <c r="N36" s="354">
        <f t="shared" si="7"/>
        <v>2922.7</v>
      </c>
      <c r="O36" s="354">
        <f t="shared" si="7"/>
        <v>2869.5</v>
      </c>
      <c r="P36" s="354">
        <f>P35+P32</f>
        <v>1776.1</v>
      </c>
      <c r="Q36" s="354">
        <f t="shared" si="7"/>
        <v>53.2</v>
      </c>
      <c r="R36" s="354">
        <f t="shared" si="7"/>
        <v>2910.2999999999997</v>
      </c>
      <c r="S36" s="354">
        <f t="shared" si="7"/>
        <v>2857.1</v>
      </c>
      <c r="T36" s="354">
        <f t="shared" si="7"/>
        <v>1776.1</v>
      </c>
      <c r="U36" s="354">
        <f>U35+U32</f>
        <v>53.2</v>
      </c>
      <c r="V36" s="354">
        <f t="shared" si="7"/>
        <v>2922.7</v>
      </c>
      <c r="W36" s="354">
        <f t="shared" si="7"/>
        <v>2922.7</v>
      </c>
      <c r="X36" s="1117"/>
      <c r="Y36" s="1118"/>
      <c r="Z36" s="1118"/>
      <c r="AA36" s="1119"/>
      <c r="AB36" s="119"/>
    </row>
    <row r="37" spans="1:29" ht="13.5" thickBot="1" x14ac:dyDescent="0.25">
      <c r="A37" s="4" t="s">
        <v>9</v>
      </c>
      <c r="B37" s="38" t="s">
        <v>29</v>
      </c>
      <c r="C37" s="1120" t="s">
        <v>34</v>
      </c>
      <c r="D37" s="869"/>
      <c r="E37" s="869"/>
      <c r="F37" s="869"/>
      <c r="G37" s="869"/>
      <c r="H37" s="869"/>
      <c r="I37" s="869"/>
      <c r="J37" s="869"/>
      <c r="K37" s="869"/>
      <c r="L37" s="869"/>
      <c r="M37" s="869"/>
      <c r="N37" s="869"/>
      <c r="O37" s="869"/>
      <c r="P37" s="869"/>
      <c r="Q37" s="869"/>
      <c r="R37" s="869"/>
      <c r="S37" s="869"/>
      <c r="T37" s="869"/>
      <c r="U37" s="869"/>
      <c r="V37" s="869"/>
      <c r="W37" s="869"/>
      <c r="X37" s="869"/>
      <c r="Y37" s="869"/>
      <c r="Z37" s="869"/>
      <c r="AA37" s="870"/>
      <c r="AB37" s="119"/>
    </row>
    <row r="38" spans="1:29" ht="27.75" customHeight="1" x14ac:dyDescent="0.2">
      <c r="A38" s="1029" t="s">
        <v>9</v>
      </c>
      <c r="B38" s="796" t="s">
        <v>29</v>
      </c>
      <c r="C38" s="798" t="s">
        <v>9</v>
      </c>
      <c r="D38" s="800" t="s">
        <v>113</v>
      </c>
      <c r="E38" s="802" t="s">
        <v>32</v>
      </c>
      <c r="F38" s="804" t="s">
        <v>24</v>
      </c>
      <c r="G38" s="790" t="s">
        <v>44</v>
      </c>
      <c r="H38" s="981" t="s">
        <v>122</v>
      </c>
      <c r="I38" s="125" t="s">
        <v>118</v>
      </c>
      <c r="J38" s="488"/>
      <c r="K38" s="489"/>
      <c r="L38" s="489"/>
      <c r="M38" s="490"/>
      <c r="N38" s="491">
        <f>O38+Q38</f>
        <v>96.4</v>
      </c>
      <c r="O38" s="492"/>
      <c r="P38" s="493"/>
      <c r="Q38" s="494">
        <v>96.4</v>
      </c>
      <c r="R38" s="495">
        <f>S38+U38</f>
        <v>96.4</v>
      </c>
      <c r="S38" s="496"/>
      <c r="T38" s="496"/>
      <c r="U38" s="497">
        <v>96.4</v>
      </c>
      <c r="V38" s="498"/>
      <c r="W38" s="499"/>
      <c r="X38" s="792" t="s">
        <v>126</v>
      </c>
      <c r="Y38" s="477">
        <v>100</v>
      </c>
      <c r="Z38" s="523"/>
      <c r="AA38" s="524"/>
    </row>
    <row r="39" spans="1:29" ht="13.5" thickBot="1" x14ac:dyDescent="0.25">
      <c r="A39" s="1030"/>
      <c r="B39" s="797"/>
      <c r="C39" s="799"/>
      <c r="D39" s="801"/>
      <c r="E39" s="803"/>
      <c r="F39" s="805"/>
      <c r="G39" s="791"/>
      <c r="H39" s="982"/>
      <c r="I39" s="565" t="s">
        <v>10</v>
      </c>
      <c r="J39" s="502"/>
      <c r="K39" s="503"/>
      <c r="L39" s="503"/>
      <c r="M39" s="504"/>
      <c r="N39" s="375">
        <f>O39+Q39</f>
        <v>96.4</v>
      </c>
      <c r="O39" s="376">
        <f>+O38</f>
        <v>0</v>
      </c>
      <c r="P39" s="376"/>
      <c r="Q39" s="377">
        <f>Q38</f>
        <v>96.4</v>
      </c>
      <c r="R39" s="375">
        <f>S39+U39</f>
        <v>96.4</v>
      </c>
      <c r="S39" s="376"/>
      <c r="T39" s="376"/>
      <c r="U39" s="377">
        <f>U38</f>
        <v>96.4</v>
      </c>
      <c r="V39" s="380"/>
      <c r="W39" s="388"/>
      <c r="X39" s="793"/>
      <c r="Y39" s="480"/>
      <c r="Z39" s="459"/>
      <c r="AA39" s="481"/>
    </row>
    <row r="40" spans="1:29" ht="28.5" customHeight="1" x14ac:dyDescent="0.2">
      <c r="A40" s="1029" t="s">
        <v>9</v>
      </c>
      <c r="B40" s="796" t="s">
        <v>29</v>
      </c>
      <c r="C40" s="798" t="s">
        <v>11</v>
      </c>
      <c r="D40" s="800" t="s">
        <v>89</v>
      </c>
      <c r="E40" s="802" t="s">
        <v>32</v>
      </c>
      <c r="F40" s="804" t="s">
        <v>24</v>
      </c>
      <c r="G40" s="806" t="s">
        <v>44</v>
      </c>
      <c r="H40" s="983" t="s">
        <v>122</v>
      </c>
      <c r="I40" s="71" t="s">
        <v>118</v>
      </c>
      <c r="J40" s="33"/>
      <c r="K40" s="34"/>
      <c r="L40" s="34"/>
      <c r="M40" s="172"/>
      <c r="N40" s="491">
        <f>O40+Q40</f>
        <v>200</v>
      </c>
      <c r="O40" s="492"/>
      <c r="P40" s="493"/>
      <c r="Q40" s="494">
        <v>200</v>
      </c>
      <c r="R40" s="495">
        <f>S40+U40</f>
        <v>200</v>
      </c>
      <c r="S40" s="500"/>
      <c r="T40" s="500"/>
      <c r="U40" s="497">
        <v>200</v>
      </c>
      <c r="V40" s="498"/>
      <c r="W40" s="501"/>
      <c r="X40" s="482" t="s">
        <v>120</v>
      </c>
      <c r="Y40" s="477">
        <v>1</v>
      </c>
      <c r="Z40" s="478"/>
      <c r="AA40" s="479"/>
    </row>
    <row r="41" spans="1:29" ht="13.5" thickBot="1" x14ac:dyDescent="0.25">
      <c r="A41" s="1030"/>
      <c r="B41" s="797"/>
      <c r="C41" s="799"/>
      <c r="D41" s="801"/>
      <c r="E41" s="803"/>
      <c r="F41" s="805"/>
      <c r="G41" s="807"/>
      <c r="H41" s="984"/>
      <c r="I41" s="565" t="s">
        <v>10</v>
      </c>
      <c r="J41" s="502"/>
      <c r="K41" s="503"/>
      <c r="L41" s="503"/>
      <c r="M41" s="504"/>
      <c r="N41" s="375">
        <f>O41+Q41</f>
        <v>200</v>
      </c>
      <c r="O41" s="376"/>
      <c r="P41" s="376"/>
      <c r="Q41" s="377">
        <f>Q40</f>
        <v>200</v>
      </c>
      <c r="R41" s="375">
        <f>S41+U41</f>
        <v>200</v>
      </c>
      <c r="S41" s="376">
        <f>SUM(S40)</f>
        <v>0</v>
      </c>
      <c r="T41" s="376"/>
      <c r="U41" s="377">
        <f>U40</f>
        <v>200</v>
      </c>
      <c r="V41" s="380">
        <f>+V40</f>
        <v>0</v>
      </c>
      <c r="W41" s="380"/>
      <c r="X41" s="483"/>
      <c r="Y41" s="480"/>
      <c r="Z41" s="459"/>
      <c r="AA41" s="481"/>
    </row>
    <row r="42" spans="1:29" ht="28.5" customHeight="1" x14ac:dyDescent="0.2">
      <c r="A42" s="1029" t="s">
        <v>9</v>
      </c>
      <c r="B42" s="796" t="s">
        <v>29</v>
      </c>
      <c r="C42" s="815" t="s">
        <v>29</v>
      </c>
      <c r="D42" s="818" t="s">
        <v>46</v>
      </c>
      <c r="E42" s="821" t="s">
        <v>32</v>
      </c>
      <c r="F42" s="804" t="s">
        <v>24</v>
      </c>
      <c r="G42" s="806" t="s">
        <v>44</v>
      </c>
      <c r="H42" s="983" t="s">
        <v>122</v>
      </c>
      <c r="I42" s="72" t="s">
        <v>31</v>
      </c>
      <c r="J42" s="33">
        <f>K42+M42</f>
        <v>1285.5</v>
      </c>
      <c r="K42" s="34"/>
      <c r="L42" s="34"/>
      <c r="M42" s="35">
        <v>1285.5</v>
      </c>
      <c r="N42" s="33">
        <f>O42+Q42</f>
        <v>285.5</v>
      </c>
      <c r="O42" s="34"/>
      <c r="P42" s="34"/>
      <c r="Q42" s="35">
        <v>285.5</v>
      </c>
      <c r="R42" s="445">
        <f t="shared" ref="R42:R44" si="8">S42+U42</f>
        <v>285</v>
      </c>
      <c r="S42" s="446"/>
      <c r="T42" s="446"/>
      <c r="U42" s="447">
        <v>285</v>
      </c>
      <c r="V42" s="37"/>
      <c r="W42" s="36"/>
      <c r="X42" s="1114" t="s">
        <v>132</v>
      </c>
      <c r="Y42" s="126">
        <v>100</v>
      </c>
      <c r="Z42" s="320"/>
      <c r="AA42" s="321"/>
    </row>
    <row r="43" spans="1:29" x14ac:dyDescent="0.2">
      <c r="A43" s="1127"/>
      <c r="B43" s="813"/>
      <c r="C43" s="816"/>
      <c r="D43" s="819"/>
      <c r="E43" s="822"/>
      <c r="F43" s="824"/>
      <c r="G43" s="826"/>
      <c r="H43" s="985"/>
      <c r="I43" s="73" t="s">
        <v>39</v>
      </c>
      <c r="J43" s="46">
        <f>K43+M43</f>
        <v>600</v>
      </c>
      <c r="K43" s="47"/>
      <c r="L43" s="47"/>
      <c r="M43" s="48">
        <v>600</v>
      </c>
      <c r="N43" s="46">
        <f t="shared" ref="N43:N46" si="9">O43+Q43</f>
        <v>1000</v>
      </c>
      <c r="O43" s="47"/>
      <c r="P43" s="47"/>
      <c r="Q43" s="48">
        <v>1000</v>
      </c>
      <c r="R43" s="448">
        <f t="shared" si="8"/>
        <v>1000</v>
      </c>
      <c r="S43" s="449"/>
      <c r="T43" s="449"/>
      <c r="U43" s="450">
        <v>1000</v>
      </c>
      <c r="V43" s="41"/>
      <c r="W43" s="42"/>
      <c r="X43" s="1115"/>
      <c r="Y43" s="127"/>
      <c r="Z43" s="70"/>
      <c r="AA43" s="322"/>
    </row>
    <row r="44" spans="1:29" ht="13.5" thickBot="1" x14ac:dyDescent="0.25">
      <c r="A44" s="1128"/>
      <c r="B44" s="814"/>
      <c r="C44" s="817"/>
      <c r="D44" s="820"/>
      <c r="E44" s="823"/>
      <c r="F44" s="825"/>
      <c r="G44" s="827"/>
      <c r="H44" s="984"/>
      <c r="I44" s="566" t="s">
        <v>10</v>
      </c>
      <c r="J44" s="400">
        <f>K44+M44</f>
        <v>1885.5</v>
      </c>
      <c r="K44" s="401"/>
      <c r="L44" s="401"/>
      <c r="M44" s="402">
        <f>SUM(M42:M43)</f>
        <v>1885.5</v>
      </c>
      <c r="N44" s="400">
        <f>O44+Q44</f>
        <v>1285.5</v>
      </c>
      <c r="O44" s="401"/>
      <c r="P44" s="401"/>
      <c r="Q44" s="402">
        <f>SUM(Q42:Q43)</f>
        <v>1285.5</v>
      </c>
      <c r="R44" s="400">
        <f t="shared" si="8"/>
        <v>1285</v>
      </c>
      <c r="S44" s="401"/>
      <c r="T44" s="401"/>
      <c r="U44" s="402">
        <f>SUM(U42:U43)</f>
        <v>1285</v>
      </c>
      <c r="V44" s="403"/>
      <c r="W44" s="404"/>
      <c r="X44" s="1116"/>
      <c r="Y44" s="82"/>
      <c r="Z44" s="83"/>
      <c r="AA44" s="120"/>
      <c r="AC44" s="119"/>
    </row>
    <row r="45" spans="1:29" ht="27.75" customHeight="1" x14ac:dyDescent="0.2">
      <c r="A45" s="1029" t="s">
        <v>9</v>
      </c>
      <c r="B45" s="796" t="s">
        <v>29</v>
      </c>
      <c r="C45" s="798" t="s">
        <v>71</v>
      </c>
      <c r="D45" s="800" t="s">
        <v>131</v>
      </c>
      <c r="E45" s="802" t="s">
        <v>32</v>
      </c>
      <c r="F45" s="804" t="s">
        <v>24</v>
      </c>
      <c r="G45" s="790" t="s">
        <v>43</v>
      </c>
      <c r="H45" s="981" t="s">
        <v>127</v>
      </c>
      <c r="I45" s="125" t="s">
        <v>31</v>
      </c>
      <c r="J45" s="33"/>
      <c r="K45" s="34"/>
      <c r="L45" s="34"/>
      <c r="M45" s="172"/>
      <c r="N45" s="491">
        <f t="shared" si="9"/>
        <v>8</v>
      </c>
      <c r="O45" s="492"/>
      <c r="P45" s="493"/>
      <c r="Q45" s="494">
        <v>8</v>
      </c>
      <c r="R45" s="495">
        <f>S45+U45</f>
        <v>8</v>
      </c>
      <c r="S45" s="500"/>
      <c r="T45" s="500"/>
      <c r="U45" s="497">
        <v>8</v>
      </c>
      <c r="V45" s="498">
        <v>393.1</v>
      </c>
      <c r="W45" s="501"/>
      <c r="X45" s="482" t="s">
        <v>109</v>
      </c>
      <c r="Y45" s="477">
        <v>1</v>
      </c>
      <c r="Z45" s="478"/>
      <c r="AA45" s="479"/>
    </row>
    <row r="46" spans="1:29" ht="13.5" thickBot="1" x14ac:dyDescent="0.25">
      <c r="A46" s="1030"/>
      <c r="B46" s="797"/>
      <c r="C46" s="799"/>
      <c r="D46" s="801"/>
      <c r="E46" s="803"/>
      <c r="F46" s="805"/>
      <c r="G46" s="791"/>
      <c r="H46" s="982"/>
      <c r="I46" s="565" t="s">
        <v>10</v>
      </c>
      <c r="J46" s="502"/>
      <c r="K46" s="503"/>
      <c r="L46" s="503"/>
      <c r="M46" s="504"/>
      <c r="N46" s="375">
        <f t="shared" si="9"/>
        <v>8</v>
      </c>
      <c r="O46" s="376"/>
      <c r="P46" s="376"/>
      <c r="Q46" s="377">
        <f>Q45</f>
        <v>8</v>
      </c>
      <c r="R46" s="375">
        <f>S46+U46</f>
        <v>8</v>
      </c>
      <c r="S46" s="376"/>
      <c r="T46" s="376"/>
      <c r="U46" s="377">
        <f>U45</f>
        <v>8</v>
      </c>
      <c r="V46" s="380">
        <f>+V45</f>
        <v>393.1</v>
      </c>
      <c r="W46" s="380"/>
      <c r="X46" s="484" t="s">
        <v>125</v>
      </c>
      <c r="Y46" s="485"/>
      <c r="Z46" s="486">
        <v>1</v>
      </c>
      <c r="AA46" s="487"/>
    </row>
    <row r="47" spans="1:29" ht="29.25" customHeight="1" x14ac:dyDescent="0.2">
      <c r="A47" s="1029" t="s">
        <v>9</v>
      </c>
      <c r="B47" s="796" t="s">
        <v>29</v>
      </c>
      <c r="C47" s="798" t="s">
        <v>110</v>
      </c>
      <c r="D47" s="800" t="s">
        <v>111</v>
      </c>
      <c r="E47" s="802" t="s">
        <v>32</v>
      </c>
      <c r="F47" s="804" t="s">
        <v>24</v>
      </c>
      <c r="G47" s="806" t="s">
        <v>43</v>
      </c>
      <c r="H47" s="983" t="s">
        <v>127</v>
      </c>
      <c r="I47" s="567" t="s">
        <v>112</v>
      </c>
      <c r="J47" s="33"/>
      <c r="K47" s="34"/>
      <c r="L47" s="34"/>
      <c r="M47" s="172"/>
      <c r="N47" s="491">
        <f t="shared" ref="N47:N51" si="10">O47+Q47</f>
        <v>1076.9000000000001</v>
      </c>
      <c r="O47" s="492"/>
      <c r="P47" s="493"/>
      <c r="Q47" s="494">
        <v>1076.9000000000001</v>
      </c>
      <c r="R47" s="495">
        <f t="shared" ref="R47" si="11">S47+U47</f>
        <v>1076.9000000000001</v>
      </c>
      <c r="S47" s="500"/>
      <c r="T47" s="500"/>
      <c r="U47" s="497">
        <v>1076.9000000000001</v>
      </c>
      <c r="V47" s="498">
        <v>1076.9000000000001</v>
      </c>
      <c r="W47" s="501"/>
      <c r="X47" s="482" t="s">
        <v>124</v>
      </c>
      <c r="Y47" s="477"/>
      <c r="Z47" s="478">
        <v>100</v>
      </c>
      <c r="AA47" s="479"/>
    </row>
    <row r="48" spans="1:29" ht="13.5" thickBot="1" x14ac:dyDescent="0.25">
      <c r="A48" s="1030"/>
      <c r="B48" s="797"/>
      <c r="C48" s="799"/>
      <c r="D48" s="801"/>
      <c r="E48" s="803"/>
      <c r="F48" s="805"/>
      <c r="G48" s="807"/>
      <c r="H48" s="984"/>
      <c r="I48" s="565" t="s">
        <v>10</v>
      </c>
      <c r="J48" s="502"/>
      <c r="K48" s="503"/>
      <c r="L48" s="503"/>
      <c r="M48" s="504"/>
      <c r="N48" s="375">
        <f t="shared" si="10"/>
        <v>1076.9000000000001</v>
      </c>
      <c r="O48" s="376"/>
      <c r="P48" s="376"/>
      <c r="Q48" s="377">
        <f>Q47</f>
        <v>1076.9000000000001</v>
      </c>
      <c r="R48" s="375">
        <f>S48+U48</f>
        <v>1076.9000000000001</v>
      </c>
      <c r="S48" s="376">
        <f>SUM(S47)</f>
        <v>0</v>
      </c>
      <c r="T48" s="376"/>
      <c r="U48" s="377">
        <f>U47</f>
        <v>1076.9000000000001</v>
      </c>
      <c r="V48" s="380">
        <f>+V47</f>
        <v>1076.9000000000001</v>
      </c>
      <c r="W48" s="380"/>
      <c r="X48" s="483"/>
      <c r="Y48" s="480"/>
      <c r="Z48" s="459"/>
      <c r="AA48" s="481"/>
    </row>
    <row r="49" spans="1:28" ht="15" customHeight="1" thickBot="1" x14ac:dyDescent="0.25">
      <c r="A49" s="110" t="s">
        <v>9</v>
      </c>
      <c r="B49" s="5" t="s">
        <v>29</v>
      </c>
      <c r="C49" s="843" t="s">
        <v>12</v>
      </c>
      <c r="D49" s="844"/>
      <c r="E49" s="844"/>
      <c r="F49" s="844"/>
      <c r="G49" s="844"/>
      <c r="H49" s="844"/>
      <c r="I49" s="845"/>
      <c r="J49" s="505">
        <f>K49+M49</f>
        <v>1885.5</v>
      </c>
      <c r="K49" s="506">
        <f>K44+K41</f>
        <v>0</v>
      </c>
      <c r="L49" s="507">
        <f>L44+L41</f>
        <v>0</v>
      </c>
      <c r="M49" s="508">
        <f>M44+M41+M46</f>
        <v>1885.5</v>
      </c>
      <c r="N49" s="507">
        <f>O49+Q49</f>
        <v>2666.8</v>
      </c>
      <c r="O49" s="506">
        <f>O44+O41+O39+O48</f>
        <v>0</v>
      </c>
      <c r="P49" s="507">
        <f>P44+P41+P39+P48</f>
        <v>0</v>
      </c>
      <c r="Q49" s="509">
        <f>Q44+Q41+Q39+Q48+Q46</f>
        <v>2666.8</v>
      </c>
      <c r="R49" s="510">
        <f>R44+R41+R39+R48</f>
        <v>2658.3</v>
      </c>
      <c r="S49" s="507">
        <f>S44+S41+S39+S48</f>
        <v>0</v>
      </c>
      <c r="T49" s="506">
        <f>T44+T41+T39+T48</f>
        <v>0</v>
      </c>
      <c r="U49" s="511">
        <f>U44+U41+U39+U48+U46</f>
        <v>2666.3</v>
      </c>
      <c r="V49" s="507">
        <f>V44+V41+V39+V48+V46</f>
        <v>1470</v>
      </c>
      <c r="W49" s="512">
        <f>W44+W41+W39+W48</f>
        <v>0</v>
      </c>
      <c r="X49" s="1007"/>
      <c r="Y49" s="1008"/>
      <c r="Z49" s="1008"/>
      <c r="AA49" s="1009"/>
    </row>
    <row r="50" spans="1:28" ht="13.5" thickBot="1" x14ac:dyDescent="0.25">
      <c r="A50" s="442" t="s">
        <v>9</v>
      </c>
      <c r="B50" s="1010" t="s">
        <v>13</v>
      </c>
      <c r="C50" s="1011"/>
      <c r="D50" s="1011"/>
      <c r="E50" s="1011"/>
      <c r="F50" s="1011"/>
      <c r="G50" s="1011"/>
      <c r="H50" s="1011"/>
      <c r="I50" s="1012"/>
      <c r="J50" s="513">
        <f>K50+M50</f>
        <v>7809.5</v>
      </c>
      <c r="K50" s="514">
        <f>SUM(K49,K36,K25)</f>
        <v>5924</v>
      </c>
      <c r="L50" s="515">
        <f>SUM(L49,L36,L25)</f>
        <v>3629.5</v>
      </c>
      <c r="M50" s="516">
        <f>SUM(M49,M36,M25)</f>
        <v>1885.5</v>
      </c>
      <c r="N50" s="513">
        <f>O50+Q50</f>
        <v>7644.7000000000007</v>
      </c>
      <c r="O50" s="514">
        <f>SUM(O49,O36,O25)</f>
        <v>4924.7000000000007</v>
      </c>
      <c r="P50" s="515">
        <f>SUM(P49,P36,P25)</f>
        <v>2716.3999999999996</v>
      </c>
      <c r="Q50" s="516">
        <f>SUM(Q49,Q36,Q25)</f>
        <v>2720</v>
      </c>
      <c r="R50" s="513">
        <f>S50+U50</f>
        <v>7488.7</v>
      </c>
      <c r="S50" s="514">
        <f>SUM(S49,S36,S25)</f>
        <v>4769.2</v>
      </c>
      <c r="T50" s="515">
        <f>SUM(T49,T36,T25)</f>
        <v>2541</v>
      </c>
      <c r="U50" s="516">
        <f>SUM(U49,U36,U25)</f>
        <v>2719.5</v>
      </c>
      <c r="V50" s="517">
        <f>V49+V36+V25</f>
        <v>6359.5</v>
      </c>
      <c r="W50" s="515">
        <f>W49+W36+W25</f>
        <v>4889.5</v>
      </c>
      <c r="X50" s="1013"/>
      <c r="Y50" s="1014"/>
      <c r="Z50" s="1014"/>
      <c r="AA50" s="1015"/>
    </row>
    <row r="51" spans="1:28" ht="13.5" thickBot="1" x14ac:dyDescent="0.25">
      <c r="A51" s="11" t="s">
        <v>30</v>
      </c>
      <c r="B51" s="834" t="s">
        <v>14</v>
      </c>
      <c r="C51" s="835"/>
      <c r="D51" s="835"/>
      <c r="E51" s="835"/>
      <c r="F51" s="835"/>
      <c r="G51" s="835"/>
      <c r="H51" s="835"/>
      <c r="I51" s="836"/>
      <c r="J51" s="518">
        <f>K51+M51</f>
        <v>7809.5</v>
      </c>
      <c r="K51" s="519">
        <f>K50</f>
        <v>5924</v>
      </c>
      <c r="L51" s="520">
        <f>L50</f>
        <v>3629.5</v>
      </c>
      <c r="M51" s="521">
        <f>M50</f>
        <v>1885.5</v>
      </c>
      <c r="N51" s="518">
        <f t="shared" si="10"/>
        <v>7644.7000000000007</v>
      </c>
      <c r="O51" s="519">
        <f>O50</f>
        <v>4924.7000000000007</v>
      </c>
      <c r="P51" s="520">
        <f>P50</f>
        <v>2716.3999999999996</v>
      </c>
      <c r="Q51" s="521">
        <f>Q50</f>
        <v>2720</v>
      </c>
      <c r="R51" s="518">
        <f>S51+U51</f>
        <v>7488.7</v>
      </c>
      <c r="S51" s="519">
        <f>S50</f>
        <v>4769.2</v>
      </c>
      <c r="T51" s="520">
        <f>T50</f>
        <v>2541</v>
      </c>
      <c r="U51" s="521">
        <f>U50</f>
        <v>2719.5</v>
      </c>
      <c r="V51" s="522">
        <f>V50</f>
        <v>6359.5</v>
      </c>
      <c r="W51" s="520">
        <f>W50</f>
        <v>4889.5</v>
      </c>
      <c r="X51" s="1016"/>
      <c r="Y51" s="1017"/>
      <c r="Z51" s="1017"/>
      <c r="AA51" s="1018"/>
    </row>
    <row r="52" spans="1:28" x14ac:dyDescent="0.2">
      <c r="A52" s="1019" t="s">
        <v>76</v>
      </c>
      <c r="B52" s="1019"/>
      <c r="C52" s="1019"/>
      <c r="D52" s="1019"/>
      <c r="E52" s="1019"/>
      <c r="F52" s="1019"/>
      <c r="G52" s="1019"/>
      <c r="H52" s="1019"/>
      <c r="I52" s="1019"/>
      <c r="J52" s="1019"/>
      <c r="K52" s="1019"/>
      <c r="L52" s="1019"/>
      <c r="M52" s="1019"/>
      <c r="N52" s="1019"/>
      <c r="O52" s="1019"/>
      <c r="P52" s="1019"/>
      <c r="Q52" s="1019"/>
      <c r="R52" s="1019"/>
      <c r="S52" s="1019"/>
      <c r="T52" s="1019"/>
      <c r="U52" s="1019"/>
      <c r="V52" s="1019"/>
      <c r="W52" s="1019"/>
      <c r="X52" s="1019"/>
      <c r="Y52" s="1019"/>
      <c r="Z52" s="1019"/>
      <c r="AA52" s="1019"/>
      <c r="AB52" s="119"/>
    </row>
    <row r="53" spans="1:28" x14ac:dyDescent="0.2">
      <c r="A53" s="1020" t="s">
        <v>115</v>
      </c>
      <c r="B53" s="1020"/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1020"/>
      <c r="AA53" s="1020"/>
      <c r="AB53" s="119"/>
    </row>
    <row r="54" spans="1:28" ht="19.5" customHeight="1" thickBot="1" x14ac:dyDescent="0.25">
      <c r="A54" s="12"/>
      <c r="B54" s="1028" t="s">
        <v>18</v>
      </c>
      <c r="C54" s="1028"/>
      <c r="D54" s="1028"/>
      <c r="E54" s="1028"/>
      <c r="F54" s="1028"/>
      <c r="G54" s="1028"/>
      <c r="H54" s="1028"/>
      <c r="I54" s="1028"/>
      <c r="J54" s="1028"/>
      <c r="K54" s="1028"/>
      <c r="L54" s="1028"/>
      <c r="M54" s="1028"/>
      <c r="N54" s="1028"/>
      <c r="O54" s="1028"/>
      <c r="P54" s="1028"/>
      <c r="Q54" s="1028"/>
      <c r="R54" s="1028"/>
      <c r="S54" s="1028"/>
      <c r="T54" s="1028"/>
      <c r="U54" s="1028"/>
      <c r="V54" s="1028"/>
      <c r="W54" s="1028"/>
      <c r="X54" s="85"/>
      <c r="Y54" s="85"/>
      <c r="Z54" s="85"/>
    </row>
    <row r="55" spans="1:28" ht="25.5" x14ac:dyDescent="0.2">
      <c r="B55" s="1021" t="s">
        <v>15</v>
      </c>
      <c r="C55" s="1022"/>
      <c r="D55" s="1022"/>
      <c r="E55" s="1022"/>
      <c r="F55" s="1022"/>
      <c r="G55" s="1022"/>
      <c r="H55" s="1023"/>
      <c r="I55" s="1024"/>
      <c r="J55" s="1025" t="s">
        <v>68</v>
      </c>
      <c r="K55" s="1026"/>
      <c r="L55" s="1026"/>
      <c r="M55" s="1027"/>
      <c r="N55" s="1021" t="s">
        <v>107</v>
      </c>
      <c r="O55" s="1022"/>
      <c r="P55" s="1022"/>
      <c r="Q55" s="1024"/>
      <c r="R55" s="1021" t="s">
        <v>107</v>
      </c>
      <c r="S55" s="1022"/>
      <c r="T55" s="1022"/>
      <c r="U55" s="1024"/>
      <c r="V55" s="144" t="s">
        <v>73</v>
      </c>
      <c r="W55" s="43" t="s">
        <v>108</v>
      </c>
      <c r="X55" s="438"/>
      <c r="Y55" s="842"/>
      <c r="Z55" s="842"/>
    </row>
    <row r="56" spans="1:28" ht="15" customHeight="1" x14ac:dyDescent="0.2">
      <c r="B56" s="787" t="s">
        <v>19</v>
      </c>
      <c r="C56" s="788"/>
      <c r="D56" s="788"/>
      <c r="E56" s="788"/>
      <c r="F56" s="788"/>
      <c r="G56" s="788"/>
      <c r="H56" s="990"/>
      <c r="I56" s="789"/>
      <c r="J56" s="991">
        <f>SUM(J57:M61)</f>
        <v>6524</v>
      </c>
      <c r="K56" s="991"/>
      <c r="L56" s="991"/>
      <c r="M56" s="992"/>
      <c r="N56" s="993">
        <f>SUM(N57:Q62)</f>
        <v>6274.3</v>
      </c>
      <c r="O56" s="991"/>
      <c r="P56" s="991"/>
      <c r="Q56" s="992"/>
      <c r="R56" s="993">
        <f>SUM(R57:U62)</f>
        <v>6118.7999999999993</v>
      </c>
      <c r="S56" s="991"/>
      <c r="T56" s="991"/>
      <c r="U56" s="992"/>
      <c r="V56" s="433">
        <f>SUM(V57:V61)</f>
        <v>4889.5</v>
      </c>
      <c r="W56" s="427">
        <f>SUM(W57:W61)</f>
        <v>4889.5</v>
      </c>
      <c r="X56" s="435"/>
      <c r="Y56" s="808"/>
      <c r="Z56" s="808"/>
    </row>
    <row r="57" spans="1:28" ht="15" customHeight="1" x14ac:dyDescent="0.2">
      <c r="B57" s="784" t="s">
        <v>40</v>
      </c>
      <c r="C57" s="785"/>
      <c r="D57" s="785"/>
      <c r="E57" s="785"/>
      <c r="F57" s="785"/>
      <c r="G57" s="785"/>
      <c r="H57" s="994"/>
      <c r="I57" s="786"/>
      <c r="J57" s="987">
        <f>SUMIF(I12:I48,I12,J12:J48)</f>
        <v>550.5</v>
      </c>
      <c r="K57" s="987"/>
      <c r="L57" s="987"/>
      <c r="M57" s="988"/>
      <c r="N57" s="989">
        <f>SUMIF(I12:I48,I12,N12:N48)</f>
        <v>36.799999999999997</v>
      </c>
      <c r="O57" s="987"/>
      <c r="P57" s="987"/>
      <c r="Q57" s="988"/>
      <c r="R57" s="989">
        <f>SUMIF(I12:I44,"SB",R12:R44)</f>
        <v>36.799999999999997</v>
      </c>
      <c r="S57" s="987"/>
      <c r="T57" s="987"/>
      <c r="U57" s="988"/>
      <c r="V57" s="432">
        <f>SUMIF(I12:I48,"SB",V12:V48)</f>
        <v>36.799999999999997</v>
      </c>
      <c r="W57" s="428">
        <f>SUMIF(I12:I44,I12,W12:W44)</f>
        <v>36.799999999999997</v>
      </c>
      <c r="X57" s="431"/>
      <c r="Y57" s="986"/>
      <c r="Z57" s="986"/>
    </row>
    <row r="58" spans="1:28" ht="15" customHeight="1" x14ac:dyDescent="0.2">
      <c r="B58" s="784" t="s">
        <v>41</v>
      </c>
      <c r="C58" s="785"/>
      <c r="D58" s="785"/>
      <c r="E58" s="785"/>
      <c r="F58" s="785"/>
      <c r="G58" s="785"/>
      <c r="H58" s="994"/>
      <c r="I58" s="786"/>
      <c r="J58" s="987">
        <f>SUMIF(I12:I48,I13,J12:J48)</f>
        <v>298</v>
      </c>
      <c r="K58" s="987"/>
      <c r="L58" s="987"/>
      <c r="M58" s="988"/>
      <c r="N58" s="989">
        <f>SUMIF(I12:I48,I13,N12:N48)</f>
        <v>318</v>
      </c>
      <c r="O58" s="987"/>
      <c r="P58" s="987"/>
      <c r="Q58" s="988"/>
      <c r="R58" s="989">
        <f>SUMIF(I12:I49,"SB(AA)",R12:R49)</f>
        <v>318</v>
      </c>
      <c r="S58" s="987"/>
      <c r="T58" s="987"/>
      <c r="U58" s="988"/>
      <c r="V58" s="432">
        <f>SUMIF(I12:I48,I13,V12:V48)</f>
        <v>318</v>
      </c>
      <c r="W58" s="428">
        <f>SUMIF(I12:I44,I13,W12:W44)</f>
        <v>318</v>
      </c>
      <c r="X58" s="431"/>
      <c r="Y58" s="986"/>
      <c r="Z58" s="986"/>
    </row>
    <row r="59" spans="1:28" ht="15" customHeight="1" x14ac:dyDescent="0.2">
      <c r="B59" s="784" t="s">
        <v>51</v>
      </c>
      <c r="C59" s="785"/>
      <c r="D59" s="785"/>
      <c r="E59" s="785"/>
      <c r="F59" s="785"/>
      <c r="G59" s="785"/>
      <c r="H59" s="994"/>
      <c r="I59" s="786"/>
      <c r="J59" s="987">
        <f>SUMIF(I12:I44,I14,J12:J44)</f>
        <v>0</v>
      </c>
      <c r="K59" s="987"/>
      <c r="L59" s="987"/>
      <c r="M59" s="988"/>
      <c r="N59" s="989">
        <f>SUMIF(I12:I48,I14,N12:N48)</f>
        <v>89</v>
      </c>
      <c r="O59" s="987"/>
      <c r="P59" s="987"/>
      <c r="Q59" s="988"/>
      <c r="R59" s="989">
        <f>SUMIF(I12:I44,"SB(AAL)",R12:R44)</f>
        <v>127.7</v>
      </c>
      <c r="S59" s="987"/>
      <c r="T59" s="987"/>
      <c r="U59" s="988"/>
      <c r="V59" s="432">
        <f>SUMIF(I12:I47,I14,V12:V47)</f>
        <v>0</v>
      </c>
      <c r="W59" s="428">
        <f>SUMIF(I12:I44,I14,W12:W44)</f>
        <v>0</v>
      </c>
      <c r="X59" s="431"/>
      <c r="Y59" s="986"/>
      <c r="Z59" s="986"/>
    </row>
    <row r="60" spans="1:28" ht="15" customHeight="1" x14ac:dyDescent="0.2">
      <c r="B60" s="784" t="s">
        <v>49</v>
      </c>
      <c r="C60" s="785"/>
      <c r="D60" s="785"/>
      <c r="E60" s="785"/>
      <c r="F60" s="785"/>
      <c r="G60" s="785"/>
      <c r="H60" s="994"/>
      <c r="I60" s="786"/>
      <c r="J60" s="987">
        <f>SUMIF(I12:I48,I33,J12:J48)</f>
        <v>150</v>
      </c>
      <c r="K60" s="987"/>
      <c r="L60" s="987"/>
      <c r="M60" s="988"/>
      <c r="N60" s="989">
        <f>SUMIF(I12:I48,"sb(sp)",N12:N48)</f>
        <v>0</v>
      </c>
      <c r="O60" s="987"/>
      <c r="P60" s="987"/>
      <c r="Q60" s="988"/>
      <c r="R60" s="989">
        <f>SUMIF(I12:I44,"SB(SP)",R12:R44)</f>
        <v>0</v>
      </c>
      <c r="S60" s="987"/>
      <c r="T60" s="987"/>
      <c r="U60" s="988"/>
      <c r="V60" s="432">
        <f>SUMIF(I12:I47,I33,V12:V47)</f>
        <v>0</v>
      </c>
      <c r="W60" s="428">
        <f>SUMIF(I12:I44,I33,W12:W44)</f>
        <v>0</v>
      </c>
      <c r="X60" s="431"/>
      <c r="Y60" s="986"/>
      <c r="Z60" s="986"/>
    </row>
    <row r="61" spans="1:28" ht="15" customHeight="1" x14ac:dyDescent="0.2">
      <c r="B61" s="784" t="s">
        <v>135</v>
      </c>
      <c r="C61" s="785"/>
      <c r="D61" s="785"/>
      <c r="E61" s="785"/>
      <c r="F61" s="785"/>
      <c r="G61" s="785"/>
      <c r="H61" s="994"/>
      <c r="I61" s="786"/>
      <c r="J61" s="987">
        <f>SUMIF(I12:I44,I34,J12:J44)</f>
        <v>5525.5</v>
      </c>
      <c r="K61" s="987"/>
      <c r="L61" s="987"/>
      <c r="M61" s="988"/>
      <c r="N61" s="989">
        <f>SUMIF(I12:I48,I34,N12:N48)</f>
        <v>5534.1</v>
      </c>
      <c r="O61" s="987"/>
      <c r="P61" s="987"/>
      <c r="Q61" s="988"/>
      <c r="R61" s="989">
        <f>SUMIF(I12:I44,"SB(VB)",R12:R44)</f>
        <v>5339.9</v>
      </c>
      <c r="S61" s="987"/>
      <c r="T61" s="987"/>
      <c r="U61" s="988"/>
      <c r="V61" s="432">
        <f>SUMIF(I12:I47,I27,V12:V47)</f>
        <v>4534.7</v>
      </c>
      <c r="W61" s="428">
        <f>SUMIF(I12:I44,I27,W12:W44)</f>
        <v>4534.7</v>
      </c>
      <c r="X61" s="436"/>
      <c r="Y61" s="986"/>
      <c r="Z61" s="986"/>
    </row>
    <row r="62" spans="1:28" ht="15" customHeight="1" x14ac:dyDescent="0.2">
      <c r="B62" s="995" t="s">
        <v>119</v>
      </c>
      <c r="C62" s="996"/>
      <c r="D62" s="996"/>
      <c r="E62" s="996"/>
      <c r="F62" s="996"/>
      <c r="G62" s="996"/>
      <c r="H62" s="996"/>
      <c r="I62" s="997"/>
      <c r="J62" s="998"/>
      <c r="K62" s="999"/>
      <c r="L62" s="999"/>
      <c r="M62" s="1000"/>
      <c r="N62" s="998">
        <f>SUMIF(I12:I48,"pf",N12:N48)</f>
        <v>296.39999999999998</v>
      </c>
      <c r="O62" s="999"/>
      <c r="P62" s="999"/>
      <c r="Q62" s="1000"/>
      <c r="R62" s="998">
        <f>SUMIF(I12:I47,"pf",R12:R47)</f>
        <v>296.39999999999998</v>
      </c>
      <c r="S62" s="999"/>
      <c r="T62" s="999"/>
      <c r="U62" s="1000"/>
      <c r="V62" s="434"/>
      <c r="W62" s="429"/>
      <c r="X62" s="436"/>
      <c r="Y62" s="431"/>
      <c r="Z62" s="431"/>
    </row>
    <row r="63" spans="1:28" ht="15" customHeight="1" x14ac:dyDescent="0.2">
      <c r="B63" s="787" t="s">
        <v>20</v>
      </c>
      <c r="C63" s="788"/>
      <c r="D63" s="788"/>
      <c r="E63" s="788"/>
      <c r="F63" s="788"/>
      <c r="G63" s="788"/>
      <c r="H63" s="990"/>
      <c r="I63" s="789"/>
      <c r="J63" s="991">
        <f ca="1">SUM(J64:J65)</f>
        <v>1285.5</v>
      </c>
      <c r="K63" s="991"/>
      <c r="L63" s="991"/>
      <c r="M63" s="992"/>
      <c r="N63" s="993">
        <f>SUM(N64:Q65)</f>
        <v>1370.4</v>
      </c>
      <c r="O63" s="991"/>
      <c r="P63" s="991"/>
      <c r="Q63" s="992"/>
      <c r="R63" s="993">
        <f>SUM(R64:R65)</f>
        <v>1369.9</v>
      </c>
      <c r="S63" s="991"/>
      <c r="T63" s="991"/>
      <c r="U63" s="992"/>
      <c r="V63" s="433">
        <f>SUM(V64:V65)</f>
        <v>1470</v>
      </c>
      <c r="W63" s="427">
        <f>SUM(W64:W65)</f>
        <v>0</v>
      </c>
      <c r="X63" s="435"/>
      <c r="Y63" s="808"/>
      <c r="Z63" s="808"/>
    </row>
    <row r="64" spans="1:28" ht="15" customHeight="1" x14ac:dyDescent="0.2">
      <c r="B64" s="775" t="s">
        <v>114</v>
      </c>
      <c r="C64" s="776"/>
      <c r="D64" s="776"/>
      <c r="E64" s="776"/>
      <c r="F64" s="776"/>
      <c r="G64" s="776"/>
      <c r="H64" s="776"/>
      <c r="I64" s="777"/>
      <c r="J64" s="989"/>
      <c r="K64" s="987"/>
      <c r="L64" s="987"/>
      <c r="M64" s="988"/>
      <c r="N64" s="989">
        <f>SUMIF(I12:I48,"es",N12:N48)</f>
        <v>1076.9000000000001</v>
      </c>
      <c r="O64" s="987"/>
      <c r="P64" s="987"/>
      <c r="Q64" s="988"/>
      <c r="R64" s="989">
        <f>SUMIF(I12:I47,"es",R12:R47)</f>
        <v>1076.9000000000001</v>
      </c>
      <c r="S64" s="987"/>
      <c r="T64" s="987"/>
      <c r="U64" s="988"/>
      <c r="V64" s="432">
        <f>SUMIF(I12:I47,"es",V12:V47)</f>
        <v>1076.9000000000001</v>
      </c>
      <c r="W64" s="428">
        <f>SUMIF(I12:I47,"es",W12:W47)</f>
        <v>0</v>
      </c>
      <c r="X64" s="436"/>
      <c r="Y64" s="436"/>
      <c r="Z64" s="436"/>
    </row>
    <row r="65" spans="1:26" ht="15" customHeight="1" x14ac:dyDescent="0.2">
      <c r="B65" s="784" t="s">
        <v>95</v>
      </c>
      <c r="C65" s="785"/>
      <c r="D65" s="785"/>
      <c r="E65" s="785"/>
      <c r="F65" s="785"/>
      <c r="G65" s="785"/>
      <c r="H65" s="994"/>
      <c r="I65" s="786"/>
      <c r="J65" s="987">
        <f ca="1">SUMIF(I12:I47,"kt",J12:J40)</f>
        <v>1285.5</v>
      </c>
      <c r="K65" s="987"/>
      <c r="L65" s="987"/>
      <c r="M65" s="988"/>
      <c r="N65" s="989">
        <f>SUMIF(I12:I48,I42,N12:N48)</f>
        <v>293.5</v>
      </c>
      <c r="O65" s="987"/>
      <c r="P65" s="987"/>
      <c r="Q65" s="988"/>
      <c r="R65" s="989">
        <f>SUMIF(I12:I49,"KT",R12:R49)</f>
        <v>293</v>
      </c>
      <c r="S65" s="987"/>
      <c r="T65" s="987"/>
      <c r="U65" s="988"/>
      <c r="V65" s="432">
        <f>SUMIF(I12:I47,I42,V12:V47)</f>
        <v>393.1</v>
      </c>
      <c r="W65" s="428">
        <f>SUMIF(I12:I44,I42,W12:W44)</f>
        <v>0</v>
      </c>
      <c r="X65" s="436"/>
      <c r="Y65" s="833"/>
      <c r="Z65" s="833"/>
    </row>
    <row r="66" spans="1:26" ht="15" customHeight="1" thickBot="1" x14ac:dyDescent="0.25">
      <c r="A66" s="323"/>
      <c r="B66" s="1001" t="s">
        <v>21</v>
      </c>
      <c r="C66" s="1002"/>
      <c r="D66" s="1002"/>
      <c r="E66" s="1002"/>
      <c r="F66" s="1002"/>
      <c r="G66" s="1002"/>
      <c r="H66" s="1002"/>
      <c r="I66" s="1003"/>
      <c r="J66" s="1004">
        <f ca="1">SUM(J56,J63)</f>
        <v>7809.5</v>
      </c>
      <c r="K66" s="1004"/>
      <c r="L66" s="1004"/>
      <c r="M66" s="1005"/>
      <c r="N66" s="1006">
        <f>SUM(N56,N63)</f>
        <v>7644.7000000000007</v>
      </c>
      <c r="O66" s="1004"/>
      <c r="P66" s="1004"/>
      <c r="Q66" s="1005"/>
      <c r="R66" s="1006">
        <f>SUM(R56,R63)</f>
        <v>7488.6999999999989</v>
      </c>
      <c r="S66" s="1004"/>
      <c r="T66" s="1004"/>
      <c r="U66" s="1005"/>
      <c r="V66" s="437">
        <f>V56+V63</f>
        <v>6359.5</v>
      </c>
      <c r="W66" s="430">
        <f>W63+W56</f>
        <v>4889.5</v>
      </c>
      <c r="X66" s="435"/>
      <c r="Y66" s="808"/>
      <c r="Z66" s="808"/>
    </row>
    <row r="67" spans="1:26" x14ac:dyDescent="0.2">
      <c r="A67" s="45"/>
      <c r="B67" s="44"/>
      <c r="C67" s="44"/>
      <c r="D67" s="44"/>
      <c r="E67" s="44"/>
      <c r="F67" s="44"/>
      <c r="K67" s="408"/>
      <c r="O67" s="409"/>
      <c r="S67" s="444"/>
      <c r="V67" s="409"/>
    </row>
  </sheetData>
  <mergeCells count="195">
    <mergeCell ref="X42:X44"/>
    <mergeCell ref="C36:I36"/>
    <mergeCell ref="X36:AA36"/>
    <mergeCell ref="C37:AA37"/>
    <mergeCell ref="G40:G41"/>
    <mergeCell ref="X38:X39"/>
    <mergeCell ref="R62:U62"/>
    <mergeCell ref="A12:A16"/>
    <mergeCell ref="B12:B16"/>
    <mergeCell ref="C12:C16"/>
    <mergeCell ref="D12:D16"/>
    <mergeCell ref="G21:G24"/>
    <mergeCell ref="C17:C20"/>
    <mergeCell ref="D17:D20"/>
    <mergeCell ref="E21:E24"/>
    <mergeCell ref="F21:F24"/>
    <mergeCell ref="A38:A39"/>
    <mergeCell ref="A42:A44"/>
    <mergeCell ref="B42:B44"/>
    <mergeCell ref="C42:C44"/>
    <mergeCell ref="D42:D44"/>
    <mergeCell ref="D40:D41"/>
    <mergeCell ref="E15:E16"/>
    <mergeCell ref="E13:E14"/>
    <mergeCell ref="A21:A23"/>
    <mergeCell ref="B21:B23"/>
    <mergeCell ref="B10:AA10"/>
    <mergeCell ref="A9:AA9"/>
    <mergeCell ref="H21:H24"/>
    <mergeCell ref="X21:X22"/>
    <mergeCell ref="Y21:Y22"/>
    <mergeCell ref="Z21:Z22"/>
    <mergeCell ref="AA21:AA22"/>
    <mergeCell ref="X23:X24"/>
    <mergeCell ref="Y6:Y7"/>
    <mergeCell ref="Z6:Z7"/>
    <mergeCell ref="E17:E20"/>
    <mergeCell ref="F17:F20"/>
    <mergeCell ref="G12:G16"/>
    <mergeCell ref="C11:AA11"/>
    <mergeCell ref="W5:W7"/>
    <mergeCell ref="X12:X16"/>
    <mergeCell ref="G17:G20"/>
    <mergeCell ref="X17:X20"/>
    <mergeCell ref="F12:F16"/>
    <mergeCell ref="AA6:AA7"/>
    <mergeCell ref="G5:G7"/>
    <mergeCell ref="D5:D7"/>
    <mergeCell ref="E5:E7"/>
    <mergeCell ref="H5:H7"/>
    <mergeCell ref="H12:H16"/>
    <mergeCell ref="H17:H20"/>
    <mergeCell ref="A8:AA8"/>
    <mergeCell ref="A1:AA1"/>
    <mergeCell ref="A2:Z2"/>
    <mergeCell ref="A4:AA4"/>
    <mergeCell ref="A5:A7"/>
    <mergeCell ref="B5:B7"/>
    <mergeCell ref="C5:C7"/>
    <mergeCell ref="Q6:Q7"/>
    <mergeCell ref="R6:R7"/>
    <mergeCell ref="S6:T6"/>
    <mergeCell ref="A3:AA3"/>
    <mergeCell ref="N5:Q5"/>
    <mergeCell ref="R5:U5"/>
    <mergeCell ref="U6:U7"/>
    <mergeCell ref="I5:I7"/>
    <mergeCell ref="J5:M5"/>
    <mergeCell ref="F5:F7"/>
    <mergeCell ref="X6:X7"/>
    <mergeCell ref="V5:V7"/>
    <mergeCell ref="X5:AA5"/>
    <mergeCell ref="J6:J7"/>
    <mergeCell ref="K6:L6"/>
    <mergeCell ref="M6:M7"/>
    <mergeCell ref="N6:N7"/>
    <mergeCell ref="O6:P6"/>
    <mergeCell ref="C26:AA26"/>
    <mergeCell ref="D27:D32"/>
    <mergeCell ref="E27:E32"/>
    <mergeCell ref="F27:F32"/>
    <mergeCell ref="G27:G32"/>
    <mergeCell ref="C25:I25"/>
    <mergeCell ref="D33:D35"/>
    <mergeCell ref="C21:C23"/>
    <mergeCell ref="D21:D24"/>
    <mergeCell ref="E33:E35"/>
    <mergeCell ref="F33:F35"/>
    <mergeCell ref="G33:G35"/>
    <mergeCell ref="Z33:Z34"/>
    <mergeCell ref="AA33:AA34"/>
    <mergeCell ref="X33:X34"/>
    <mergeCell ref="Y33:Y34"/>
    <mergeCell ref="X25:AA25"/>
    <mergeCell ref="H27:H32"/>
    <mergeCell ref="H33:H35"/>
    <mergeCell ref="C45:C46"/>
    <mergeCell ref="E47:E48"/>
    <mergeCell ref="E45:E46"/>
    <mergeCell ref="F47:F48"/>
    <mergeCell ref="E40:E41"/>
    <mergeCell ref="D47:D48"/>
    <mergeCell ref="D45:D46"/>
    <mergeCell ref="F45:F46"/>
    <mergeCell ref="E42:E44"/>
    <mergeCell ref="F42:F44"/>
    <mergeCell ref="F38:F39"/>
    <mergeCell ref="Y56:Z56"/>
    <mergeCell ref="Y55:Z55"/>
    <mergeCell ref="C49:I49"/>
    <mergeCell ref="X49:AA49"/>
    <mergeCell ref="B50:I50"/>
    <mergeCell ref="X50:AA50"/>
    <mergeCell ref="B51:I51"/>
    <mergeCell ref="X51:AA51"/>
    <mergeCell ref="A52:AA52"/>
    <mergeCell ref="A53:AA53"/>
    <mergeCell ref="B55:I55"/>
    <mergeCell ref="J55:M55"/>
    <mergeCell ref="N55:Q55"/>
    <mergeCell ref="R55:U55"/>
    <mergeCell ref="B54:W54"/>
    <mergeCell ref="B38:B39"/>
    <mergeCell ref="A47:A48"/>
    <mergeCell ref="B47:B48"/>
    <mergeCell ref="A40:A41"/>
    <mergeCell ref="B40:B41"/>
    <mergeCell ref="C40:C41"/>
    <mergeCell ref="A45:A46"/>
    <mergeCell ref="B45:B46"/>
    <mergeCell ref="Y66:Z66"/>
    <mergeCell ref="Y63:Z63"/>
    <mergeCell ref="B63:I63"/>
    <mergeCell ref="R63:U63"/>
    <mergeCell ref="B66:I66"/>
    <mergeCell ref="J66:M66"/>
    <mergeCell ref="N66:Q66"/>
    <mergeCell ref="R66:U66"/>
    <mergeCell ref="Y65:Z65"/>
    <mergeCell ref="N64:Q64"/>
    <mergeCell ref="R64:U64"/>
    <mergeCell ref="B64:I64"/>
    <mergeCell ref="J64:M64"/>
    <mergeCell ref="J63:M63"/>
    <mergeCell ref="N63:Q63"/>
    <mergeCell ref="B65:I65"/>
    <mergeCell ref="J65:M65"/>
    <mergeCell ref="N65:Q65"/>
    <mergeCell ref="R65:U65"/>
    <mergeCell ref="B62:I62"/>
    <mergeCell ref="J62:M62"/>
    <mergeCell ref="N62:Q62"/>
    <mergeCell ref="B61:I61"/>
    <mergeCell ref="J61:M61"/>
    <mergeCell ref="N61:Q61"/>
    <mergeCell ref="R61:U61"/>
    <mergeCell ref="Y61:Z61"/>
    <mergeCell ref="Y58:Z58"/>
    <mergeCell ref="B59:I59"/>
    <mergeCell ref="J59:M59"/>
    <mergeCell ref="N59:Q59"/>
    <mergeCell ref="R59:U59"/>
    <mergeCell ref="Y59:Z59"/>
    <mergeCell ref="B58:I58"/>
    <mergeCell ref="J58:M58"/>
    <mergeCell ref="N58:Q58"/>
    <mergeCell ref="R58:U58"/>
    <mergeCell ref="B60:I60"/>
    <mergeCell ref="J60:M60"/>
    <mergeCell ref="N60:Q60"/>
    <mergeCell ref="R60:U60"/>
    <mergeCell ref="H38:H39"/>
    <mergeCell ref="H40:H41"/>
    <mergeCell ref="H42:H44"/>
    <mergeCell ref="H45:H46"/>
    <mergeCell ref="H47:H48"/>
    <mergeCell ref="Y60:Z60"/>
    <mergeCell ref="J57:M57"/>
    <mergeCell ref="N57:Q57"/>
    <mergeCell ref="R57:U57"/>
    <mergeCell ref="Y57:Z57"/>
    <mergeCell ref="B56:I56"/>
    <mergeCell ref="J56:M56"/>
    <mergeCell ref="N56:Q56"/>
    <mergeCell ref="R56:U56"/>
    <mergeCell ref="D38:D39"/>
    <mergeCell ref="E38:E39"/>
    <mergeCell ref="C47:C48"/>
    <mergeCell ref="C38:C39"/>
    <mergeCell ref="G47:G48"/>
    <mergeCell ref="G45:G46"/>
    <mergeCell ref="B57:I57"/>
    <mergeCell ref="G42:G44"/>
    <mergeCell ref="G38:G39"/>
    <mergeCell ref="F40:F41"/>
  </mergeCells>
  <phoneticPr fontId="23" type="noConversion"/>
  <pageMargins left="0" right="0" top="0.55118110236220474" bottom="0.35433070866141736" header="0.31496062992125984" footer="0.31496062992125984"/>
  <pageSetup paperSize="9" scale="6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8"/>
  <sheetViews>
    <sheetView topLeftCell="A31" zoomScaleNormal="100" zoomScaleSheetLayoutView="100" workbookViewId="0">
      <selection activeCell="D69" sqref="D69"/>
    </sheetView>
  </sheetViews>
  <sheetFormatPr defaultRowHeight="12.75" x14ac:dyDescent="0.2"/>
  <cols>
    <col min="1" max="3" width="2.7109375" style="1" customWidth="1"/>
    <col min="4" max="4" width="39.7109375" style="1" customWidth="1"/>
    <col min="5" max="6" width="3" style="1" customWidth="1"/>
    <col min="7" max="7" width="3" style="2" customWidth="1"/>
    <col min="8" max="8" width="8.28515625" style="139" customWidth="1"/>
    <col min="9" max="16" width="6.85546875" style="1" customWidth="1"/>
    <col min="17" max="20" width="6.85546875" style="116" customWidth="1"/>
    <col min="21" max="16384" width="9.140625" style="116"/>
  </cols>
  <sheetData>
    <row r="1" spans="1:20" ht="15.75" customHeight="1" x14ac:dyDescent="0.2">
      <c r="A1" s="953" t="s">
        <v>74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</row>
    <row r="2" spans="1:20" ht="15.75" customHeight="1" x14ac:dyDescent="0.2">
      <c r="A2" s="1190" t="s">
        <v>75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</row>
    <row r="3" spans="1:20" x14ac:dyDescent="0.2">
      <c r="A3" s="1059" t="s">
        <v>54</v>
      </c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P3" s="1059"/>
      <c r="Q3" s="1059"/>
      <c r="R3" s="1059"/>
      <c r="S3" s="1059"/>
      <c r="T3" s="1059"/>
    </row>
    <row r="4" spans="1:20" ht="13.5" thickBot="1" x14ac:dyDescent="0.25">
      <c r="A4" s="1191" t="s">
        <v>0</v>
      </c>
      <c r="B4" s="1191"/>
      <c r="C4" s="1191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</row>
    <row r="5" spans="1:20" ht="31.5" customHeight="1" x14ac:dyDescent="0.2">
      <c r="A5" s="956" t="s">
        <v>1</v>
      </c>
      <c r="B5" s="959" t="s">
        <v>2</v>
      </c>
      <c r="C5" s="959" t="s">
        <v>3</v>
      </c>
      <c r="D5" s="945" t="s">
        <v>16</v>
      </c>
      <c r="E5" s="963" t="s">
        <v>4</v>
      </c>
      <c r="F5" s="959" t="s">
        <v>69</v>
      </c>
      <c r="G5" s="975" t="s">
        <v>5</v>
      </c>
      <c r="H5" s="1067" t="s">
        <v>6</v>
      </c>
      <c r="I5" s="1060" t="s">
        <v>70</v>
      </c>
      <c r="J5" s="1022"/>
      <c r="K5" s="1022"/>
      <c r="L5" s="1023"/>
      <c r="M5" s="1021" t="s">
        <v>93</v>
      </c>
      <c r="N5" s="1022"/>
      <c r="O5" s="1022"/>
      <c r="P5" s="1024"/>
      <c r="Q5" s="1025" t="s">
        <v>91</v>
      </c>
      <c r="R5" s="1026"/>
      <c r="S5" s="1026"/>
      <c r="T5" s="1027"/>
    </row>
    <row r="6" spans="1:20" ht="12.75" customHeight="1" x14ac:dyDescent="0.2">
      <c r="A6" s="957"/>
      <c r="B6" s="960"/>
      <c r="C6" s="960"/>
      <c r="D6" s="946"/>
      <c r="E6" s="964"/>
      <c r="F6" s="960"/>
      <c r="G6" s="976"/>
      <c r="H6" s="1068"/>
      <c r="I6" s="1056" t="s">
        <v>7</v>
      </c>
      <c r="J6" s="1058" t="s">
        <v>8</v>
      </c>
      <c r="K6" s="1058"/>
      <c r="L6" s="1061" t="s">
        <v>22</v>
      </c>
      <c r="M6" s="957" t="s">
        <v>7</v>
      </c>
      <c r="N6" s="1058" t="s">
        <v>8</v>
      </c>
      <c r="O6" s="1058"/>
      <c r="P6" s="1175" t="s">
        <v>22</v>
      </c>
      <c r="Q6" s="1159" t="s">
        <v>7</v>
      </c>
      <c r="R6" s="1075" t="s">
        <v>8</v>
      </c>
      <c r="S6" s="1075"/>
      <c r="T6" s="1157" t="s">
        <v>22</v>
      </c>
    </row>
    <row r="7" spans="1:20" ht="69" customHeight="1" thickBot="1" x14ac:dyDescent="0.25">
      <c r="A7" s="958"/>
      <c r="B7" s="961"/>
      <c r="C7" s="961"/>
      <c r="D7" s="962"/>
      <c r="E7" s="965"/>
      <c r="F7" s="961"/>
      <c r="G7" s="977"/>
      <c r="H7" s="1069"/>
      <c r="I7" s="1057"/>
      <c r="J7" s="138" t="s">
        <v>7</v>
      </c>
      <c r="K7" s="3" t="s">
        <v>17</v>
      </c>
      <c r="L7" s="1062"/>
      <c r="M7" s="958"/>
      <c r="N7" s="138" t="s">
        <v>7</v>
      </c>
      <c r="O7" s="3" t="s">
        <v>17</v>
      </c>
      <c r="P7" s="1176"/>
      <c r="Q7" s="1160"/>
      <c r="R7" s="164" t="s">
        <v>7</v>
      </c>
      <c r="S7" s="165" t="s">
        <v>17</v>
      </c>
      <c r="T7" s="1158"/>
    </row>
    <row r="8" spans="1:20" ht="13.5" customHeight="1" x14ac:dyDescent="0.2">
      <c r="A8" s="1177" t="s">
        <v>33</v>
      </c>
      <c r="B8" s="1178"/>
      <c r="C8" s="1178"/>
      <c r="D8" s="1178"/>
      <c r="E8" s="1178"/>
      <c r="F8" s="1178"/>
      <c r="G8" s="1178"/>
      <c r="H8" s="1178"/>
      <c r="I8" s="1178"/>
      <c r="J8" s="1178"/>
      <c r="K8" s="1178"/>
      <c r="L8" s="1178"/>
      <c r="M8" s="1178"/>
      <c r="N8" s="1178"/>
      <c r="O8" s="1178"/>
      <c r="P8" s="1178"/>
      <c r="Q8" s="1178"/>
      <c r="R8" s="1178"/>
      <c r="S8" s="1178"/>
      <c r="T8" s="1179"/>
    </row>
    <row r="9" spans="1:20" ht="13.5" customHeight="1" x14ac:dyDescent="0.2">
      <c r="A9" s="1192" t="s">
        <v>55</v>
      </c>
      <c r="B9" s="1193"/>
      <c r="C9" s="1193"/>
      <c r="D9" s="1193"/>
      <c r="E9" s="1193"/>
      <c r="F9" s="1193"/>
      <c r="G9" s="1193"/>
      <c r="H9" s="1193"/>
      <c r="I9" s="1193"/>
      <c r="J9" s="1193"/>
      <c r="K9" s="1193"/>
      <c r="L9" s="1193"/>
      <c r="M9" s="1193"/>
      <c r="N9" s="1193"/>
      <c r="O9" s="1193"/>
      <c r="P9" s="1193"/>
      <c r="Q9" s="1193"/>
      <c r="R9" s="1193"/>
      <c r="S9" s="1193"/>
      <c r="T9" s="1194"/>
    </row>
    <row r="10" spans="1:20" ht="13.5" customHeight="1" thickBot="1" x14ac:dyDescent="0.25">
      <c r="A10" s="39" t="s">
        <v>9</v>
      </c>
      <c r="B10" s="1195" t="s">
        <v>47</v>
      </c>
      <c r="C10" s="1196"/>
      <c r="D10" s="1196"/>
      <c r="E10" s="1196"/>
      <c r="F10" s="1196"/>
      <c r="G10" s="1196"/>
      <c r="H10" s="1196"/>
      <c r="I10" s="1196"/>
      <c r="J10" s="1196"/>
      <c r="K10" s="1196"/>
      <c r="L10" s="1196"/>
      <c r="M10" s="1196"/>
      <c r="N10" s="1196"/>
      <c r="O10" s="1196"/>
      <c r="P10" s="1196"/>
      <c r="Q10" s="1196"/>
      <c r="R10" s="1196"/>
      <c r="S10" s="1196"/>
      <c r="T10" s="1197"/>
    </row>
    <row r="11" spans="1:20" ht="13.5" customHeight="1" thickBot="1" x14ac:dyDescent="0.25">
      <c r="A11" s="4" t="s">
        <v>9</v>
      </c>
      <c r="B11" s="38" t="s">
        <v>9</v>
      </c>
      <c r="C11" s="1200" t="s">
        <v>35</v>
      </c>
      <c r="D11" s="1201"/>
      <c r="E11" s="1201"/>
      <c r="F11" s="1201"/>
      <c r="G11" s="1201"/>
      <c r="H11" s="1201"/>
      <c r="I11" s="1201"/>
      <c r="J11" s="1201"/>
      <c r="K11" s="1201"/>
      <c r="L11" s="1201"/>
      <c r="M11" s="1201"/>
      <c r="N11" s="1201"/>
      <c r="O11" s="1201"/>
      <c r="P11" s="1201"/>
      <c r="Q11" s="1201"/>
      <c r="R11" s="1201"/>
      <c r="S11" s="1201"/>
      <c r="T11" s="1202"/>
    </row>
    <row r="12" spans="1:20" ht="13.5" customHeight="1" x14ac:dyDescent="0.2">
      <c r="A12" s="1099" t="s">
        <v>9</v>
      </c>
      <c r="B12" s="908" t="s">
        <v>9</v>
      </c>
      <c r="C12" s="1148" t="s">
        <v>9</v>
      </c>
      <c r="D12" s="896" t="s">
        <v>23</v>
      </c>
      <c r="E12" s="1161"/>
      <c r="F12" s="915" t="s">
        <v>24</v>
      </c>
      <c r="G12" s="918" t="s">
        <v>43</v>
      </c>
      <c r="H12" s="178" t="s">
        <v>25</v>
      </c>
      <c r="I12" s="179">
        <f>J12+L12</f>
        <v>36.799999999999997</v>
      </c>
      <c r="J12" s="180">
        <v>36.799999999999997</v>
      </c>
      <c r="K12" s="180"/>
      <c r="L12" s="181"/>
      <c r="M12" s="182">
        <f t="shared" ref="M12:M17" si="0">N12+P12</f>
        <v>36.799999999999997</v>
      </c>
      <c r="N12" s="183">
        <v>36.799999999999997</v>
      </c>
      <c r="O12" s="183"/>
      <c r="P12" s="184"/>
      <c r="Q12" s="196">
        <f>M12-I12</f>
        <v>0</v>
      </c>
      <c r="R12" s="197">
        <f>N12-J12</f>
        <v>0</v>
      </c>
      <c r="S12" s="197">
        <f>O12-K12</f>
        <v>0</v>
      </c>
      <c r="T12" s="198">
        <f>P12-L12</f>
        <v>0</v>
      </c>
    </row>
    <row r="13" spans="1:20" ht="13.5" customHeight="1" x14ac:dyDescent="0.2">
      <c r="A13" s="1100"/>
      <c r="B13" s="909"/>
      <c r="C13" s="912"/>
      <c r="D13" s="896"/>
      <c r="E13" s="1161"/>
      <c r="F13" s="915"/>
      <c r="G13" s="918"/>
      <c r="H13" s="86" t="s">
        <v>26</v>
      </c>
      <c r="I13" s="55">
        <f>J13+L13</f>
        <v>298</v>
      </c>
      <c r="J13" s="56">
        <v>298</v>
      </c>
      <c r="K13" s="56"/>
      <c r="L13" s="57"/>
      <c r="M13" s="153">
        <f t="shared" si="0"/>
        <v>298</v>
      </c>
      <c r="N13" s="154">
        <v>298</v>
      </c>
      <c r="O13" s="154"/>
      <c r="P13" s="158"/>
      <c r="Q13" s="214">
        <f t="shared" ref="Q13:Q52" si="1">M13-I13</f>
        <v>0</v>
      </c>
      <c r="R13" s="215">
        <f t="shared" ref="R13:R52" si="2">N13-J13</f>
        <v>0</v>
      </c>
      <c r="S13" s="215">
        <f t="shared" ref="S13:S26" si="3">O13-K13</f>
        <v>0</v>
      </c>
      <c r="T13" s="216">
        <f>P13-L13</f>
        <v>0</v>
      </c>
    </row>
    <row r="14" spans="1:20" ht="13.5" customHeight="1" x14ac:dyDescent="0.2">
      <c r="A14" s="1100"/>
      <c r="B14" s="909"/>
      <c r="C14" s="912"/>
      <c r="D14" s="896"/>
      <c r="E14" s="1161"/>
      <c r="F14" s="915"/>
      <c r="G14" s="918"/>
      <c r="H14" s="276" t="s">
        <v>50</v>
      </c>
      <c r="I14" s="270"/>
      <c r="J14" s="271"/>
      <c r="K14" s="58"/>
      <c r="L14" s="59"/>
      <c r="M14" s="278">
        <f t="shared" si="0"/>
        <v>89</v>
      </c>
      <c r="N14" s="279">
        <v>89</v>
      </c>
      <c r="O14" s="89"/>
      <c r="P14" s="277"/>
      <c r="Q14" s="236">
        <f t="shared" si="1"/>
        <v>89</v>
      </c>
      <c r="R14" s="237">
        <f t="shared" si="2"/>
        <v>89</v>
      </c>
      <c r="S14" s="215">
        <f t="shared" si="3"/>
        <v>0</v>
      </c>
      <c r="T14" s="216">
        <f>P14-L14</f>
        <v>0</v>
      </c>
    </row>
    <row r="15" spans="1:20" x14ac:dyDescent="0.2">
      <c r="A15" s="1121"/>
      <c r="B15" s="910"/>
      <c r="C15" s="913"/>
      <c r="D15" s="896"/>
      <c r="E15" s="1161"/>
      <c r="F15" s="915"/>
      <c r="G15" s="918"/>
      <c r="H15" s="87" t="s">
        <v>27</v>
      </c>
      <c r="I15" s="274"/>
      <c r="J15" s="275"/>
      <c r="K15" s="61"/>
      <c r="L15" s="62"/>
      <c r="M15" s="267">
        <f t="shared" si="0"/>
        <v>158.4</v>
      </c>
      <c r="N15" s="268">
        <v>158.4</v>
      </c>
      <c r="O15" s="146"/>
      <c r="P15" s="168"/>
      <c r="Q15" s="236">
        <f t="shared" si="1"/>
        <v>158.4</v>
      </c>
      <c r="R15" s="237">
        <f t="shared" si="2"/>
        <v>158.4</v>
      </c>
      <c r="S15" s="215">
        <f t="shared" si="3"/>
        <v>0</v>
      </c>
      <c r="T15" s="216">
        <f t="shared" ref="T15:T26" si="4">P15-L15</f>
        <v>0</v>
      </c>
    </row>
    <row r="16" spans="1:20" ht="13.5" thickBot="1" x14ac:dyDescent="0.25">
      <c r="A16" s="1122"/>
      <c r="B16" s="911"/>
      <c r="C16" s="799"/>
      <c r="D16" s="898"/>
      <c r="E16" s="1162"/>
      <c r="F16" s="916"/>
      <c r="G16" s="919"/>
      <c r="H16" s="97" t="s">
        <v>10</v>
      </c>
      <c r="I16" s="75">
        <f>J16+L16</f>
        <v>334.8</v>
      </c>
      <c r="J16" s="100">
        <f>SUM(J12:J15)</f>
        <v>334.8</v>
      </c>
      <c r="K16" s="100"/>
      <c r="L16" s="101"/>
      <c r="M16" s="75">
        <f t="shared" si="0"/>
        <v>582.20000000000005</v>
      </c>
      <c r="N16" s="100">
        <f>SUM(N12:N15)</f>
        <v>582.20000000000005</v>
      </c>
      <c r="O16" s="100"/>
      <c r="P16" s="150"/>
      <c r="Q16" s="220">
        <f t="shared" si="1"/>
        <v>247.40000000000003</v>
      </c>
      <c r="R16" s="221">
        <f>N16-J16</f>
        <v>247.40000000000003</v>
      </c>
      <c r="S16" s="222">
        <f t="shared" si="3"/>
        <v>0</v>
      </c>
      <c r="T16" s="223">
        <f t="shared" si="4"/>
        <v>0</v>
      </c>
    </row>
    <row r="17" spans="1:20" ht="26.25" customHeight="1" x14ac:dyDescent="0.2">
      <c r="A17" s="25" t="s">
        <v>9</v>
      </c>
      <c r="B17" s="26" t="s">
        <v>9</v>
      </c>
      <c r="C17" s="924" t="s">
        <v>11</v>
      </c>
      <c r="D17" s="894" t="s">
        <v>87</v>
      </c>
      <c r="E17" s="1163"/>
      <c r="F17" s="927" t="s">
        <v>24</v>
      </c>
      <c r="G17" s="917" t="s">
        <v>43</v>
      </c>
      <c r="H17" s="6" t="s">
        <v>25</v>
      </c>
      <c r="I17" s="52">
        <f>J17+L17</f>
        <v>7.4</v>
      </c>
      <c r="J17" s="53">
        <v>7.4</v>
      </c>
      <c r="K17" s="53">
        <v>5.6</v>
      </c>
      <c r="L17" s="54"/>
      <c r="M17" s="261">
        <f t="shared" si="0"/>
        <v>7.5</v>
      </c>
      <c r="N17" s="262">
        <v>7.5</v>
      </c>
      <c r="O17" s="262">
        <v>5.7</v>
      </c>
      <c r="P17" s="166"/>
      <c r="Q17" s="263">
        <f t="shared" si="1"/>
        <v>9.9999999999999645E-2</v>
      </c>
      <c r="R17" s="264">
        <f t="shared" si="2"/>
        <v>9.9999999999999645E-2</v>
      </c>
      <c r="S17" s="264">
        <f t="shared" si="3"/>
        <v>0.10000000000000053</v>
      </c>
      <c r="T17" s="226">
        <f t="shared" si="4"/>
        <v>0</v>
      </c>
    </row>
    <row r="18" spans="1:20" ht="26.25" customHeight="1" x14ac:dyDescent="0.2">
      <c r="A18" s="136"/>
      <c r="B18" s="137"/>
      <c r="C18" s="912"/>
      <c r="D18" s="896"/>
      <c r="E18" s="1164"/>
      <c r="F18" s="928"/>
      <c r="G18" s="918"/>
      <c r="H18" s="27" t="s">
        <v>27</v>
      </c>
      <c r="I18" s="55"/>
      <c r="J18" s="56"/>
      <c r="K18" s="56"/>
      <c r="L18" s="57"/>
      <c r="M18" s="280">
        <f>N18+P18</f>
        <v>55.1</v>
      </c>
      <c r="N18" s="281">
        <v>55.1</v>
      </c>
      <c r="O18" s="281">
        <v>42.1</v>
      </c>
      <c r="P18" s="158"/>
      <c r="Q18" s="236">
        <f t="shared" si="1"/>
        <v>55.1</v>
      </c>
      <c r="R18" s="237">
        <f t="shared" si="2"/>
        <v>55.1</v>
      </c>
      <c r="S18" s="237">
        <f t="shared" si="3"/>
        <v>42.1</v>
      </c>
      <c r="T18" s="216">
        <f t="shared" si="4"/>
        <v>0</v>
      </c>
    </row>
    <row r="19" spans="1:20" ht="14.25" customHeight="1" thickBot="1" x14ac:dyDescent="0.25">
      <c r="A19" s="28"/>
      <c r="B19" s="29"/>
      <c r="C19" s="1126"/>
      <c r="D19" s="898"/>
      <c r="E19" s="1165"/>
      <c r="F19" s="1037"/>
      <c r="G19" s="919"/>
      <c r="H19" s="97" t="s">
        <v>10</v>
      </c>
      <c r="I19" s="98">
        <f>J19+L19</f>
        <v>7.4</v>
      </c>
      <c r="J19" s="99">
        <f>SUM(J17:J18)</f>
        <v>7.4</v>
      </c>
      <c r="K19" s="99">
        <f>SUM(K17:K18)</f>
        <v>5.6</v>
      </c>
      <c r="L19" s="99"/>
      <c r="M19" s="98">
        <f>N19+P19</f>
        <v>62.6</v>
      </c>
      <c r="N19" s="99">
        <f>SUM(N17:N18)</f>
        <v>62.6</v>
      </c>
      <c r="O19" s="99">
        <f>SUM(O17:O18)</f>
        <v>47.800000000000004</v>
      </c>
      <c r="P19" s="169"/>
      <c r="Q19" s="227">
        <f t="shared" si="1"/>
        <v>55.2</v>
      </c>
      <c r="R19" s="228">
        <f t="shared" si="2"/>
        <v>55.2</v>
      </c>
      <c r="S19" s="222">
        <f t="shared" si="3"/>
        <v>42.2</v>
      </c>
      <c r="T19" s="223">
        <f t="shared" si="4"/>
        <v>0</v>
      </c>
    </row>
    <row r="20" spans="1:20" ht="13.5" customHeight="1" x14ac:dyDescent="0.2">
      <c r="A20" s="1099" t="s">
        <v>9</v>
      </c>
      <c r="B20" s="796" t="s">
        <v>9</v>
      </c>
      <c r="C20" s="798" t="s">
        <v>29</v>
      </c>
      <c r="D20" s="894" t="s">
        <v>86</v>
      </c>
      <c r="E20" s="1166"/>
      <c r="F20" s="861" t="s">
        <v>24</v>
      </c>
      <c r="G20" s="864" t="s">
        <v>43</v>
      </c>
      <c r="H20" s="7" t="s">
        <v>25</v>
      </c>
      <c r="I20" s="117">
        <f>J20+L20</f>
        <v>506.3</v>
      </c>
      <c r="J20" s="118">
        <v>506.3</v>
      </c>
      <c r="K20" s="118">
        <v>312</v>
      </c>
      <c r="L20" s="111"/>
      <c r="M20" s="261">
        <f>N20+P20</f>
        <v>506.2</v>
      </c>
      <c r="N20" s="262">
        <v>506.2</v>
      </c>
      <c r="O20" s="262">
        <v>311.89999999999998</v>
      </c>
      <c r="P20" s="163"/>
      <c r="Q20" s="265">
        <f t="shared" si="1"/>
        <v>-0.10000000000002274</v>
      </c>
      <c r="R20" s="266">
        <f t="shared" si="2"/>
        <v>-0.10000000000002274</v>
      </c>
      <c r="S20" s="266">
        <f t="shared" si="3"/>
        <v>-0.10000000000002274</v>
      </c>
      <c r="T20" s="226">
        <f t="shared" si="4"/>
        <v>0</v>
      </c>
    </row>
    <row r="21" spans="1:20" ht="13.5" customHeight="1" x14ac:dyDescent="0.2">
      <c r="A21" s="1100"/>
      <c r="B21" s="813"/>
      <c r="C21" s="912"/>
      <c r="D21" s="896"/>
      <c r="E21" s="1167"/>
      <c r="F21" s="862"/>
      <c r="G21" s="865"/>
      <c r="H21" s="8" t="s">
        <v>27</v>
      </c>
      <c r="I21" s="112"/>
      <c r="J21" s="113"/>
      <c r="K21" s="113"/>
      <c r="L21" s="114"/>
      <c r="M21" s="267">
        <f>N21+P21</f>
        <v>280.60000000000002</v>
      </c>
      <c r="N21" s="268">
        <v>280.60000000000002</v>
      </c>
      <c r="O21" s="268">
        <v>214.2</v>
      </c>
      <c r="P21" s="170"/>
      <c r="Q21" s="236">
        <f t="shared" si="1"/>
        <v>280.60000000000002</v>
      </c>
      <c r="R21" s="237">
        <f t="shared" si="2"/>
        <v>280.60000000000002</v>
      </c>
      <c r="S21" s="237">
        <f t="shared" si="3"/>
        <v>214.2</v>
      </c>
      <c r="T21" s="216">
        <f t="shared" si="4"/>
        <v>0</v>
      </c>
    </row>
    <row r="22" spans="1:20" ht="13.5" customHeight="1" x14ac:dyDescent="0.2">
      <c r="A22" s="136"/>
      <c r="B22" s="260"/>
      <c r="C22" s="259"/>
      <c r="D22" s="896"/>
      <c r="E22" s="1167"/>
      <c r="F22" s="862"/>
      <c r="G22" s="865"/>
      <c r="H22" s="8" t="s">
        <v>31</v>
      </c>
      <c r="I22" s="282"/>
      <c r="J22" s="113"/>
      <c r="K22" s="113"/>
      <c r="L22" s="283"/>
      <c r="M22" s="284">
        <f>N22+P22</f>
        <v>48.9</v>
      </c>
      <c r="N22" s="268">
        <v>48.9</v>
      </c>
      <c r="O22" s="268"/>
      <c r="P22" s="88"/>
      <c r="Q22" s="285">
        <f t="shared" si="1"/>
        <v>48.9</v>
      </c>
      <c r="R22" s="286">
        <f t="shared" si="2"/>
        <v>48.9</v>
      </c>
      <c r="S22" s="286"/>
      <c r="T22" s="247"/>
    </row>
    <row r="23" spans="1:20" ht="13.5" customHeight="1" thickBot="1" x14ac:dyDescent="0.25">
      <c r="A23" s="17"/>
      <c r="B23" s="18"/>
      <c r="C23" s="104"/>
      <c r="D23" s="898"/>
      <c r="E23" s="1168"/>
      <c r="F23" s="863"/>
      <c r="G23" s="866"/>
      <c r="H23" s="97" t="s">
        <v>10</v>
      </c>
      <c r="I23" s="107">
        <f t="shared" ref="I23:P23" si="5">SUM(I20:I21)</f>
        <v>506.3</v>
      </c>
      <c r="J23" s="99">
        <f t="shared" si="5"/>
        <v>506.3</v>
      </c>
      <c r="K23" s="99">
        <f t="shared" si="5"/>
        <v>312</v>
      </c>
      <c r="L23" s="102">
        <f t="shared" si="5"/>
        <v>0</v>
      </c>
      <c r="M23" s="107">
        <f t="shared" si="5"/>
        <v>786.8</v>
      </c>
      <c r="N23" s="99">
        <f>SUM(N20:N22)</f>
        <v>835.69999999999993</v>
      </c>
      <c r="O23" s="99">
        <f>SUM(O20:O21)</f>
        <v>526.09999999999991</v>
      </c>
      <c r="P23" s="102">
        <f t="shared" si="5"/>
        <v>0</v>
      </c>
      <c r="Q23" s="229">
        <f t="shared" si="1"/>
        <v>280.49999999999994</v>
      </c>
      <c r="R23" s="230">
        <f t="shared" si="2"/>
        <v>329.39999999999992</v>
      </c>
      <c r="S23" s="230">
        <f t="shared" si="3"/>
        <v>214.09999999999991</v>
      </c>
      <c r="T23" s="231">
        <f t="shared" si="4"/>
        <v>0</v>
      </c>
    </row>
    <row r="24" spans="1:20" ht="18" customHeight="1" x14ac:dyDescent="0.2">
      <c r="A24" s="13" t="s">
        <v>9</v>
      </c>
      <c r="B24" s="14" t="s">
        <v>9</v>
      </c>
      <c r="C24" s="109" t="s">
        <v>71</v>
      </c>
      <c r="D24" s="1180" t="s">
        <v>72</v>
      </c>
      <c r="E24" s="1182"/>
      <c r="F24" s="105"/>
      <c r="G24" s="93"/>
      <c r="H24" s="91" t="s">
        <v>25</v>
      </c>
      <c r="I24" s="131"/>
      <c r="J24" s="118"/>
      <c r="K24" s="132"/>
      <c r="L24" s="133"/>
      <c r="M24" s="156"/>
      <c r="N24" s="155"/>
      <c r="O24" s="157"/>
      <c r="P24" s="171"/>
      <c r="Q24" s="217">
        <f t="shared" si="1"/>
        <v>0</v>
      </c>
      <c r="R24" s="218">
        <f t="shared" si="2"/>
        <v>0</v>
      </c>
      <c r="S24" s="225">
        <f t="shared" si="3"/>
        <v>0</v>
      </c>
      <c r="T24" s="226">
        <f t="shared" si="4"/>
        <v>0</v>
      </c>
    </row>
    <row r="25" spans="1:20" ht="13.5" customHeight="1" thickBot="1" x14ac:dyDescent="0.25">
      <c r="A25" s="90"/>
      <c r="B25" s="16"/>
      <c r="C25" s="103"/>
      <c r="D25" s="1181"/>
      <c r="E25" s="1183"/>
      <c r="F25" s="106"/>
      <c r="G25" s="94"/>
      <c r="H25" s="92" t="s">
        <v>10</v>
      </c>
      <c r="I25" s="75">
        <f>J25+L25</f>
        <v>0</v>
      </c>
      <c r="J25" s="76">
        <f>SUM(J24)</f>
        <v>0</v>
      </c>
      <c r="K25" s="76"/>
      <c r="L25" s="77"/>
      <c r="M25" s="75">
        <f>N25+P25</f>
        <v>0</v>
      </c>
      <c r="N25" s="76">
        <f>SUM(N24)</f>
        <v>0</v>
      </c>
      <c r="O25" s="76"/>
      <c r="P25" s="77"/>
      <c r="Q25" s="229">
        <f t="shared" si="1"/>
        <v>0</v>
      </c>
      <c r="R25" s="230">
        <f t="shared" si="2"/>
        <v>0</v>
      </c>
      <c r="S25" s="230">
        <f t="shared" si="3"/>
        <v>0</v>
      </c>
      <c r="T25" s="231">
        <f t="shared" si="4"/>
        <v>0</v>
      </c>
    </row>
    <row r="26" spans="1:20" ht="14.25" customHeight="1" thickBot="1" x14ac:dyDescent="0.25">
      <c r="A26" s="9" t="s">
        <v>9</v>
      </c>
      <c r="B26" s="5" t="s">
        <v>9</v>
      </c>
      <c r="C26" s="874" t="s">
        <v>12</v>
      </c>
      <c r="D26" s="875"/>
      <c r="E26" s="875"/>
      <c r="F26" s="875"/>
      <c r="G26" s="875"/>
      <c r="H26" s="876"/>
      <c r="I26" s="40">
        <f t="shared" ref="I26:P26" si="6">I25+I23+I19+I16</f>
        <v>848.5</v>
      </c>
      <c r="J26" s="40">
        <f t="shared" si="6"/>
        <v>848.5</v>
      </c>
      <c r="K26" s="40">
        <f t="shared" si="6"/>
        <v>317.60000000000002</v>
      </c>
      <c r="L26" s="149">
        <f t="shared" si="6"/>
        <v>0</v>
      </c>
      <c r="M26" s="40">
        <f t="shared" si="6"/>
        <v>1431.6</v>
      </c>
      <c r="N26" s="40">
        <f t="shared" si="6"/>
        <v>1480.5</v>
      </c>
      <c r="O26" s="40">
        <f t="shared" si="6"/>
        <v>573.89999999999986</v>
      </c>
      <c r="P26" s="149">
        <f t="shared" si="6"/>
        <v>0</v>
      </c>
      <c r="Q26" s="232">
        <f t="shared" si="1"/>
        <v>583.09999999999991</v>
      </c>
      <c r="R26" s="233">
        <f t="shared" si="2"/>
        <v>632</v>
      </c>
      <c r="S26" s="234">
        <f t="shared" si="3"/>
        <v>256.29999999999984</v>
      </c>
      <c r="T26" s="235">
        <f t="shared" si="4"/>
        <v>0</v>
      </c>
    </row>
    <row r="27" spans="1:20" ht="14.25" customHeight="1" thickBot="1" x14ac:dyDescent="0.25">
      <c r="A27" s="4" t="s">
        <v>9</v>
      </c>
      <c r="B27" s="38" t="s">
        <v>11</v>
      </c>
      <c r="C27" s="186" t="s">
        <v>52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8"/>
      <c r="R27" s="188"/>
      <c r="S27" s="188"/>
      <c r="T27" s="189"/>
    </row>
    <row r="28" spans="1:20" ht="15.75" customHeight="1" x14ac:dyDescent="0.2">
      <c r="A28" s="13" t="s">
        <v>9</v>
      </c>
      <c r="B28" s="14" t="s">
        <v>11</v>
      </c>
      <c r="C28" s="109" t="s">
        <v>9</v>
      </c>
      <c r="D28" s="1151" t="s">
        <v>37</v>
      </c>
      <c r="E28" s="1034"/>
      <c r="F28" s="927" t="s">
        <v>24</v>
      </c>
      <c r="G28" s="917" t="s">
        <v>43</v>
      </c>
      <c r="H28" s="30" t="s">
        <v>39</v>
      </c>
      <c r="I28" s="140">
        <v>2922.7</v>
      </c>
      <c r="J28" s="141">
        <v>2922.7</v>
      </c>
      <c r="K28" s="141">
        <v>1877.2</v>
      </c>
      <c r="L28" s="115"/>
      <c r="M28" s="253">
        <v>2922.7</v>
      </c>
      <c r="N28" s="254">
        <v>2922.7</v>
      </c>
      <c r="O28" s="254">
        <v>1877.2</v>
      </c>
      <c r="P28" s="255"/>
      <c r="Q28" s="224">
        <f t="shared" si="1"/>
        <v>0</v>
      </c>
      <c r="R28" s="225">
        <f t="shared" si="2"/>
        <v>0</v>
      </c>
      <c r="S28" s="225">
        <f>O28-K28</f>
        <v>0</v>
      </c>
      <c r="T28" s="226">
        <f>P28-L28</f>
        <v>0</v>
      </c>
    </row>
    <row r="29" spans="1:20" ht="15.75" customHeight="1" x14ac:dyDescent="0.2">
      <c r="A29" s="15"/>
      <c r="B29" s="16"/>
      <c r="C29" s="103"/>
      <c r="D29" s="1152"/>
      <c r="E29" s="1035"/>
      <c r="F29" s="928"/>
      <c r="G29" s="918"/>
      <c r="H29" s="269" t="s">
        <v>31</v>
      </c>
      <c r="I29" s="249"/>
      <c r="J29" s="95"/>
      <c r="K29" s="95"/>
      <c r="L29" s="272"/>
      <c r="M29" s="288">
        <f>N29+P29</f>
        <v>103.1</v>
      </c>
      <c r="N29" s="289">
        <v>103.1</v>
      </c>
      <c r="O29" s="287"/>
      <c r="P29" s="167"/>
      <c r="Q29" s="236">
        <f t="shared" si="1"/>
        <v>103.1</v>
      </c>
      <c r="R29" s="237">
        <f t="shared" si="2"/>
        <v>103.1</v>
      </c>
      <c r="S29" s="215"/>
      <c r="T29" s="216"/>
    </row>
    <row r="30" spans="1:20" ht="15.75" customHeight="1" thickBot="1" x14ac:dyDescent="0.25">
      <c r="A30" s="17"/>
      <c r="B30" s="18"/>
      <c r="C30" s="104"/>
      <c r="D30" s="1153"/>
      <c r="E30" s="1036"/>
      <c r="F30" s="1037"/>
      <c r="G30" s="919"/>
      <c r="H30" s="92" t="s">
        <v>10</v>
      </c>
      <c r="I30" s="75">
        <f>J30+L30</f>
        <v>2922.7</v>
      </c>
      <c r="J30" s="76">
        <f>SUM(J28:J28)</f>
        <v>2922.7</v>
      </c>
      <c r="K30" s="76">
        <f>SUM(K28:K28)</f>
        <v>1877.2</v>
      </c>
      <c r="L30" s="77"/>
      <c r="M30" s="75">
        <f>N30+P30</f>
        <v>3025.7999999999997</v>
      </c>
      <c r="N30" s="76">
        <f>SUM(N28:N29)</f>
        <v>3025.7999999999997</v>
      </c>
      <c r="O30" s="76">
        <f>SUM(O28:O28)</f>
        <v>1877.2</v>
      </c>
      <c r="P30" s="77"/>
      <c r="Q30" s="229">
        <f t="shared" si="1"/>
        <v>103.09999999999991</v>
      </c>
      <c r="R30" s="230">
        <f t="shared" si="2"/>
        <v>103.09999999999991</v>
      </c>
      <c r="S30" s="230">
        <f t="shared" ref="S30:S38" si="7">O30-K30</f>
        <v>0</v>
      </c>
      <c r="T30" s="231">
        <f t="shared" ref="T30:T38" si="8">P30-L30</f>
        <v>0</v>
      </c>
    </row>
    <row r="31" spans="1:20" ht="12.75" customHeight="1" x14ac:dyDescent="0.2">
      <c r="A31" s="13" t="s">
        <v>9</v>
      </c>
      <c r="B31" s="14" t="s">
        <v>11</v>
      </c>
      <c r="C31" s="109" t="s">
        <v>11</v>
      </c>
      <c r="D31" s="1154" t="s">
        <v>38</v>
      </c>
      <c r="E31" s="1034"/>
      <c r="F31" s="927" t="s">
        <v>24</v>
      </c>
      <c r="G31" s="917" t="s">
        <v>43</v>
      </c>
      <c r="H31" s="31" t="s">
        <v>27</v>
      </c>
      <c r="I31" s="52"/>
      <c r="J31" s="53"/>
      <c r="K31" s="53"/>
      <c r="L31" s="54"/>
      <c r="M31" s="261">
        <f>N31+P31</f>
        <v>267.5</v>
      </c>
      <c r="N31" s="262">
        <v>267.5</v>
      </c>
      <c r="O31" s="152"/>
      <c r="P31" s="166"/>
      <c r="Q31" s="295">
        <f>M31-I31</f>
        <v>267.5</v>
      </c>
      <c r="R31" s="296">
        <f>N31-J31</f>
        <v>267.5</v>
      </c>
      <c r="S31" s="218"/>
      <c r="T31" s="219"/>
    </row>
    <row r="32" spans="1:20" x14ac:dyDescent="0.2">
      <c r="A32" s="15"/>
      <c r="B32" s="16"/>
      <c r="C32" s="103"/>
      <c r="D32" s="1155"/>
      <c r="E32" s="1035"/>
      <c r="F32" s="928"/>
      <c r="G32" s="918"/>
      <c r="H32" s="10" t="s">
        <v>36</v>
      </c>
      <c r="I32" s="60">
        <f>J32+L32</f>
        <v>150</v>
      </c>
      <c r="J32" s="61">
        <v>150</v>
      </c>
      <c r="K32" s="61">
        <v>29.3</v>
      </c>
      <c r="L32" s="59"/>
      <c r="M32" s="145">
        <f>N32+P32</f>
        <v>150</v>
      </c>
      <c r="N32" s="146">
        <v>150</v>
      </c>
      <c r="O32" s="146">
        <v>29.3</v>
      </c>
      <c r="P32" s="167"/>
      <c r="Q32" s="214">
        <f t="shared" si="1"/>
        <v>0</v>
      </c>
      <c r="R32" s="215">
        <f t="shared" si="2"/>
        <v>0</v>
      </c>
      <c r="S32" s="215">
        <f t="shared" si="7"/>
        <v>0</v>
      </c>
      <c r="T32" s="216">
        <f t="shared" si="8"/>
        <v>0</v>
      </c>
    </row>
    <row r="33" spans="1:20" x14ac:dyDescent="0.2">
      <c r="A33" s="15"/>
      <c r="B33" s="16"/>
      <c r="C33" s="103"/>
      <c r="D33" s="1155"/>
      <c r="E33" s="1035"/>
      <c r="F33" s="928"/>
      <c r="G33" s="918"/>
      <c r="H33" s="10" t="s">
        <v>39</v>
      </c>
      <c r="I33" s="142">
        <v>2002.8</v>
      </c>
      <c r="J33" s="143">
        <v>2002.8</v>
      </c>
      <c r="K33" s="143">
        <v>1405.4</v>
      </c>
      <c r="L33" s="59"/>
      <c r="M33" s="159">
        <v>2002.8</v>
      </c>
      <c r="N33" s="160">
        <v>2002.8</v>
      </c>
      <c r="O33" s="160">
        <v>1405.4</v>
      </c>
      <c r="P33" s="167"/>
      <c r="Q33" s="214">
        <f t="shared" si="1"/>
        <v>0</v>
      </c>
      <c r="R33" s="215">
        <f t="shared" si="2"/>
        <v>0</v>
      </c>
      <c r="S33" s="246">
        <f t="shared" si="7"/>
        <v>0</v>
      </c>
      <c r="T33" s="247">
        <f t="shared" si="8"/>
        <v>0</v>
      </c>
    </row>
    <row r="34" spans="1:20" x14ac:dyDescent="0.2">
      <c r="A34" s="15"/>
      <c r="B34" s="16"/>
      <c r="C34" s="103"/>
      <c r="D34" s="1155"/>
      <c r="E34" s="1035"/>
      <c r="F34" s="928"/>
      <c r="G34" s="918"/>
      <c r="H34" s="273" t="s">
        <v>31</v>
      </c>
      <c r="I34" s="290"/>
      <c r="J34" s="291"/>
      <c r="K34" s="291"/>
      <c r="L34" s="62"/>
      <c r="M34" s="293">
        <f>N34+P34</f>
        <v>2.7</v>
      </c>
      <c r="N34" s="294">
        <v>2.7</v>
      </c>
      <c r="O34" s="292"/>
      <c r="P34" s="168"/>
      <c r="Q34" s="236">
        <f t="shared" si="1"/>
        <v>2.7</v>
      </c>
      <c r="R34" s="237">
        <f t="shared" si="2"/>
        <v>2.7</v>
      </c>
      <c r="S34" s="246"/>
      <c r="T34" s="247"/>
    </row>
    <row r="35" spans="1:20" ht="13.5" thickBot="1" x14ac:dyDescent="0.25">
      <c r="A35" s="17"/>
      <c r="B35" s="18"/>
      <c r="C35" s="104"/>
      <c r="D35" s="1156"/>
      <c r="E35" s="1036"/>
      <c r="F35" s="1037"/>
      <c r="G35" s="919"/>
      <c r="H35" s="92" t="s">
        <v>10</v>
      </c>
      <c r="I35" s="75">
        <f>J35+L35</f>
        <v>2152.8000000000002</v>
      </c>
      <c r="J35" s="76">
        <f>SUM(J31:J33)</f>
        <v>2152.8000000000002</v>
      </c>
      <c r="K35" s="76">
        <f>SUM(K31:K33)</f>
        <v>1434.7</v>
      </c>
      <c r="L35" s="108">
        <f>SUM(L31:L33)</f>
        <v>0</v>
      </c>
      <c r="M35" s="75">
        <f>N35+P35</f>
        <v>2423</v>
      </c>
      <c r="N35" s="76">
        <f>SUM(N31:N34)</f>
        <v>2423</v>
      </c>
      <c r="O35" s="76">
        <f>SUM(O31:O33)</f>
        <v>1434.7</v>
      </c>
      <c r="P35" s="77">
        <f>SUM(P31:P33)</f>
        <v>0</v>
      </c>
      <c r="Q35" s="229">
        <f t="shared" si="1"/>
        <v>270.19999999999982</v>
      </c>
      <c r="R35" s="248">
        <f t="shared" si="2"/>
        <v>270.19999999999982</v>
      </c>
      <c r="S35" s="230">
        <f t="shared" si="7"/>
        <v>0</v>
      </c>
      <c r="T35" s="231">
        <f t="shared" si="8"/>
        <v>0</v>
      </c>
    </row>
    <row r="36" spans="1:20" ht="12.75" customHeight="1" x14ac:dyDescent="0.2">
      <c r="A36" s="13" t="s">
        <v>9</v>
      </c>
      <c r="B36" s="14" t="s">
        <v>11</v>
      </c>
      <c r="C36" s="109" t="s">
        <v>29</v>
      </c>
      <c r="D36" s="1149" t="s">
        <v>28</v>
      </c>
      <c r="E36" s="1034"/>
      <c r="F36" s="927" t="s">
        <v>24</v>
      </c>
      <c r="G36" s="917" t="s">
        <v>43</v>
      </c>
      <c r="H36" s="31" t="s">
        <v>25</v>
      </c>
      <c r="I36" s="52"/>
      <c r="J36" s="53"/>
      <c r="K36" s="53"/>
      <c r="L36" s="54"/>
      <c r="M36" s="151"/>
      <c r="N36" s="152"/>
      <c r="O36" s="152"/>
      <c r="P36" s="166"/>
      <c r="Q36" s="217"/>
      <c r="R36" s="218"/>
      <c r="S36" s="218">
        <f t="shared" si="7"/>
        <v>0</v>
      </c>
      <c r="T36" s="219">
        <f t="shared" si="8"/>
        <v>0</v>
      </c>
    </row>
    <row r="37" spans="1:20" ht="13.5" thickBot="1" x14ac:dyDescent="0.25">
      <c r="A37" s="17"/>
      <c r="B37" s="18"/>
      <c r="C37" s="104"/>
      <c r="D37" s="1150"/>
      <c r="E37" s="1036"/>
      <c r="F37" s="1037"/>
      <c r="G37" s="919"/>
      <c r="H37" s="92" t="s">
        <v>10</v>
      </c>
      <c r="I37" s="75"/>
      <c r="J37" s="76"/>
      <c r="K37" s="76"/>
      <c r="L37" s="108"/>
      <c r="M37" s="75"/>
      <c r="N37" s="76"/>
      <c r="O37" s="76"/>
      <c r="P37" s="77"/>
      <c r="Q37" s="229">
        <f t="shared" si="1"/>
        <v>0</v>
      </c>
      <c r="R37" s="230">
        <f t="shared" si="2"/>
        <v>0</v>
      </c>
      <c r="S37" s="230">
        <f t="shared" si="7"/>
        <v>0</v>
      </c>
      <c r="T37" s="231">
        <f t="shared" si="8"/>
        <v>0</v>
      </c>
    </row>
    <row r="38" spans="1:20" ht="13.5" thickBot="1" x14ac:dyDescent="0.25">
      <c r="A38" s="4" t="s">
        <v>9</v>
      </c>
      <c r="B38" s="5" t="s">
        <v>11</v>
      </c>
      <c r="C38" s="843" t="s">
        <v>12</v>
      </c>
      <c r="D38" s="844"/>
      <c r="E38" s="844"/>
      <c r="F38" s="844"/>
      <c r="G38" s="844"/>
      <c r="H38" s="845"/>
      <c r="I38" s="185">
        <f t="shared" ref="I38:P38" si="9">I35+I30+I37</f>
        <v>5075.5</v>
      </c>
      <c r="J38" s="185">
        <f t="shared" si="9"/>
        <v>5075.5</v>
      </c>
      <c r="K38" s="185">
        <f t="shared" si="9"/>
        <v>3311.9</v>
      </c>
      <c r="L38" s="185">
        <f t="shared" si="9"/>
        <v>0</v>
      </c>
      <c r="M38" s="185">
        <f t="shared" si="9"/>
        <v>5448.7999999999993</v>
      </c>
      <c r="N38" s="185">
        <f t="shared" si="9"/>
        <v>5448.7999999999993</v>
      </c>
      <c r="O38" s="185">
        <f t="shared" si="9"/>
        <v>3311.9</v>
      </c>
      <c r="P38" s="185">
        <f t="shared" si="9"/>
        <v>0</v>
      </c>
      <c r="Q38" s="256">
        <f t="shared" si="1"/>
        <v>373.29999999999927</v>
      </c>
      <c r="R38" s="257">
        <f t="shared" si="2"/>
        <v>373.29999999999927</v>
      </c>
      <c r="S38" s="257">
        <f t="shared" si="7"/>
        <v>0</v>
      </c>
      <c r="T38" s="258">
        <f t="shared" si="8"/>
        <v>0</v>
      </c>
    </row>
    <row r="39" spans="1:20" ht="13.5" customHeight="1" thickBot="1" x14ac:dyDescent="0.25">
      <c r="A39" s="25" t="s">
        <v>9</v>
      </c>
      <c r="B39" s="26" t="s">
        <v>29</v>
      </c>
      <c r="C39" s="1120" t="s">
        <v>34</v>
      </c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870"/>
    </row>
    <row r="40" spans="1:20" x14ac:dyDescent="0.2">
      <c r="A40" s="1029" t="s">
        <v>9</v>
      </c>
      <c r="B40" s="796" t="s">
        <v>29</v>
      </c>
      <c r="C40" s="1148" t="s">
        <v>9</v>
      </c>
      <c r="D40" s="1184" t="s">
        <v>67</v>
      </c>
      <c r="E40" s="1186"/>
      <c r="F40" s="1188" t="s">
        <v>24</v>
      </c>
      <c r="G40" s="1189" t="s">
        <v>53</v>
      </c>
      <c r="H40" s="71" t="s">
        <v>25</v>
      </c>
      <c r="I40" s="190">
        <f t="shared" ref="I40:I46" si="10">J40+L40</f>
        <v>0</v>
      </c>
      <c r="J40" s="191"/>
      <c r="K40" s="191"/>
      <c r="L40" s="192"/>
      <c r="M40" s="193">
        <f t="shared" ref="M40:M47" si="11">N40+P40</f>
        <v>0</v>
      </c>
      <c r="N40" s="194"/>
      <c r="O40" s="194"/>
      <c r="P40" s="195"/>
      <c r="Q40" s="202">
        <f t="shared" si="1"/>
        <v>0</v>
      </c>
      <c r="R40" s="203">
        <f t="shared" si="2"/>
        <v>0</v>
      </c>
      <c r="S40" s="203">
        <f>O40-K40</f>
        <v>0</v>
      </c>
      <c r="T40" s="204">
        <f>P40-L40</f>
        <v>0</v>
      </c>
    </row>
    <row r="41" spans="1:20" ht="13.5" thickBot="1" x14ac:dyDescent="0.25">
      <c r="A41" s="1030"/>
      <c r="B41" s="797"/>
      <c r="C41" s="799"/>
      <c r="D41" s="1185"/>
      <c r="E41" s="1187"/>
      <c r="F41" s="805"/>
      <c r="G41" s="807"/>
      <c r="H41" s="74" t="s">
        <v>10</v>
      </c>
      <c r="I41" s="75">
        <f t="shared" si="10"/>
        <v>0</v>
      </c>
      <c r="J41" s="76">
        <f>SUM(J40)</f>
        <v>0</v>
      </c>
      <c r="K41" s="76"/>
      <c r="L41" s="77"/>
      <c r="M41" s="75">
        <f t="shared" si="11"/>
        <v>0</v>
      </c>
      <c r="N41" s="76">
        <f>SUM(N40)</f>
        <v>0</v>
      </c>
      <c r="O41" s="76"/>
      <c r="P41" s="77"/>
      <c r="Q41" s="209">
        <f t="shared" si="1"/>
        <v>0</v>
      </c>
      <c r="R41" s="210">
        <f t="shared" si="2"/>
        <v>0</v>
      </c>
      <c r="S41" s="210">
        <f t="shared" ref="S41:S52" si="12">O41-K41</f>
        <v>0</v>
      </c>
      <c r="T41" s="211">
        <f t="shared" ref="T41:T52" si="13">P41-L41</f>
        <v>0</v>
      </c>
    </row>
    <row r="42" spans="1:20" x14ac:dyDescent="0.2">
      <c r="A42" s="1029" t="s">
        <v>9</v>
      </c>
      <c r="B42" s="796" t="s">
        <v>29</v>
      </c>
      <c r="C42" s="798" t="s">
        <v>11</v>
      </c>
      <c r="D42" s="1198" t="s">
        <v>89</v>
      </c>
      <c r="E42" s="802" t="s">
        <v>32</v>
      </c>
      <c r="F42" s="804" t="s">
        <v>24</v>
      </c>
      <c r="G42" s="806" t="s">
        <v>44</v>
      </c>
      <c r="H42" s="125" t="s">
        <v>25</v>
      </c>
      <c r="I42" s="66">
        <f t="shared" si="10"/>
        <v>0</v>
      </c>
      <c r="J42" s="67"/>
      <c r="K42" s="67"/>
      <c r="L42" s="69"/>
      <c r="M42" s="161">
        <f t="shared" si="11"/>
        <v>0</v>
      </c>
      <c r="N42" s="162"/>
      <c r="O42" s="162"/>
      <c r="P42" s="163"/>
      <c r="Q42" s="202">
        <f t="shared" si="1"/>
        <v>0</v>
      </c>
      <c r="R42" s="203">
        <f t="shared" si="2"/>
        <v>0</v>
      </c>
      <c r="S42" s="203">
        <f t="shared" si="12"/>
        <v>0</v>
      </c>
      <c r="T42" s="204">
        <f t="shared" si="13"/>
        <v>0</v>
      </c>
    </row>
    <row r="43" spans="1:20" ht="13.5" thickBot="1" x14ac:dyDescent="0.25">
      <c r="A43" s="1030"/>
      <c r="B43" s="797"/>
      <c r="C43" s="799"/>
      <c r="D43" s="1199"/>
      <c r="E43" s="803"/>
      <c r="F43" s="805"/>
      <c r="G43" s="807"/>
      <c r="H43" s="74" t="s">
        <v>10</v>
      </c>
      <c r="I43" s="75">
        <f t="shared" si="10"/>
        <v>0</v>
      </c>
      <c r="J43" s="76">
        <f>SUM(J42)</f>
        <v>0</v>
      </c>
      <c r="K43" s="76"/>
      <c r="L43" s="77"/>
      <c r="M43" s="75">
        <f t="shared" si="11"/>
        <v>0</v>
      </c>
      <c r="N43" s="76">
        <f>SUM(N42)</f>
        <v>0</v>
      </c>
      <c r="O43" s="76"/>
      <c r="P43" s="77"/>
      <c r="Q43" s="209">
        <f t="shared" si="1"/>
        <v>0</v>
      </c>
      <c r="R43" s="210">
        <f t="shared" si="2"/>
        <v>0</v>
      </c>
      <c r="S43" s="210">
        <f t="shared" si="12"/>
        <v>0</v>
      </c>
      <c r="T43" s="211">
        <f t="shared" si="13"/>
        <v>0</v>
      </c>
    </row>
    <row r="44" spans="1:20" ht="12.75" customHeight="1" x14ac:dyDescent="0.2">
      <c r="A44" s="1029" t="s">
        <v>9</v>
      </c>
      <c r="B44" s="796" t="s">
        <v>29</v>
      </c>
      <c r="C44" s="815" t="s">
        <v>29</v>
      </c>
      <c r="D44" s="1172" t="s">
        <v>46</v>
      </c>
      <c r="E44" s="821" t="s">
        <v>32</v>
      </c>
      <c r="F44" s="804" t="s">
        <v>24</v>
      </c>
      <c r="G44" s="806" t="s">
        <v>44</v>
      </c>
      <c r="H44" s="72" t="s">
        <v>31</v>
      </c>
      <c r="I44" s="147">
        <f t="shared" si="10"/>
        <v>1285.5</v>
      </c>
      <c r="J44" s="32"/>
      <c r="K44" s="32"/>
      <c r="L44" s="148">
        <v>1285.5</v>
      </c>
      <c r="M44" s="33">
        <f t="shared" si="11"/>
        <v>1285.5</v>
      </c>
      <c r="N44" s="34"/>
      <c r="O44" s="34"/>
      <c r="P44" s="35">
        <v>1285.5</v>
      </c>
      <c r="Q44" s="202">
        <f t="shared" si="1"/>
        <v>0</v>
      </c>
      <c r="R44" s="203">
        <f t="shared" si="2"/>
        <v>0</v>
      </c>
      <c r="S44" s="203">
        <f t="shared" si="12"/>
        <v>0</v>
      </c>
      <c r="T44" s="204">
        <f t="shared" si="13"/>
        <v>0</v>
      </c>
    </row>
    <row r="45" spans="1:20" x14ac:dyDescent="0.2">
      <c r="A45" s="1127"/>
      <c r="B45" s="813"/>
      <c r="C45" s="816"/>
      <c r="D45" s="1173"/>
      <c r="E45" s="822"/>
      <c r="F45" s="824"/>
      <c r="G45" s="826"/>
      <c r="H45" s="73" t="s">
        <v>39</v>
      </c>
      <c r="I45" s="49">
        <f t="shared" si="10"/>
        <v>600</v>
      </c>
      <c r="J45" s="50"/>
      <c r="K45" s="50"/>
      <c r="L45" s="51">
        <v>600</v>
      </c>
      <c r="M45" s="46">
        <f t="shared" si="11"/>
        <v>600</v>
      </c>
      <c r="N45" s="47"/>
      <c r="O45" s="47"/>
      <c r="P45" s="48">
        <v>600</v>
      </c>
      <c r="Q45" s="199">
        <f t="shared" si="1"/>
        <v>0</v>
      </c>
      <c r="R45" s="200">
        <f t="shared" si="2"/>
        <v>0</v>
      </c>
      <c r="S45" s="200">
        <f t="shared" si="12"/>
        <v>0</v>
      </c>
      <c r="T45" s="201">
        <f t="shared" si="13"/>
        <v>0</v>
      </c>
    </row>
    <row r="46" spans="1:20" ht="13.5" thickBot="1" x14ac:dyDescent="0.25">
      <c r="A46" s="1128"/>
      <c r="B46" s="814"/>
      <c r="C46" s="817"/>
      <c r="D46" s="1174"/>
      <c r="E46" s="823"/>
      <c r="F46" s="825"/>
      <c r="G46" s="827"/>
      <c r="H46" s="78" t="s">
        <v>10</v>
      </c>
      <c r="I46" s="79">
        <f t="shared" si="10"/>
        <v>1885.5</v>
      </c>
      <c r="J46" s="80"/>
      <c r="K46" s="80"/>
      <c r="L46" s="81">
        <f>SUM(L44:L45)</f>
        <v>1885.5</v>
      </c>
      <c r="M46" s="79">
        <f t="shared" si="11"/>
        <v>1885.5</v>
      </c>
      <c r="N46" s="80"/>
      <c r="O46" s="80"/>
      <c r="P46" s="81">
        <f>SUM(P44:P45)</f>
        <v>1885.5</v>
      </c>
      <c r="Q46" s="205">
        <f t="shared" si="1"/>
        <v>0</v>
      </c>
      <c r="R46" s="206">
        <f t="shared" si="2"/>
        <v>0</v>
      </c>
      <c r="S46" s="206">
        <f t="shared" si="12"/>
        <v>0</v>
      </c>
      <c r="T46" s="238">
        <f t="shared" si="13"/>
        <v>0</v>
      </c>
    </row>
    <row r="47" spans="1:20" ht="12.75" customHeight="1" x14ac:dyDescent="0.2">
      <c r="A47" s="1029" t="s">
        <v>9</v>
      </c>
      <c r="B47" s="796" t="s">
        <v>29</v>
      </c>
      <c r="C47" s="815" t="s">
        <v>71</v>
      </c>
      <c r="D47" s="1172" t="s">
        <v>90</v>
      </c>
      <c r="E47" s="821" t="s">
        <v>32</v>
      </c>
      <c r="F47" s="804" t="s">
        <v>24</v>
      </c>
      <c r="G47" s="806"/>
      <c r="H47" s="72" t="s">
        <v>31</v>
      </c>
      <c r="I47" s="147"/>
      <c r="J47" s="32"/>
      <c r="K47" s="32"/>
      <c r="L47" s="148"/>
      <c r="M47" s="33">
        <f t="shared" si="11"/>
        <v>20</v>
      </c>
      <c r="N47" s="34"/>
      <c r="O47" s="34"/>
      <c r="P47" s="172">
        <v>20</v>
      </c>
      <c r="Q47" s="250">
        <f>M47-I47</f>
        <v>20</v>
      </c>
      <c r="R47" s="197">
        <f>N47-J47</f>
        <v>0</v>
      </c>
      <c r="S47" s="197">
        <f>O47-K47</f>
        <v>0</v>
      </c>
      <c r="T47" s="251">
        <f>P47-L47</f>
        <v>20</v>
      </c>
    </row>
    <row r="48" spans="1:20" x14ac:dyDescent="0.2">
      <c r="A48" s="1127"/>
      <c r="B48" s="813"/>
      <c r="C48" s="816"/>
      <c r="D48" s="1173"/>
      <c r="E48" s="822"/>
      <c r="F48" s="824"/>
      <c r="G48" s="826"/>
      <c r="H48" s="73"/>
      <c r="I48" s="49"/>
      <c r="J48" s="50"/>
      <c r="K48" s="50"/>
      <c r="L48" s="51"/>
      <c r="M48" s="46"/>
      <c r="N48" s="47"/>
      <c r="O48" s="47"/>
      <c r="P48" s="173"/>
      <c r="Q48" s="199"/>
      <c r="R48" s="200"/>
      <c r="S48" s="200"/>
      <c r="T48" s="201"/>
    </row>
    <row r="49" spans="1:20" ht="13.5" thickBot="1" x14ac:dyDescent="0.25">
      <c r="A49" s="1128"/>
      <c r="B49" s="814"/>
      <c r="C49" s="817"/>
      <c r="D49" s="1174"/>
      <c r="E49" s="823"/>
      <c r="F49" s="825"/>
      <c r="G49" s="827"/>
      <c r="H49" s="78" t="s">
        <v>10</v>
      </c>
      <c r="I49" s="79">
        <f>J49+L49</f>
        <v>0</v>
      </c>
      <c r="J49" s="80"/>
      <c r="K49" s="80"/>
      <c r="L49" s="81">
        <f>SUM(L47:L48)</f>
        <v>0</v>
      </c>
      <c r="M49" s="79">
        <f>N49+P49</f>
        <v>20</v>
      </c>
      <c r="N49" s="80"/>
      <c r="O49" s="80"/>
      <c r="P49" s="174">
        <f>SUM(P47:P48)</f>
        <v>20</v>
      </c>
      <c r="Q49" s="207">
        <f>M49-I49</f>
        <v>20</v>
      </c>
      <c r="R49" s="208">
        <f>N49-J49</f>
        <v>0</v>
      </c>
      <c r="S49" s="208">
        <f>O49-K49</f>
        <v>0</v>
      </c>
      <c r="T49" s="252">
        <f>P49-L49</f>
        <v>20</v>
      </c>
    </row>
    <row r="50" spans="1:20" ht="15" customHeight="1" thickBot="1" x14ac:dyDescent="0.25">
      <c r="A50" s="110" t="s">
        <v>9</v>
      </c>
      <c r="B50" s="5" t="s">
        <v>29</v>
      </c>
      <c r="C50" s="843" t="s">
        <v>12</v>
      </c>
      <c r="D50" s="844"/>
      <c r="E50" s="844"/>
      <c r="F50" s="844"/>
      <c r="G50" s="844"/>
      <c r="H50" s="845"/>
      <c r="I50" s="121">
        <f>I46+I43+I41</f>
        <v>1885.5</v>
      </c>
      <c r="J50" s="122">
        <f>J46+J43+J41</f>
        <v>0</v>
      </c>
      <c r="K50" s="123">
        <f>K46+K43+K41</f>
        <v>0</v>
      </c>
      <c r="L50" s="124">
        <f>L46+L43+L41</f>
        <v>1885.5</v>
      </c>
      <c r="M50" s="121">
        <f>M46+M43+M41+M49</f>
        <v>1905.5</v>
      </c>
      <c r="N50" s="122">
        <f>N46+N43+N41</f>
        <v>0</v>
      </c>
      <c r="O50" s="123">
        <f>O46+O43+O41</f>
        <v>0</v>
      </c>
      <c r="P50" s="175">
        <f>P46+P43+P41+P49</f>
        <v>1905.5</v>
      </c>
      <c r="Q50" s="212">
        <f t="shared" si="1"/>
        <v>20</v>
      </c>
      <c r="R50" s="213">
        <f t="shared" si="2"/>
        <v>0</v>
      </c>
      <c r="S50" s="213">
        <f t="shared" si="12"/>
        <v>0</v>
      </c>
      <c r="T50" s="239">
        <f>P50-L50</f>
        <v>20</v>
      </c>
    </row>
    <row r="51" spans="1:20" ht="13.5" thickBot="1" x14ac:dyDescent="0.25">
      <c r="A51" s="136" t="s">
        <v>9</v>
      </c>
      <c r="B51" s="1010" t="s">
        <v>13</v>
      </c>
      <c r="C51" s="1011"/>
      <c r="D51" s="1011"/>
      <c r="E51" s="1011"/>
      <c r="F51" s="1011"/>
      <c r="G51" s="1011"/>
      <c r="H51" s="1012"/>
      <c r="I51" s="134">
        <f>J51+L51</f>
        <v>7809.5</v>
      </c>
      <c r="J51" s="20">
        <f>SUM(J50,J38,J26)</f>
        <v>5924</v>
      </c>
      <c r="K51" s="135">
        <f>SUM(K50,K38,K26)</f>
        <v>3629.5</v>
      </c>
      <c r="L51" s="23">
        <f>SUM(L50,L38,L26)</f>
        <v>1885.5</v>
      </c>
      <c r="M51" s="134">
        <f>N51+P51</f>
        <v>8834.7999999999993</v>
      </c>
      <c r="N51" s="20">
        <f>SUM(N50,N38,N26)</f>
        <v>6929.2999999999993</v>
      </c>
      <c r="O51" s="135">
        <f>SUM(O50,O38,O26)</f>
        <v>3885.8</v>
      </c>
      <c r="P51" s="176">
        <f>SUM(P50,P38,P26)</f>
        <v>1905.5</v>
      </c>
      <c r="Q51" s="240">
        <f t="shared" si="1"/>
        <v>1025.2999999999993</v>
      </c>
      <c r="R51" s="241">
        <f t="shared" si="2"/>
        <v>1005.2999999999993</v>
      </c>
      <c r="S51" s="241">
        <f t="shared" si="12"/>
        <v>256.30000000000018</v>
      </c>
      <c r="T51" s="242">
        <f t="shared" si="13"/>
        <v>20</v>
      </c>
    </row>
    <row r="52" spans="1:20" ht="13.5" thickBot="1" x14ac:dyDescent="0.25">
      <c r="A52" s="11" t="s">
        <v>30</v>
      </c>
      <c r="B52" s="834" t="s">
        <v>14</v>
      </c>
      <c r="C52" s="835"/>
      <c r="D52" s="835"/>
      <c r="E52" s="835"/>
      <c r="F52" s="835"/>
      <c r="G52" s="835"/>
      <c r="H52" s="836"/>
      <c r="I52" s="19">
        <f>J52+L52</f>
        <v>7809.5</v>
      </c>
      <c r="J52" s="21">
        <f>J51</f>
        <v>5924</v>
      </c>
      <c r="K52" s="22">
        <f>K51</f>
        <v>3629.5</v>
      </c>
      <c r="L52" s="24">
        <f>L51</f>
        <v>1885.5</v>
      </c>
      <c r="M52" s="19">
        <f>N52+P52</f>
        <v>8834.7999999999993</v>
      </c>
      <c r="N52" s="21">
        <f>N51</f>
        <v>6929.2999999999993</v>
      </c>
      <c r="O52" s="22">
        <f>O51</f>
        <v>3885.8</v>
      </c>
      <c r="P52" s="177">
        <f>P51</f>
        <v>1905.5</v>
      </c>
      <c r="Q52" s="243">
        <f t="shared" si="1"/>
        <v>1025.2999999999993</v>
      </c>
      <c r="R52" s="244">
        <f t="shared" si="2"/>
        <v>1005.2999999999993</v>
      </c>
      <c r="S52" s="244">
        <f t="shared" si="12"/>
        <v>256.30000000000018</v>
      </c>
      <c r="T52" s="245">
        <f t="shared" si="13"/>
        <v>20</v>
      </c>
    </row>
    <row r="53" spans="1:20" x14ac:dyDescent="0.2">
      <c r="A53" s="1144" t="s">
        <v>76</v>
      </c>
      <c r="B53" s="1144"/>
      <c r="C53" s="1144"/>
      <c r="D53" s="1144"/>
      <c r="E53" s="1144"/>
      <c r="F53" s="1144"/>
      <c r="G53" s="1144"/>
      <c r="H53" s="1144"/>
      <c r="I53" s="1144"/>
      <c r="J53" s="1144"/>
      <c r="K53" s="1144"/>
      <c r="L53" s="1144"/>
      <c r="M53" s="1144"/>
      <c r="N53" s="1144"/>
      <c r="O53" s="1144"/>
      <c r="P53" s="1144"/>
      <c r="Q53" s="119"/>
    </row>
    <row r="54" spans="1:20" ht="14.25" x14ac:dyDescent="0.2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1:20" ht="18.75" customHeight="1" thickBot="1" x14ac:dyDescent="0.25">
      <c r="A55" s="1028" t="s">
        <v>18</v>
      </c>
      <c r="B55" s="1028"/>
      <c r="C55" s="1028"/>
      <c r="D55" s="1028"/>
      <c r="E55" s="1028"/>
      <c r="F55" s="1028"/>
      <c r="G55" s="1028"/>
      <c r="H55" s="1028"/>
      <c r="I55" s="1028"/>
      <c r="J55" s="1028"/>
      <c r="K55" s="1028"/>
      <c r="L55" s="1028"/>
      <c r="M55" s="1028"/>
      <c r="N55" s="1028"/>
      <c r="O55" s="1028"/>
      <c r="P55" s="1028"/>
      <c r="Q55" s="1028"/>
      <c r="R55" s="1028"/>
      <c r="S55" s="1028"/>
      <c r="T55" s="1028"/>
    </row>
    <row r="56" spans="1:20" ht="32.25" customHeight="1" x14ac:dyDescent="0.2">
      <c r="A56" s="1021" t="s">
        <v>15</v>
      </c>
      <c r="B56" s="1022"/>
      <c r="C56" s="1022"/>
      <c r="D56" s="1022"/>
      <c r="E56" s="1022"/>
      <c r="F56" s="1022"/>
      <c r="G56" s="1022"/>
      <c r="H56" s="1024"/>
      <c r="I56" s="1060" t="s">
        <v>70</v>
      </c>
      <c r="J56" s="1022"/>
      <c r="K56" s="1022"/>
      <c r="L56" s="1024"/>
      <c r="M56" s="1060" t="s">
        <v>93</v>
      </c>
      <c r="N56" s="1022"/>
      <c r="O56" s="1022"/>
      <c r="P56" s="1023"/>
      <c r="Q56" s="1169" t="s">
        <v>91</v>
      </c>
      <c r="R56" s="1170"/>
      <c r="S56" s="1170"/>
      <c r="T56" s="1171"/>
    </row>
    <row r="57" spans="1:20" x14ac:dyDescent="0.2">
      <c r="A57" s="1145" t="s">
        <v>19</v>
      </c>
      <c r="B57" s="1146"/>
      <c r="C57" s="1146"/>
      <c r="D57" s="1146"/>
      <c r="E57" s="1146"/>
      <c r="F57" s="1146"/>
      <c r="G57" s="1146"/>
      <c r="H57" s="1147"/>
      <c r="I57" s="991">
        <f>SUM(I58:L62)</f>
        <v>6524</v>
      </c>
      <c r="J57" s="991"/>
      <c r="K57" s="991"/>
      <c r="L57" s="992"/>
      <c r="M57" s="991">
        <f ca="1">SUM(M58:P62)</f>
        <v>6613</v>
      </c>
      <c r="N57" s="991"/>
      <c r="O57" s="991"/>
      <c r="P57" s="991"/>
      <c r="Q57" s="1135">
        <f ca="1">M57-I57</f>
        <v>89</v>
      </c>
      <c r="R57" s="1136"/>
      <c r="S57" s="1136"/>
      <c r="T57" s="1137"/>
    </row>
    <row r="58" spans="1:20" ht="12.75" customHeight="1" x14ac:dyDescent="0.2">
      <c r="A58" s="784" t="s">
        <v>40</v>
      </c>
      <c r="B58" s="785"/>
      <c r="C58" s="785"/>
      <c r="D58" s="785"/>
      <c r="E58" s="785"/>
      <c r="F58" s="785"/>
      <c r="G58" s="785"/>
      <c r="H58" s="786"/>
      <c r="I58" s="987">
        <f>SUMIF(H12:H46,"SB",I12:I46)</f>
        <v>550.5</v>
      </c>
      <c r="J58" s="987"/>
      <c r="K58" s="987"/>
      <c r="L58" s="988"/>
      <c r="M58" s="987">
        <f>SUMIF(H12:H49,"sb",M12:M49)</f>
        <v>550.5</v>
      </c>
      <c r="N58" s="987"/>
      <c r="O58" s="987"/>
      <c r="P58" s="987"/>
      <c r="Q58" s="1132">
        <f t="shared" ref="Q58:Q67" si="14">M58-I58</f>
        <v>0</v>
      </c>
      <c r="R58" s="1133"/>
      <c r="S58" s="1133"/>
      <c r="T58" s="1134"/>
    </row>
    <row r="59" spans="1:20" x14ac:dyDescent="0.2">
      <c r="A59" s="775" t="s">
        <v>41</v>
      </c>
      <c r="B59" s="776"/>
      <c r="C59" s="776"/>
      <c r="D59" s="776"/>
      <c r="E59" s="776"/>
      <c r="F59" s="776"/>
      <c r="G59" s="776"/>
      <c r="H59" s="777"/>
      <c r="I59" s="987">
        <f>SUMIF(H12:H50,"SB(AA)",I12:I50)</f>
        <v>298</v>
      </c>
      <c r="J59" s="987"/>
      <c r="K59" s="987"/>
      <c r="L59" s="988"/>
      <c r="M59" s="987">
        <f>SUMIF(H12:H44,H13,M12:M44)</f>
        <v>298</v>
      </c>
      <c r="N59" s="987"/>
      <c r="O59" s="987"/>
      <c r="P59" s="987"/>
      <c r="Q59" s="1132">
        <f t="shared" si="14"/>
        <v>0</v>
      </c>
      <c r="R59" s="1133"/>
      <c r="S59" s="1133"/>
      <c r="T59" s="1134"/>
    </row>
    <row r="60" spans="1:20" ht="26.25" customHeight="1" x14ac:dyDescent="0.2">
      <c r="A60" s="775" t="s">
        <v>51</v>
      </c>
      <c r="B60" s="776"/>
      <c r="C60" s="776"/>
      <c r="D60" s="776"/>
      <c r="E60" s="776"/>
      <c r="F60" s="776"/>
      <c r="G60" s="776"/>
      <c r="H60" s="777"/>
      <c r="I60" s="989">
        <f>SUMIF(H12:H48,H14,I12:I48)</f>
        <v>0</v>
      </c>
      <c r="J60" s="987"/>
      <c r="K60" s="987"/>
      <c r="L60" s="988"/>
      <c r="M60" s="989">
        <f>SUMIF(H12:H48,H14,M12:M48)</f>
        <v>89</v>
      </c>
      <c r="N60" s="987"/>
      <c r="O60" s="987"/>
      <c r="P60" s="988"/>
      <c r="Q60" s="1141">
        <f>SUMIF(H12:H48,H14,Q12:Q48)</f>
        <v>89</v>
      </c>
      <c r="R60" s="1142"/>
      <c r="S60" s="1142"/>
      <c r="T60" s="1143"/>
    </row>
    <row r="61" spans="1:20" x14ac:dyDescent="0.2">
      <c r="A61" s="784" t="s">
        <v>49</v>
      </c>
      <c r="B61" s="785"/>
      <c r="C61" s="785"/>
      <c r="D61" s="785"/>
      <c r="E61" s="785"/>
      <c r="F61" s="785"/>
      <c r="G61" s="785"/>
      <c r="H61" s="786"/>
      <c r="I61" s="987">
        <f>SUMIF(H12:H46,"SB(SP)",I12:I46)</f>
        <v>150</v>
      </c>
      <c r="J61" s="987"/>
      <c r="K61" s="987"/>
      <c r="L61" s="988"/>
      <c r="M61" s="987">
        <f>SUMIF(H12:H44,H32,M12:M44)</f>
        <v>150</v>
      </c>
      <c r="N61" s="987"/>
      <c r="O61" s="987"/>
      <c r="P61" s="987"/>
      <c r="Q61" s="1132">
        <f t="shared" si="14"/>
        <v>0</v>
      </c>
      <c r="R61" s="1133"/>
      <c r="S61" s="1133"/>
      <c r="T61" s="1134"/>
    </row>
    <row r="62" spans="1:20" ht="30" customHeight="1" x14ac:dyDescent="0.2">
      <c r="A62" s="784" t="s">
        <v>48</v>
      </c>
      <c r="B62" s="785"/>
      <c r="C62" s="785"/>
      <c r="D62" s="785"/>
      <c r="E62" s="785"/>
      <c r="F62" s="785"/>
      <c r="G62" s="785"/>
      <c r="H62" s="786"/>
      <c r="I62" s="987">
        <f>SUMIF(H12:H46,"SB(VB)",I12:I46)</f>
        <v>5525.5</v>
      </c>
      <c r="J62" s="987"/>
      <c r="K62" s="987"/>
      <c r="L62" s="988"/>
      <c r="M62" s="987">
        <f ca="1">SUMIF(H44:I45:H12,H28,M12:M44)</f>
        <v>5525.5</v>
      </c>
      <c r="N62" s="987"/>
      <c r="O62" s="987"/>
      <c r="P62" s="987"/>
      <c r="Q62" s="1132">
        <f t="shared" ca="1" si="14"/>
        <v>0</v>
      </c>
      <c r="R62" s="1133"/>
      <c r="S62" s="1133"/>
      <c r="T62" s="1134"/>
    </row>
    <row r="63" spans="1:20" x14ac:dyDescent="0.2">
      <c r="A63" s="1145" t="s">
        <v>20</v>
      </c>
      <c r="B63" s="1146"/>
      <c r="C63" s="1146"/>
      <c r="D63" s="1146"/>
      <c r="E63" s="1146"/>
      <c r="F63" s="1146"/>
      <c r="G63" s="1146"/>
      <c r="H63" s="1147"/>
      <c r="I63" s="991">
        <f>SUM(I64:L66)</f>
        <v>1285.5</v>
      </c>
      <c r="J63" s="991"/>
      <c r="K63" s="991"/>
      <c r="L63" s="992"/>
      <c r="M63" s="991">
        <f>SUM(M64:P66)</f>
        <v>2221.8000000000002</v>
      </c>
      <c r="N63" s="991"/>
      <c r="O63" s="991"/>
      <c r="P63" s="991"/>
      <c r="Q63" s="1135">
        <f t="shared" si="14"/>
        <v>936.30000000000018</v>
      </c>
      <c r="R63" s="1136"/>
      <c r="S63" s="1136"/>
      <c r="T63" s="1137"/>
    </row>
    <row r="64" spans="1:20" x14ac:dyDescent="0.2">
      <c r="A64" s="784" t="s">
        <v>42</v>
      </c>
      <c r="B64" s="785"/>
      <c r="C64" s="785"/>
      <c r="D64" s="785"/>
      <c r="E64" s="785"/>
      <c r="F64" s="785"/>
      <c r="G64" s="785"/>
      <c r="H64" s="786"/>
      <c r="I64" s="987">
        <f>SUMIF(H12:H46,"LRVB",I12:I46)</f>
        <v>0</v>
      </c>
      <c r="J64" s="987"/>
      <c r="K64" s="987"/>
      <c r="L64" s="988"/>
      <c r="M64" s="987">
        <f>SUMIF(H12:H44,#REF!,M12:M44)</f>
        <v>0</v>
      </c>
      <c r="N64" s="987"/>
      <c r="O64" s="987"/>
      <c r="P64" s="987"/>
      <c r="Q64" s="1132">
        <f t="shared" si="14"/>
        <v>0</v>
      </c>
      <c r="R64" s="1133"/>
      <c r="S64" s="1133"/>
      <c r="T64" s="1134"/>
    </row>
    <row r="65" spans="1:20" x14ac:dyDescent="0.2">
      <c r="A65" s="784" t="s">
        <v>45</v>
      </c>
      <c r="B65" s="785"/>
      <c r="C65" s="785"/>
      <c r="D65" s="785"/>
      <c r="E65" s="785"/>
      <c r="F65" s="785"/>
      <c r="G65" s="785"/>
      <c r="H65" s="786"/>
      <c r="I65" s="987">
        <f>SUMIF(H12:H50,"PSDF",I12:I50)</f>
        <v>0</v>
      </c>
      <c r="J65" s="987"/>
      <c r="K65" s="987"/>
      <c r="L65" s="988"/>
      <c r="M65" s="987">
        <f>SUMIF(H12:H48,H15,M12:M48)</f>
        <v>761.6</v>
      </c>
      <c r="N65" s="987"/>
      <c r="O65" s="987"/>
      <c r="P65" s="987"/>
      <c r="Q65" s="1132">
        <f t="shared" si="14"/>
        <v>761.6</v>
      </c>
      <c r="R65" s="1133"/>
      <c r="S65" s="1133"/>
      <c r="T65" s="1134"/>
    </row>
    <row r="66" spans="1:20" x14ac:dyDescent="0.2">
      <c r="A66" s="775" t="s">
        <v>88</v>
      </c>
      <c r="B66" s="776"/>
      <c r="C66" s="776"/>
      <c r="D66" s="776"/>
      <c r="E66" s="776"/>
      <c r="F66" s="776"/>
      <c r="G66" s="776"/>
      <c r="H66" s="777"/>
      <c r="I66" s="989">
        <f>SUMIF(H12:H45,"kt",I12:I45)</f>
        <v>1285.5</v>
      </c>
      <c r="J66" s="987"/>
      <c r="K66" s="987"/>
      <c r="L66" s="988"/>
      <c r="M66" s="989">
        <f>SUMIF(H12:H48,H44,M12:M48)</f>
        <v>1460.2</v>
      </c>
      <c r="N66" s="987"/>
      <c r="O66" s="987"/>
      <c r="P66" s="987"/>
      <c r="Q66" s="1132">
        <f t="shared" si="14"/>
        <v>174.70000000000005</v>
      </c>
      <c r="R66" s="1133"/>
      <c r="S66" s="1133"/>
      <c r="T66" s="1134"/>
    </row>
    <row r="67" spans="1:20" ht="13.5" thickBot="1" x14ac:dyDescent="0.25">
      <c r="A67" s="1001" t="s">
        <v>21</v>
      </c>
      <c r="B67" s="1002"/>
      <c r="C67" s="1002"/>
      <c r="D67" s="1002"/>
      <c r="E67" s="1002"/>
      <c r="F67" s="1002"/>
      <c r="G67" s="1002"/>
      <c r="H67" s="1003"/>
      <c r="I67" s="1004">
        <f>SUM(I57,I63)</f>
        <v>7809.5</v>
      </c>
      <c r="J67" s="1004"/>
      <c r="K67" s="1004"/>
      <c r="L67" s="1005"/>
      <c r="M67" s="1004">
        <f ca="1">SUM(M57,M63)</f>
        <v>8834.7999999999993</v>
      </c>
      <c r="N67" s="1004"/>
      <c r="O67" s="1004"/>
      <c r="P67" s="1004"/>
      <c r="Q67" s="1138">
        <f t="shared" ca="1" si="14"/>
        <v>1025.2999999999993</v>
      </c>
      <c r="R67" s="1139"/>
      <c r="S67" s="1139"/>
      <c r="T67" s="1140"/>
    </row>
    <row r="68" spans="1:20" x14ac:dyDescent="0.2">
      <c r="A68" s="45"/>
      <c r="B68" s="44"/>
      <c r="C68" s="44"/>
      <c r="D68" s="44"/>
      <c r="E68" s="44"/>
      <c r="F68" s="44"/>
    </row>
  </sheetData>
  <mergeCells count="145">
    <mergeCell ref="M64:P64"/>
    <mergeCell ref="A63:H63"/>
    <mergeCell ref="I63:L63"/>
    <mergeCell ref="A64:H64"/>
    <mergeCell ref="I64:L64"/>
    <mergeCell ref="M65:P65"/>
    <mergeCell ref="M66:P66"/>
    <mergeCell ref="A44:A46"/>
    <mergeCell ref="A1:T1"/>
    <mergeCell ref="A2:T2"/>
    <mergeCell ref="A3:T3"/>
    <mergeCell ref="A4:T4"/>
    <mergeCell ref="A9:T9"/>
    <mergeCell ref="B10:T10"/>
    <mergeCell ref="A42:A43"/>
    <mergeCell ref="M5:P5"/>
    <mergeCell ref="M6:M7"/>
    <mergeCell ref="B42:B43"/>
    <mergeCell ref="C42:C43"/>
    <mergeCell ref="D42:D43"/>
    <mergeCell ref="E42:E43"/>
    <mergeCell ref="C11:T11"/>
    <mergeCell ref="G42:G43"/>
    <mergeCell ref="G36:G37"/>
    <mergeCell ref="N6:O6"/>
    <mergeCell ref="P6:P7"/>
    <mergeCell ref="M58:P58"/>
    <mergeCell ref="M59:P59"/>
    <mergeCell ref="A8:T8"/>
    <mergeCell ref="F44:F46"/>
    <mergeCell ref="G44:G46"/>
    <mergeCell ref="B44:B46"/>
    <mergeCell ref="C44:C46"/>
    <mergeCell ref="D44:D46"/>
    <mergeCell ref="M56:P56"/>
    <mergeCell ref="M57:P57"/>
    <mergeCell ref="D24:D25"/>
    <mergeCell ref="E24:E25"/>
    <mergeCell ref="C26:H26"/>
    <mergeCell ref="F42:F43"/>
    <mergeCell ref="C38:H38"/>
    <mergeCell ref="A40:A41"/>
    <mergeCell ref="B40:B41"/>
    <mergeCell ref="C40:C41"/>
    <mergeCell ref="D40:D41"/>
    <mergeCell ref="E40:E41"/>
    <mergeCell ref="F40:F41"/>
    <mergeCell ref="G40:G41"/>
    <mergeCell ref="G31:G35"/>
    <mergeCell ref="G20:G23"/>
    <mergeCell ref="C50:H50"/>
    <mergeCell ref="B51:H51"/>
    <mergeCell ref="B52:H52"/>
    <mergeCell ref="A61:H61"/>
    <mergeCell ref="A55:T55"/>
    <mergeCell ref="Q56:T56"/>
    <mergeCell ref="Q57:T57"/>
    <mergeCell ref="Q58:T58"/>
    <mergeCell ref="Q59:T59"/>
    <mergeCell ref="E44:E46"/>
    <mergeCell ref="A58:H58"/>
    <mergeCell ref="I58:L58"/>
    <mergeCell ref="A59:H59"/>
    <mergeCell ref="I59:L59"/>
    <mergeCell ref="A60:H60"/>
    <mergeCell ref="I60:L60"/>
    <mergeCell ref="M60:P60"/>
    <mergeCell ref="I61:L61"/>
    <mergeCell ref="M61:P61"/>
    <mergeCell ref="C39:T39"/>
    <mergeCell ref="D47:D49"/>
    <mergeCell ref="E47:E49"/>
    <mergeCell ref="T6:T7"/>
    <mergeCell ref="G5:G7"/>
    <mergeCell ref="H5:H7"/>
    <mergeCell ref="I5:L5"/>
    <mergeCell ref="I6:I7"/>
    <mergeCell ref="J6:K6"/>
    <mergeCell ref="L6:L7"/>
    <mergeCell ref="G47:G49"/>
    <mergeCell ref="E5:E7"/>
    <mergeCell ref="F5:F7"/>
    <mergeCell ref="Q5:T5"/>
    <mergeCell ref="Q6:Q7"/>
    <mergeCell ref="R6:S6"/>
    <mergeCell ref="E12:E16"/>
    <mergeCell ref="F12:F16"/>
    <mergeCell ref="G12:G16"/>
    <mergeCell ref="E17:E19"/>
    <mergeCell ref="E20:E23"/>
    <mergeCell ref="F20:F23"/>
    <mergeCell ref="E28:E30"/>
    <mergeCell ref="F28:F30"/>
    <mergeCell ref="G28:G30"/>
    <mergeCell ref="G17:G19"/>
    <mergeCell ref="E31:E35"/>
    <mergeCell ref="F47:F49"/>
    <mergeCell ref="D5:D7"/>
    <mergeCell ref="D12:D16"/>
    <mergeCell ref="D17:D19"/>
    <mergeCell ref="F17:F19"/>
    <mergeCell ref="D36:D37"/>
    <mergeCell ref="E36:E37"/>
    <mergeCell ref="F36:F37"/>
    <mergeCell ref="D20:D23"/>
    <mergeCell ref="D28:D30"/>
    <mergeCell ref="D31:D35"/>
    <mergeCell ref="F31:F35"/>
    <mergeCell ref="A5:A7"/>
    <mergeCell ref="B5:B7"/>
    <mergeCell ref="C5:C7"/>
    <mergeCell ref="A47:A49"/>
    <mergeCell ref="B47:B49"/>
    <mergeCell ref="C47:C49"/>
    <mergeCell ref="A12:A16"/>
    <mergeCell ref="B12:B16"/>
    <mergeCell ref="C12:C16"/>
    <mergeCell ref="C17:C19"/>
    <mergeCell ref="A20:A21"/>
    <mergeCell ref="B20:B21"/>
    <mergeCell ref="C20:C21"/>
    <mergeCell ref="Q66:T66"/>
    <mergeCell ref="Q63:T63"/>
    <mergeCell ref="Q64:T64"/>
    <mergeCell ref="Q67:T67"/>
    <mergeCell ref="Q60:T60"/>
    <mergeCell ref="Q65:T65"/>
    <mergeCell ref="A53:P53"/>
    <mergeCell ref="A56:H56"/>
    <mergeCell ref="I56:L56"/>
    <mergeCell ref="A57:H57"/>
    <mergeCell ref="I57:L57"/>
    <mergeCell ref="Q61:T61"/>
    <mergeCell ref="Q62:T62"/>
    <mergeCell ref="M62:P62"/>
    <mergeCell ref="A65:H65"/>
    <mergeCell ref="I65:L65"/>
    <mergeCell ref="A66:H66"/>
    <mergeCell ref="I66:L66"/>
    <mergeCell ref="M67:P67"/>
    <mergeCell ref="A62:H62"/>
    <mergeCell ref="I62:L62"/>
    <mergeCell ref="A67:H67"/>
    <mergeCell ref="I67:L67"/>
    <mergeCell ref="M63:P63"/>
  </mergeCells>
  <phoneticPr fontId="23" type="noConversion"/>
  <pageMargins left="0" right="0" top="0.39370078740157483" bottom="0.39370078740157483" header="0.31496062992125984" footer="0.31496062992125984"/>
  <pageSetup paperSize="9" orientation="landscape" r:id="rId1"/>
  <rowBreaks count="2" manualBreakCount="2">
    <brk id="30" max="16383" man="1"/>
    <brk id="54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7" sqref="B17"/>
    </sheetView>
  </sheetViews>
  <sheetFormatPr defaultRowHeight="15.75" x14ac:dyDescent="0.25"/>
  <cols>
    <col min="1" max="1" width="22.7109375" style="128" customWidth="1"/>
    <col min="2" max="2" width="60.7109375" style="128" customWidth="1"/>
    <col min="3" max="16384" width="9.140625" style="128"/>
  </cols>
  <sheetData>
    <row r="1" spans="1:2" x14ac:dyDescent="0.25">
      <c r="A1" s="1203" t="s">
        <v>77</v>
      </c>
      <c r="B1" s="1203"/>
    </row>
    <row r="2" spans="1:2" ht="31.5" x14ac:dyDescent="0.25">
      <c r="A2" s="129" t="s">
        <v>5</v>
      </c>
      <c r="B2" s="130" t="s">
        <v>78</v>
      </c>
    </row>
    <row r="3" spans="1:2" x14ac:dyDescent="0.25">
      <c r="A3" s="129">
        <v>1</v>
      </c>
      <c r="B3" s="130" t="s">
        <v>79</v>
      </c>
    </row>
    <row r="4" spans="1:2" x14ac:dyDescent="0.25">
      <c r="A4" s="129">
        <v>2</v>
      </c>
      <c r="B4" s="130" t="s">
        <v>80</v>
      </c>
    </row>
    <row r="5" spans="1:2" x14ac:dyDescent="0.25">
      <c r="A5" s="129">
        <v>3</v>
      </c>
      <c r="B5" s="130" t="s">
        <v>81</v>
      </c>
    </row>
    <row r="6" spans="1:2" x14ac:dyDescent="0.25">
      <c r="A6" s="129">
        <v>4</v>
      </c>
      <c r="B6" s="130" t="s">
        <v>82</v>
      </c>
    </row>
    <row r="7" spans="1:2" x14ac:dyDescent="0.25">
      <c r="A7" s="129">
        <v>5</v>
      </c>
      <c r="B7" s="130" t="s">
        <v>83</v>
      </c>
    </row>
    <row r="8" spans="1:2" x14ac:dyDescent="0.25">
      <c r="A8" s="129">
        <v>6</v>
      </c>
      <c r="B8" s="130" t="s">
        <v>84</v>
      </c>
    </row>
    <row r="9" spans="1:2" ht="15.75" customHeight="1" x14ac:dyDescent="0.25"/>
    <row r="10" spans="1:2" ht="15.75" customHeight="1" x14ac:dyDescent="0.25">
      <c r="A10" s="1204" t="s">
        <v>85</v>
      </c>
      <c r="B10" s="1204"/>
    </row>
  </sheetData>
  <mergeCells count="2">
    <mergeCell ref="A1:B1"/>
    <mergeCell ref="A10:B10"/>
  </mergeCells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Aprašymas</vt:lpstr>
      <vt:lpstr>Ataskaita</vt:lpstr>
      <vt:lpstr>Aiškinamoji lentelė</vt:lpstr>
      <vt:lpstr>Lyginamasis</vt:lpstr>
      <vt:lpstr>Asignavimų valdytojų kodai</vt:lpstr>
      <vt:lpstr>Ataskaita!Print_Area</vt:lpstr>
      <vt:lpstr>'Aiškinamoji lentelė'!Print_Titles</vt:lpstr>
      <vt:lpstr>Ataskaita!Print_Titles</vt:lpstr>
      <vt:lpstr>Lyginamasis!Print_Titles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2015-03-26T06:54:14Z</cp:lastPrinted>
  <dcterms:created xsi:type="dcterms:W3CDTF">2007-07-27T10:32:34Z</dcterms:created>
  <dcterms:modified xsi:type="dcterms:W3CDTF">2015-04-07T06:12:47Z</dcterms:modified>
</cp:coreProperties>
</file>