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0" yWindow="645" windowWidth="15480" windowHeight="10740"/>
  </bookViews>
  <sheets>
    <sheet name="2 programa" sheetId="8" r:id="rId1"/>
    <sheet name="Lyginamasis variantas" sheetId="10" state="hidden" r:id="rId2"/>
    <sheet name="Aiškinamoji lentelė" sheetId="5" state="hidden" r:id="rId3"/>
    <sheet name="2015 MVP" sheetId="9" state="hidden" r:id="rId4"/>
    <sheet name="Asignavimų valdytojų kodai" sheetId="3" state="hidden" r:id="rId5"/>
  </sheets>
  <definedNames>
    <definedName name="_xlnm.Print_Area" localSheetId="0">'2 programa'!$A$1:$N$70</definedName>
    <definedName name="_xlnm.Print_Area" localSheetId="3">'2015 MVP'!$A$1:$M$74</definedName>
    <definedName name="_xlnm.Print_Area" localSheetId="2">'Aiškinamoji lentelė'!$A$1:$AB$81</definedName>
    <definedName name="_xlnm.Print_Area" localSheetId="1">'Lyginamasis variantas'!$A$1:$N$69</definedName>
    <definedName name="_xlnm.Print_Titles" localSheetId="0">'2 programa'!$5:$7</definedName>
    <definedName name="_xlnm.Print_Titles" localSheetId="3">'2015 MVP'!$8:$10</definedName>
    <definedName name="_xlnm.Print_Titles" localSheetId="2">'Aiškinamoji lentelė'!$5:$7</definedName>
    <definedName name="_xlnm.Print_Titles" localSheetId="1">'Lyginamasis variantas'!$6:$8</definedName>
  </definedNames>
  <calcPr calcId="145621" fullPrecision="0"/>
</workbook>
</file>

<file path=xl/calcChain.xml><?xml version="1.0" encoding="utf-8"?>
<calcChain xmlns="http://schemas.openxmlformats.org/spreadsheetml/2006/main">
  <c r="H68" i="10" l="1"/>
  <c r="H67" i="10"/>
  <c r="H66" i="10"/>
  <c r="H64" i="10"/>
  <c r="H62" i="10"/>
  <c r="H61" i="10"/>
  <c r="H50" i="10"/>
  <c r="H54" i="10" s="1"/>
  <c r="H46" i="10"/>
  <c r="H49" i="10" s="1"/>
  <c r="H39" i="10"/>
  <c r="H40" i="10" s="1"/>
  <c r="H36" i="10"/>
  <c r="H38" i="10" s="1"/>
  <c r="H41" i="10" s="1"/>
  <c r="H33" i="10"/>
  <c r="H35" i="10" s="1"/>
  <c r="H29" i="10"/>
  <c r="H32" i="10" s="1"/>
  <c r="H24" i="10"/>
  <c r="H26" i="10" s="1"/>
  <c r="H23" i="10"/>
  <c r="H27" i="10" s="1"/>
  <c r="H42" i="10" s="1"/>
  <c r="H19" i="10"/>
  <c r="H63" i="10" s="1"/>
  <c r="H18" i="10"/>
  <c r="H13" i="10"/>
  <c r="H17" i="10" s="1"/>
  <c r="H65" i="10" l="1"/>
  <c r="H60" i="10"/>
  <c r="H55" i="10"/>
  <c r="H56" i="10" s="1"/>
  <c r="K74" i="9"/>
  <c r="K73" i="9"/>
  <c r="K72" i="9"/>
  <c r="K71" i="9" s="1"/>
  <c r="K70" i="9"/>
  <c r="K69" i="9"/>
  <c r="K56" i="9"/>
  <c r="K58" i="9" s="1"/>
  <c r="K59" i="9" s="1"/>
  <c r="K60" i="9" s="1"/>
  <c r="K55" i="9"/>
  <c r="K46" i="9"/>
  <c r="K45" i="9"/>
  <c r="K42" i="9"/>
  <c r="K44" i="9" s="1"/>
  <c r="K47" i="9" s="1"/>
  <c r="K41" i="9"/>
  <c r="K39" i="9"/>
  <c r="K35" i="9"/>
  <c r="K38" i="9" s="1"/>
  <c r="K32" i="9"/>
  <c r="K31" i="9"/>
  <c r="K23" i="9"/>
  <c r="K68" i="9" s="1"/>
  <c r="K22" i="9"/>
  <c r="K30" i="9" s="1"/>
  <c r="K17" i="9"/>
  <c r="K67" i="9" s="1"/>
  <c r="K66" i="9" s="1"/>
  <c r="H69" i="10" l="1"/>
  <c r="H57" i="10"/>
  <c r="K75" i="9"/>
  <c r="K21" i="9"/>
  <c r="K33" i="9" s="1"/>
  <c r="K48" i="9" s="1"/>
  <c r="K61" i="9" s="1"/>
  <c r="J48" i="10" l="1"/>
  <c r="I46" i="10" l="1"/>
  <c r="O49" i="5" l="1"/>
  <c r="O75" i="5"/>
  <c r="J63" i="10" l="1"/>
  <c r="H65" i="8"/>
  <c r="I64" i="10"/>
  <c r="J47" i="10" l="1"/>
  <c r="J64" i="10" s="1"/>
  <c r="R47" i="5" l="1"/>
  <c r="R51" i="5" s="1"/>
  <c r="I50" i="10" l="1"/>
  <c r="I54" i="10" s="1"/>
  <c r="I68" i="10"/>
  <c r="I39" i="10"/>
  <c r="I40" i="10" s="1"/>
  <c r="I36" i="10"/>
  <c r="I38" i="10" s="1"/>
  <c r="I35" i="10"/>
  <c r="I33" i="10"/>
  <c r="I29" i="10"/>
  <c r="I32" i="10" s="1"/>
  <c r="I24" i="10"/>
  <c r="I26" i="10" s="1"/>
  <c r="I19" i="10"/>
  <c r="I63" i="10" s="1"/>
  <c r="I18" i="10"/>
  <c r="I13" i="10"/>
  <c r="I17" i="10" s="1"/>
  <c r="I62" i="10"/>
  <c r="I66" i="10"/>
  <c r="I67" i="10"/>
  <c r="J66" i="10"/>
  <c r="J67" i="10"/>
  <c r="J68" i="10"/>
  <c r="J46" i="10"/>
  <c r="J40" i="10"/>
  <c r="J38" i="10"/>
  <c r="J35" i="10"/>
  <c r="J32" i="10"/>
  <c r="J26" i="10"/>
  <c r="J23" i="10"/>
  <c r="J17" i="10"/>
  <c r="I41" i="10" l="1"/>
  <c r="J27" i="10"/>
  <c r="J41" i="10"/>
  <c r="I49" i="10"/>
  <c r="J45" i="10"/>
  <c r="J49" i="10" s="1"/>
  <c r="I61" i="10"/>
  <c r="I60" i="10" s="1"/>
  <c r="I69" i="10" s="1"/>
  <c r="I23" i="10"/>
  <c r="I27" i="10" s="1"/>
  <c r="I55" i="10"/>
  <c r="I56" i="10" s="1"/>
  <c r="I65" i="10"/>
  <c r="J65" i="10"/>
  <c r="J61" i="10"/>
  <c r="J54" i="10"/>
  <c r="J42" i="10" l="1"/>
  <c r="I42" i="10"/>
  <c r="I57" i="10" s="1"/>
  <c r="J62" i="10"/>
  <c r="J60" i="10" s="1"/>
  <c r="J69" i="10" s="1"/>
  <c r="J55" i="10"/>
  <c r="J56" i="10" s="1"/>
  <c r="J57" i="10" l="1"/>
  <c r="J47" i="8" l="1"/>
  <c r="I47" i="8"/>
  <c r="J52" i="8"/>
  <c r="I52" i="8"/>
  <c r="I51" i="8"/>
  <c r="J51" i="8"/>
  <c r="J50" i="8"/>
  <c r="I50" i="8"/>
  <c r="H49" i="8"/>
  <c r="J45" i="8"/>
  <c r="I45" i="8"/>
  <c r="J38" i="8"/>
  <c r="I38" i="8"/>
  <c r="H38" i="8"/>
  <c r="J35" i="8"/>
  <c r="I35" i="8"/>
  <c r="H35" i="8"/>
  <c r="J32" i="8"/>
  <c r="I32" i="8"/>
  <c r="H32" i="8"/>
  <c r="J28" i="8"/>
  <c r="I28" i="8"/>
  <c r="H28" i="8"/>
  <c r="H23" i="8"/>
  <c r="H18" i="8"/>
  <c r="J17" i="8"/>
  <c r="I17" i="8"/>
  <c r="H17" i="8"/>
  <c r="J12" i="8"/>
  <c r="I12" i="8"/>
  <c r="H12" i="8"/>
  <c r="S81" i="5" l="1"/>
  <c r="U81" i="5"/>
  <c r="V81" i="5"/>
  <c r="H62" i="8" l="1"/>
  <c r="H64" i="8" l="1"/>
  <c r="H68" i="8"/>
  <c r="I68" i="8"/>
  <c r="J68" i="8"/>
  <c r="O78" i="5" l="1"/>
  <c r="J25" i="8" l="1"/>
  <c r="I25" i="8"/>
  <c r="H25" i="8"/>
  <c r="P17" i="5"/>
  <c r="X28" i="5"/>
  <c r="W28" i="5"/>
  <c r="V28" i="5"/>
  <c r="U28" i="5"/>
  <c r="T28" i="5"/>
  <c r="R28" i="5"/>
  <c r="Q28" i="5"/>
  <c r="P28" i="5"/>
  <c r="N28" i="5"/>
  <c r="M28" i="5"/>
  <c r="L28" i="5"/>
  <c r="K28" i="5"/>
  <c r="S26" i="5"/>
  <c r="S28" i="5" s="1"/>
  <c r="O26" i="5"/>
  <c r="O28" i="5" s="1"/>
  <c r="N47" i="5" l="1"/>
  <c r="P12" i="5" l="1"/>
  <c r="O12" i="5" s="1"/>
  <c r="H69" i="8" l="1"/>
  <c r="H67" i="8"/>
  <c r="H63" i="8"/>
  <c r="H61" i="8" s="1"/>
  <c r="H53" i="8"/>
  <c r="H48" i="8"/>
  <c r="H39" i="8"/>
  <c r="H37" i="8"/>
  <c r="H34" i="8"/>
  <c r="H31" i="8"/>
  <c r="H22" i="8"/>
  <c r="H16" i="8"/>
  <c r="J69" i="8"/>
  <c r="I69" i="8"/>
  <c r="J67" i="8"/>
  <c r="I67" i="8"/>
  <c r="J63" i="8"/>
  <c r="I63" i="8"/>
  <c r="J62" i="8"/>
  <c r="J61" i="8" s="1"/>
  <c r="I62" i="8"/>
  <c r="I61" i="8" s="1"/>
  <c r="J53" i="8"/>
  <c r="I53" i="8"/>
  <c r="J48" i="8"/>
  <c r="I48" i="8"/>
  <c r="J39" i="8"/>
  <c r="I39" i="8"/>
  <c r="J37" i="8"/>
  <c r="I37" i="8"/>
  <c r="J34" i="8"/>
  <c r="I34" i="8"/>
  <c r="J31" i="8"/>
  <c r="I31" i="8"/>
  <c r="J22" i="8"/>
  <c r="I22" i="8"/>
  <c r="J16" i="8"/>
  <c r="I16" i="8"/>
  <c r="H26" i="8" l="1"/>
  <c r="I26" i="8"/>
  <c r="J26" i="8"/>
  <c r="H54" i="8"/>
  <c r="H55" i="8" s="1"/>
  <c r="I66" i="8"/>
  <c r="I70" i="8" s="1"/>
  <c r="H66" i="8"/>
  <c r="H70" i="8" s="1"/>
  <c r="I54" i="8"/>
  <c r="I55" i="8" s="1"/>
  <c r="J54" i="8"/>
  <c r="J55" i="8" s="1"/>
  <c r="H40" i="8"/>
  <c r="I40" i="8"/>
  <c r="J40" i="8"/>
  <c r="J66" i="8"/>
  <c r="J70" i="8" s="1"/>
  <c r="H41" i="8" l="1"/>
  <c r="H56" i="8" s="1"/>
  <c r="J41" i="8"/>
  <c r="J56" i="8" s="1"/>
  <c r="I41" i="8"/>
  <c r="I56" i="8" s="1"/>
  <c r="W51" i="5" l="1"/>
  <c r="W74" i="5"/>
  <c r="W79" i="5"/>
  <c r="X78" i="5"/>
  <c r="W78" i="5"/>
  <c r="M59" i="5"/>
  <c r="L59" i="5"/>
  <c r="K58" i="5"/>
  <c r="N57" i="5"/>
  <c r="K57" i="5" s="1"/>
  <c r="X56" i="5"/>
  <c r="L56" i="5"/>
  <c r="M56" i="5"/>
  <c r="N56" i="5"/>
  <c r="P56" i="5"/>
  <c r="Q56" i="5"/>
  <c r="R56" i="5"/>
  <c r="S56" i="5"/>
  <c r="T56" i="5"/>
  <c r="U56" i="5"/>
  <c r="V56" i="5"/>
  <c r="W56" i="5"/>
  <c r="K56" i="5"/>
  <c r="O52" i="5"/>
  <c r="O56" i="5" s="1"/>
  <c r="W64" i="5" l="1"/>
  <c r="W65" i="5" s="1"/>
  <c r="N59" i="5"/>
  <c r="K59" i="5"/>
  <c r="X77" i="5"/>
  <c r="W77" i="5"/>
  <c r="W76" i="5" s="1"/>
  <c r="S78" i="5"/>
  <c r="K77" i="5"/>
  <c r="S77" i="5" l="1"/>
  <c r="O77" i="5"/>
  <c r="X42" i="5"/>
  <c r="W42" i="5"/>
  <c r="V42" i="5"/>
  <c r="U42" i="5"/>
  <c r="T42" i="5"/>
  <c r="R42" i="5"/>
  <c r="Q42" i="5"/>
  <c r="P42" i="5"/>
  <c r="N42" i="5"/>
  <c r="M42" i="5"/>
  <c r="L42" i="5"/>
  <c r="O42" i="5"/>
  <c r="S41" i="5"/>
  <c r="K41" i="5"/>
  <c r="O38" i="5"/>
  <c r="K42" i="5" l="1"/>
  <c r="S42" i="5"/>
  <c r="S12" i="5" l="1"/>
  <c r="S38" i="5"/>
  <c r="Q25" i="5"/>
  <c r="R25" i="5"/>
  <c r="T25" i="5"/>
  <c r="U25" i="5"/>
  <c r="V25" i="5"/>
  <c r="W25" i="5"/>
  <c r="X25" i="5"/>
  <c r="O24" i="5"/>
  <c r="O18" i="5"/>
  <c r="O73" i="5" s="1"/>
  <c r="O19" i="5"/>
  <c r="O20" i="5"/>
  <c r="O21" i="5"/>
  <c r="O22" i="5"/>
  <c r="O23" i="5"/>
  <c r="S19" i="5"/>
  <c r="S17" i="5"/>
  <c r="S25" i="5" l="1"/>
  <c r="P25" i="5"/>
  <c r="O17" i="5"/>
  <c r="W72" i="5"/>
  <c r="W71" i="5" s="1"/>
  <c r="W80" i="5" s="1"/>
  <c r="W81" i="5" s="1"/>
  <c r="N63" i="5"/>
  <c r="M63" i="5"/>
  <c r="L63" i="5"/>
  <c r="K62" i="5"/>
  <c r="K61" i="5"/>
  <c r="K60" i="5"/>
  <c r="K50" i="5"/>
  <c r="K48" i="5"/>
  <c r="O25" i="5" l="1"/>
  <c r="K63" i="5"/>
  <c r="K17" i="5"/>
  <c r="K12" i="5" l="1"/>
  <c r="L16" i="5"/>
  <c r="M16" i="5"/>
  <c r="N16" i="5"/>
  <c r="P16" i="5"/>
  <c r="P29" i="5" s="1"/>
  <c r="Q16" i="5"/>
  <c r="Q29" i="5" s="1"/>
  <c r="R16" i="5"/>
  <c r="R29" i="5" s="1"/>
  <c r="T16" i="5"/>
  <c r="T29" i="5" s="1"/>
  <c r="U16" i="5"/>
  <c r="U29" i="5" s="1"/>
  <c r="V16" i="5"/>
  <c r="V29" i="5" s="1"/>
  <c r="W16" i="5"/>
  <c r="W29" i="5" s="1"/>
  <c r="X16" i="5"/>
  <c r="X29" i="5" s="1"/>
  <c r="K18" i="5"/>
  <c r="K78" i="5" s="1"/>
  <c r="K19" i="5"/>
  <c r="L25" i="5"/>
  <c r="L29" i="5" s="1"/>
  <c r="M25" i="5"/>
  <c r="M29" i="5" s="1"/>
  <c r="N25" i="5"/>
  <c r="N29" i="5" s="1"/>
  <c r="K31" i="5"/>
  <c r="K34" i="5" s="1"/>
  <c r="O31" i="5"/>
  <c r="S31" i="5"/>
  <c r="S34" i="5" s="1"/>
  <c r="L34" i="5"/>
  <c r="M34" i="5"/>
  <c r="N34" i="5"/>
  <c r="Q34" i="5"/>
  <c r="R34" i="5"/>
  <c r="T34" i="5"/>
  <c r="U34" i="5"/>
  <c r="V34" i="5"/>
  <c r="W34" i="5"/>
  <c r="X34" i="5"/>
  <c r="K35" i="5"/>
  <c r="O35" i="5"/>
  <c r="S35" i="5"/>
  <c r="L37" i="5"/>
  <c r="M37" i="5"/>
  <c r="N37" i="5"/>
  <c r="Q37" i="5"/>
  <c r="R37" i="5"/>
  <c r="T37" i="5"/>
  <c r="U37" i="5"/>
  <c r="V37" i="5"/>
  <c r="W37" i="5"/>
  <c r="X37" i="5"/>
  <c r="K38" i="5"/>
  <c r="S39" i="5"/>
  <c r="L40" i="5"/>
  <c r="M40" i="5"/>
  <c r="N40" i="5"/>
  <c r="Q40" i="5"/>
  <c r="Q43" i="5" s="1"/>
  <c r="R40" i="5"/>
  <c r="T40" i="5"/>
  <c r="T43" i="5" s="1"/>
  <c r="U40" i="5"/>
  <c r="V40" i="5"/>
  <c r="V43" i="5" s="1"/>
  <c r="W40" i="5"/>
  <c r="X40" i="5"/>
  <c r="K47" i="5"/>
  <c r="K74" i="5" s="1"/>
  <c r="O47" i="5"/>
  <c r="S47" i="5"/>
  <c r="O48" i="5"/>
  <c r="S48" i="5"/>
  <c r="O50" i="5"/>
  <c r="O79" i="5" s="1"/>
  <c r="S50" i="5"/>
  <c r="L51" i="5"/>
  <c r="L64" i="5" s="1"/>
  <c r="M51" i="5"/>
  <c r="M64" i="5" s="1"/>
  <c r="N51" i="5"/>
  <c r="N64" i="5" s="1"/>
  <c r="P51" i="5"/>
  <c r="P64" i="5" s="1"/>
  <c r="Q51" i="5"/>
  <c r="Q64" i="5" s="1"/>
  <c r="T51" i="5"/>
  <c r="T64" i="5" s="1"/>
  <c r="U51" i="5"/>
  <c r="U64" i="5" s="1"/>
  <c r="V51" i="5"/>
  <c r="V64" i="5" s="1"/>
  <c r="X51" i="5"/>
  <c r="X64" i="5" s="1"/>
  <c r="K79" i="5"/>
  <c r="X72" i="5"/>
  <c r="X74" i="5"/>
  <c r="X79" i="5"/>
  <c r="X76" i="5" s="1"/>
  <c r="U43" i="5" l="1"/>
  <c r="O72" i="5"/>
  <c r="O74" i="5"/>
  <c r="O51" i="5"/>
  <c r="S72" i="5"/>
  <c r="O34" i="5"/>
  <c r="O64" i="5"/>
  <c r="X43" i="5"/>
  <c r="R43" i="5"/>
  <c r="W43" i="5"/>
  <c r="W44" i="5" s="1"/>
  <c r="W66" i="5" s="1"/>
  <c r="K72" i="5"/>
  <c r="K71" i="5" s="1"/>
  <c r="K76" i="5"/>
  <c r="O76" i="5"/>
  <c r="M65" i="5"/>
  <c r="V65" i="5"/>
  <c r="S79" i="5"/>
  <c r="S76" i="5" s="1"/>
  <c r="R44" i="5"/>
  <c r="X65" i="5"/>
  <c r="U65" i="5"/>
  <c r="N65" i="5"/>
  <c r="Q65" i="5"/>
  <c r="L65" i="5"/>
  <c r="Q44" i="5"/>
  <c r="T65" i="5"/>
  <c r="P65" i="5"/>
  <c r="X44" i="5"/>
  <c r="T44" i="5"/>
  <c r="M43" i="5"/>
  <c r="L43" i="5"/>
  <c r="S37" i="5"/>
  <c r="K51" i="5"/>
  <c r="K64" i="5" s="1"/>
  <c r="O40" i="5"/>
  <c r="O16" i="5"/>
  <c r="O29" i="5" s="1"/>
  <c r="S51" i="5"/>
  <c r="S64" i="5" s="1"/>
  <c r="U44" i="5"/>
  <c r="K40" i="5"/>
  <c r="S40" i="5"/>
  <c r="K37" i="5"/>
  <c r="K25" i="5"/>
  <c r="K16" i="5"/>
  <c r="S16" i="5"/>
  <c r="S29" i="5" s="1"/>
  <c r="X71" i="5"/>
  <c r="X80" i="5" s="1"/>
  <c r="X81" i="5" s="1"/>
  <c r="P34" i="5"/>
  <c r="R64" i="5"/>
  <c r="S74" i="5"/>
  <c r="S71" i="5" s="1"/>
  <c r="N43" i="5"/>
  <c r="O37" i="5"/>
  <c r="P40" i="5"/>
  <c r="P37" i="5"/>
  <c r="P43" i="5" l="1"/>
  <c r="O71" i="5"/>
  <c r="O43" i="5"/>
  <c r="K29" i="5"/>
  <c r="S43" i="5"/>
  <c r="S44" i="5" s="1"/>
  <c r="T66" i="5"/>
  <c r="X66" i="5"/>
  <c r="S80" i="5"/>
  <c r="T81" i="5" s="1"/>
  <c r="K80" i="5"/>
  <c r="R65" i="5"/>
  <c r="R66" i="5" s="1"/>
  <c r="U66" i="5"/>
  <c r="P44" i="5"/>
  <c r="P66" i="5" s="1"/>
  <c r="O44" i="5"/>
  <c r="Q66" i="5"/>
  <c r="L44" i="5"/>
  <c r="L66" i="5" s="1"/>
  <c r="O80" i="5"/>
  <c r="P81" i="5" s="1"/>
  <c r="O65" i="5"/>
  <c r="V44" i="5"/>
  <c r="V66" i="5" s="1"/>
  <c r="M44" i="5"/>
  <c r="M66" i="5" s="1"/>
  <c r="N44" i="5"/>
  <c r="N66" i="5" s="1"/>
  <c r="K65" i="5"/>
  <c r="S65" i="5"/>
  <c r="K43" i="5"/>
  <c r="K44" i="5" l="1"/>
  <c r="O66" i="5"/>
  <c r="K66" i="5"/>
  <c r="S66" i="5"/>
</calcChain>
</file>

<file path=xl/comments1.xml><?xml version="1.0" encoding="utf-8"?>
<comments xmlns="http://schemas.openxmlformats.org/spreadsheetml/2006/main">
  <authors>
    <author>Audra Cepiene</author>
  </authors>
  <commentList>
    <comment ref="E12" authorId="0">
      <text>
        <r>
          <rPr>
            <b/>
            <sz val="9"/>
            <color indexed="81"/>
            <rFont val="Tahoma"/>
            <family val="2"/>
            <charset val="186"/>
          </rPr>
          <t>3.2.2.3</t>
        </r>
        <r>
          <rPr>
            <sz val="9"/>
            <color indexed="81"/>
            <rFont val="Tahoma"/>
            <family val="2"/>
            <charset val="186"/>
          </rPr>
          <t xml:space="preserve">
Skatinti laivais keliaujančių turistų pritraukimą į Klaipėdos miestą</t>
        </r>
      </text>
    </comment>
    <comment ref="E17" authorId="0">
      <text>
        <r>
          <rPr>
            <sz val="9"/>
            <color indexed="81"/>
            <rFont val="Tahoma"/>
            <family val="2"/>
            <charset val="186"/>
          </rPr>
          <t>KSP 3.2.2.1 
Stiprinti tarptautinių jūrinių renginių (Jūros šventė, laivų paradas ir kt.), regatų (Baltic Sprint Cup, Tall Ship Race, Baltic Sail, Volvo Ocean Race ir kt.) tradicijas</t>
        </r>
      </text>
    </comment>
    <comment ref="E23" authorId="0">
      <text>
        <r>
          <rPr>
            <b/>
            <sz val="9"/>
            <color indexed="81"/>
            <rFont val="Tahoma"/>
            <family val="2"/>
            <charset val="186"/>
          </rPr>
          <t xml:space="preserve">KSP 3.2.2.1 </t>
        </r>
        <r>
          <rPr>
            <sz val="9"/>
            <color indexed="81"/>
            <rFont val="Tahoma"/>
            <family val="2"/>
            <charset val="186"/>
          </rPr>
          <t xml:space="preserve">
Stiprinti tarptautinių jūrinių renginių (Jūros šventė, laivų paradas ir kt.), regatų (Baltic Sprint Cup, Tall Ship Race, Baltic Sail, Volvo Ocean Race ir kt.) tradicijas</t>
        </r>
      </text>
    </comment>
    <comment ref="E28" authorId="0">
      <text>
        <r>
          <rPr>
            <b/>
            <sz val="9"/>
            <color indexed="81"/>
            <rFont val="Tahoma"/>
            <family val="2"/>
            <charset val="186"/>
          </rPr>
          <t xml:space="preserve">KSP 3.2.3.2. </t>
        </r>
        <r>
          <rPr>
            <sz val="9"/>
            <color indexed="81"/>
            <rFont val="Tahoma"/>
            <family val="2"/>
            <charset val="186"/>
          </rPr>
          <t xml:space="preserve">Įgyvendinti tikslines jūrinio turizmo rinkodaros priemones; </t>
        </r>
        <r>
          <rPr>
            <b/>
            <sz val="9"/>
            <color indexed="81"/>
            <rFont val="Tahoma"/>
            <family val="2"/>
            <charset val="186"/>
          </rPr>
          <t>KSP 3.2.3.3.</t>
        </r>
        <r>
          <rPr>
            <sz val="9"/>
            <color indexed="81"/>
            <rFont val="Tahoma"/>
            <family val="2"/>
            <charset val="186"/>
          </rPr>
          <t>Pristatyti Klaipėdos miesto turizmo galimybes tarptautinėse parodose ir kituose renginiuose bendradarbiaujant su regiono savivaldybėmis</t>
        </r>
      </text>
    </comment>
    <comment ref="E32" authorId="0">
      <text>
        <r>
          <rPr>
            <b/>
            <sz val="9"/>
            <color indexed="81"/>
            <rFont val="Tahoma"/>
            <family val="2"/>
            <charset val="186"/>
          </rPr>
          <t>KSP 3.2.3.1</t>
        </r>
        <r>
          <rPr>
            <sz val="9"/>
            <color indexed="81"/>
            <rFont val="Tahoma"/>
            <family val="2"/>
            <charset val="186"/>
          </rPr>
          <t xml:space="preserve">
Periodiškai rengti, leisti ir platinti Klaipėdą ir jos turizmo produktus (įtraukiant ir svarbiausius Klaipėdos regiono turizmo produktus) pristatančius leidinius, skirtus tikslinėms teritorijoms</t>
        </r>
      </text>
    </comment>
    <comment ref="E45" authorId="0">
      <text>
        <r>
          <rPr>
            <b/>
            <sz val="9"/>
            <color indexed="81"/>
            <rFont val="Tahoma"/>
            <family val="2"/>
            <charset val="186"/>
          </rPr>
          <t>3.2.1.1.</t>
        </r>
        <r>
          <rPr>
            <sz val="9"/>
            <color indexed="81"/>
            <rFont val="Tahoma"/>
            <family val="2"/>
            <charset val="186"/>
          </rPr>
          <t xml:space="preserve">
Atkurti Klaipėdos piliavietę bei pritaikyti kultūros ir turizmo poreikiams</t>
        </r>
      </text>
    </comment>
    <comment ref="E50" authorId="0">
      <text>
        <r>
          <rPr>
            <b/>
            <sz val="9"/>
            <color indexed="81"/>
            <rFont val="Tahoma"/>
            <family val="2"/>
            <charset val="186"/>
          </rPr>
          <t>3.2.1.7</t>
        </r>
        <r>
          <rPr>
            <sz val="9"/>
            <color indexed="81"/>
            <rFont val="Tahoma"/>
            <family val="2"/>
            <charset val="186"/>
          </rPr>
          <t xml:space="preserve">
Sutvarkyti senamiesčio ir istorinės miesto dalies reprezentacinių viešųjų erdvių (Teatro, Turgaus, Atgimimo aikščių, Ferdinando ir kitų skverų) infrastruktūrą pritaikant jas turizmo reikmėms bei renginiams </t>
        </r>
      </text>
    </comment>
  </commentList>
</comments>
</file>

<file path=xl/comments2.xml><?xml version="1.0" encoding="utf-8"?>
<comments xmlns="http://schemas.openxmlformats.org/spreadsheetml/2006/main">
  <authors>
    <author>Audra Cepiene</author>
  </authors>
  <commentList>
    <comment ref="E13" authorId="0">
      <text>
        <r>
          <rPr>
            <b/>
            <sz val="9"/>
            <color indexed="81"/>
            <rFont val="Tahoma"/>
            <family val="2"/>
            <charset val="186"/>
          </rPr>
          <t>3.2.2.3</t>
        </r>
        <r>
          <rPr>
            <sz val="9"/>
            <color indexed="81"/>
            <rFont val="Tahoma"/>
            <family val="2"/>
            <charset val="186"/>
          </rPr>
          <t xml:space="preserve">
Skatinti laivais keliaujančių turistų pritraukimą į Klaipėdos miestą</t>
        </r>
      </text>
    </comment>
    <comment ref="E18" authorId="0">
      <text>
        <r>
          <rPr>
            <sz val="9"/>
            <color indexed="81"/>
            <rFont val="Tahoma"/>
            <family val="2"/>
            <charset val="186"/>
          </rPr>
          <t>KSP 3.2.2.1 
Stiprinti tarptautinių jūrinių renginių (Jūros šventė, laivų paradas ir kt.), regatų (Baltic Sprint Cup, Tall Ship Race, Baltic Sail, Volvo Ocean Race ir kt.) tradicijas</t>
        </r>
      </text>
    </comment>
    <comment ref="E24" authorId="0">
      <text>
        <r>
          <rPr>
            <b/>
            <sz val="9"/>
            <color indexed="81"/>
            <rFont val="Tahoma"/>
            <family val="2"/>
            <charset val="186"/>
          </rPr>
          <t xml:space="preserve">KSP 3.2.2.1 </t>
        </r>
        <r>
          <rPr>
            <sz val="9"/>
            <color indexed="81"/>
            <rFont val="Tahoma"/>
            <family val="2"/>
            <charset val="186"/>
          </rPr>
          <t xml:space="preserve">
Stiprinti tarptautinių jūrinių renginių (Jūros šventė, laivų paradas ir kt.), regatų (Baltic Sprint Cup, Tall Ship Race, Baltic Sail, Volvo Ocean Race ir kt.) tradicijas</t>
        </r>
      </text>
    </comment>
    <comment ref="E29" authorId="0">
      <text>
        <r>
          <rPr>
            <b/>
            <sz val="9"/>
            <color indexed="81"/>
            <rFont val="Tahoma"/>
            <family val="2"/>
            <charset val="186"/>
          </rPr>
          <t>KSP 3.2.3.2. Į</t>
        </r>
        <r>
          <rPr>
            <sz val="9"/>
            <color indexed="81"/>
            <rFont val="Tahoma"/>
            <family val="2"/>
            <charset val="186"/>
          </rPr>
          <t xml:space="preserve">gyvendinti tikslines jūrinio turizmo rinkodaros priemones; </t>
        </r>
        <r>
          <rPr>
            <b/>
            <sz val="9"/>
            <color indexed="81"/>
            <rFont val="Tahoma"/>
            <family val="2"/>
            <charset val="186"/>
          </rPr>
          <t>KSP 3.2.3.3.</t>
        </r>
        <r>
          <rPr>
            <sz val="9"/>
            <color indexed="81"/>
            <rFont val="Tahoma"/>
            <family val="2"/>
            <charset val="186"/>
          </rPr>
          <t>Pristatyti Klaipėdos miesto turizmo galimybes tarptautinėse parodose ir kituose renginiuose bendradarbiaujant su regiono savivaldybėmis</t>
        </r>
      </text>
    </comment>
    <comment ref="E33" authorId="0">
      <text>
        <r>
          <rPr>
            <b/>
            <sz val="9"/>
            <color indexed="81"/>
            <rFont val="Tahoma"/>
            <family val="2"/>
            <charset val="186"/>
          </rPr>
          <t>KSP 3.2.3.1</t>
        </r>
        <r>
          <rPr>
            <sz val="9"/>
            <color indexed="81"/>
            <rFont val="Tahoma"/>
            <family val="2"/>
            <charset val="186"/>
          </rPr>
          <t xml:space="preserve">
Periodiškai rengti, leisti ir platinti Klaipėdą ir jos turizmo produktus (įtraukiant ir svarbiausius Klaipėdos regiono turizmo produktus) pristatančius leidinius, skirtus tikslinėms teritorijoms</t>
        </r>
      </text>
    </comment>
    <comment ref="H45" authorId="0">
      <text>
        <r>
          <rPr>
            <b/>
            <sz val="9"/>
            <color indexed="81"/>
            <rFont val="Tahoma"/>
            <family val="2"/>
            <charset val="186"/>
          </rPr>
          <t>156,6 tūkst. Lt arba 45354 Eur</t>
        </r>
        <r>
          <rPr>
            <sz val="9"/>
            <color indexed="81"/>
            <rFont val="Tahoma"/>
            <family val="2"/>
            <charset val="186"/>
          </rPr>
          <t xml:space="preserve"> nepanaudoti iš 2014 m. persikelia į 2015 m.
</t>
        </r>
      </text>
    </comment>
    <comment ref="I45" authorId="0">
      <text>
        <r>
          <rPr>
            <b/>
            <sz val="9"/>
            <color indexed="81"/>
            <rFont val="Tahoma"/>
            <family val="2"/>
            <charset val="186"/>
          </rPr>
          <t>156,6 tūkst. Lt arba 45354 Eur</t>
        </r>
        <r>
          <rPr>
            <sz val="9"/>
            <color indexed="81"/>
            <rFont val="Tahoma"/>
            <family val="2"/>
            <charset val="186"/>
          </rPr>
          <t xml:space="preserve"> nepanaudoti iš 2014 m. persikelia į 2015 m.
</t>
        </r>
      </text>
    </comment>
    <comment ref="E46" authorId="0">
      <text>
        <r>
          <rPr>
            <b/>
            <sz val="9"/>
            <color indexed="81"/>
            <rFont val="Tahoma"/>
            <family val="2"/>
            <charset val="186"/>
          </rPr>
          <t>3.2.1.1.</t>
        </r>
        <r>
          <rPr>
            <sz val="9"/>
            <color indexed="81"/>
            <rFont val="Tahoma"/>
            <family val="2"/>
            <charset val="186"/>
          </rPr>
          <t xml:space="preserve">
Atkurti Klaipėdos piliavietę bei pritaikyti kultūros ir turizmo poreikiams</t>
        </r>
      </text>
    </comment>
    <comment ref="E51" authorId="0">
      <text>
        <r>
          <rPr>
            <b/>
            <sz val="9"/>
            <color indexed="81"/>
            <rFont val="Tahoma"/>
            <family val="2"/>
            <charset val="186"/>
          </rPr>
          <t>3.2.1.7</t>
        </r>
        <r>
          <rPr>
            <sz val="9"/>
            <color indexed="81"/>
            <rFont val="Tahoma"/>
            <family val="2"/>
            <charset val="186"/>
          </rPr>
          <t xml:space="preserve">
Sutvarkyti senamiesčio ir istorinės miesto dalies reprezentacinių viešųjų erdvių (Teatro, Turgaus, Atgimimo aikščių, Ferdinando ir kitų skverų) infrastruktūrą pritaikant jas turizmo reikmėms bei renginiams </t>
        </r>
      </text>
    </comment>
  </commentList>
</comments>
</file>

<file path=xl/comments3.xml><?xml version="1.0" encoding="utf-8"?>
<comments xmlns="http://schemas.openxmlformats.org/spreadsheetml/2006/main">
  <authors>
    <author>Audra Cepiene</author>
    <author>Egle Deltuvaite</author>
  </authors>
  <commentList>
    <comment ref="F12" authorId="0">
      <text>
        <r>
          <rPr>
            <b/>
            <sz val="9"/>
            <color indexed="81"/>
            <rFont val="Tahoma"/>
            <family val="2"/>
            <charset val="186"/>
          </rPr>
          <t>3.2.2.3</t>
        </r>
        <r>
          <rPr>
            <sz val="9"/>
            <color indexed="81"/>
            <rFont val="Tahoma"/>
            <family val="2"/>
            <charset val="186"/>
          </rPr>
          <t xml:space="preserve">
Skatinti laivais keliaujančių turistų pritraukimą į Klaipėdos miestą</t>
        </r>
      </text>
    </comment>
    <comment ref="P12" authorId="0">
      <text>
        <r>
          <rPr>
            <b/>
            <sz val="9"/>
            <color indexed="81"/>
            <rFont val="Tahoma"/>
            <family val="2"/>
            <charset val="186"/>
          </rPr>
          <t>Audra Cepiene:</t>
        </r>
        <r>
          <rPr>
            <sz val="9"/>
            <color indexed="81"/>
            <rFont val="Tahoma"/>
            <family val="2"/>
            <charset val="186"/>
          </rPr>
          <t xml:space="preserve">
2014-11-06 vykęs posędis. Nuspręsta mažinti 26 tūkst. lt dėl susisiekimo paslaugos</t>
        </r>
      </text>
    </comment>
    <comment ref="F17" authorId="0">
      <text>
        <r>
          <rPr>
            <sz val="9"/>
            <color indexed="81"/>
            <rFont val="Tahoma"/>
            <family val="2"/>
            <charset val="186"/>
          </rPr>
          <t>KSP 3.2.2.1 
Stiprinti tarptautinių jūrinių renginių (Jūros šventė, laivų paradas ir kt.), regatų (Baltic Sprint Cup, Tall Ship Race, Baltic Sail, Volvo Ocean Race ir kt.) tradicijas</t>
        </r>
      </text>
    </comment>
    <comment ref="P17" authorId="0">
      <text>
        <r>
          <rPr>
            <b/>
            <sz val="9"/>
            <color indexed="81"/>
            <rFont val="Tahoma"/>
            <family val="2"/>
            <charset val="186"/>
          </rPr>
          <t>Audra Cepiene:</t>
        </r>
        <r>
          <rPr>
            <sz val="9"/>
            <color indexed="81"/>
            <rFont val="Tahoma"/>
            <family val="2"/>
            <charset val="186"/>
          </rPr>
          <t xml:space="preserve">
sumažintos lėšos 200 tūkst. lt ir perkeltos į "Baltic regatta"</t>
        </r>
      </text>
    </comment>
    <comment ref="Y17" authorId="0">
      <text>
        <r>
          <rPr>
            <b/>
            <sz val="9"/>
            <color indexed="81"/>
            <rFont val="Tahoma"/>
            <family val="2"/>
            <charset val="186"/>
          </rPr>
          <t>Audra Cepiene:</t>
        </r>
        <r>
          <rPr>
            <sz val="9"/>
            <color indexed="81"/>
            <rFont val="Tahoma"/>
            <family val="2"/>
            <charset val="186"/>
          </rPr>
          <t xml:space="preserve">
2014 m. pasirašytos dvi Didžiųjų burlaivių regatos (toliau – DBR) Klaipėdos uoste organizavimo sutartys, dėl regatos 2015 (regata tarp dviejų uostų Ščecino ir Klaipėdos) ir 2017 (didžioji regata–varžybos tarp 5 miestų: Kotka, Klaipėda, Turku, Ščecinas, Halmstadas) metais. Iki 2015-03-31 pagal DBR 2015 sutartį turi būti sumokėti  205625 Lt; pagal DBR 2017 sutartį turi būti sumokėti 131250 Lt (bendra DBR 2017 uosto mokesčio suma sudaro apie 547500 Lt, kurie privalės būti mokami dalimis iki 2017 metų ir planuojami biudžete). </t>
        </r>
      </text>
    </comment>
    <comment ref="F26" authorId="0">
      <text>
        <r>
          <rPr>
            <b/>
            <sz val="9"/>
            <color indexed="81"/>
            <rFont val="Tahoma"/>
            <family val="2"/>
            <charset val="186"/>
          </rPr>
          <t xml:space="preserve">KSP 3.2.2.1 </t>
        </r>
        <r>
          <rPr>
            <sz val="9"/>
            <color indexed="81"/>
            <rFont val="Tahoma"/>
            <family val="2"/>
            <charset val="186"/>
          </rPr>
          <t xml:space="preserve">
Stiprinti tarptautinių jūrinių renginių (Jūros šventė, laivų paradas ir kt.), regatų (Baltic Sprint Cup, Tall Ship Race, Baltic Sail, Volvo Ocean Race ir kt.) tradicijas</t>
        </r>
      </text>
    </comment>
    <comment ref="P26" authorId="0">
      <text>
        <r>
          <rPr>
            <b/>
            <sz val="9"/>
            <color indexed="81"/>
            <rFont val="Tahoma"/>
            <family val="2"/>
            <charset val="186"/>
          </rPr>
          <t>Audra Cepiene:</t>
        </r>
        <r>
          <rPr>
            <sz val="9"/>
            <color indexed="81"/>
            <rFont val="Tahoma"/>
            <family val="2"/>
            <charset val="186"/>
          </rPr>
          <t xml:space="preserve">
išorės raštas 2014-11-04 Nr.(1.16)1-212, lėšos skirtos iš "Tall ships Races" 200 tūkst. Lt</t>
        </r>
      </text>
    </comment>
    <comment ref="F31" authorId="0">
      <text>
        <r>
          <rPr>
            <b/>
            <sz val="9"/>
            <color indexed="81"/>
            <rFont val="Tahoma"/>
            <family val="2"/>
            <charset val="186"/>
          </rPr>
          <t>KSP 3.2.3.2. Į</t>
        </r>
        <r>
          <rPr>
            <sz val="9"/>
            <color indexed="81"/>
            <rFont val="Tahoma"/>
            <family val="2"/>
            <charset val="186"/>
          </rPr>
          <t xml:space="preserve">gyvendinti tikslines jūrinio turizmo rinkodaros priemones; </t>
        </r>
        <r>
          <rPr>
            <b/>
            <sz val="9"/>
            <color indexed="81"/>
            <rFont val="Tahoma"/>
            <family val="2"/>
            <charset val="186"/>
          </rPr>
          <t>KSP 3.2.3.3.</t>
        </r>
        <r>
          <rPr>
            <sz val="9"/>
            <color indexed="81"/>
            <rFont val="Tahoma"/>
            <family val="2"/>
            <charset val="186"/>
          </rPr>
          <t>Pristatyti Klaipėdos miesto turizmo galimybes tarptautinėse parodose ir kituose renginiuose bendradarbiaujant su regiono savivaldybėmis</t>
        </r>
      </text>
    </comment>
    <comment ref="P31" authorId="1">
      <text>
        <r>
          <rPr>
            <b/>
            <sz val="9"/>
            <color indexed="81"/>
            <rFont val="Tahoma"/>
            <family val="2"/>
            <charset val="186"/>
          </rPr>
          <t>Egle Deltuvaite:</t>
        </r>
        <r>
          <rPr>
            <sz val="9"/>
            <color indexed="81"/>
            <rFont val="Tahoma"/>
            <family val="2"/>
            <charset val="186"/>
          </rPr>
          <t xml:space="preserve">
pagal sutartį J9-147 būtini pinigėliai 46,600</t>
        </r>
      </text>
    </comment>
    <comment ref="F35" authorId="0">
      <text>
        <r>
          <rPr>
            <b/>
            <sz val="9"/>
            <color indexed="81"/>
            <rFont val="Tahoma"/>
            <family val="2"/>
            <charset val="186"/>
          </rPr>
          <t>KSP 3.2.3.1</t>
        </r>
        <r>
          <rPr>
            <sz val="9"/>
            <color indexed="81"/>
            <rFont val="Tahoma"/>
            <family val="2"/>
            <charset val="186"/>
          </rPr>
          <t xml:space="preserve">
Periodiškai rengti, leisti ir platinti Klaipėdą ir jos turizmo produktus (įtraukiant ir svarbiausius Klaipėdos regiono turizmo produktus) pristatančius leidinius, skirtus tikslinėms teritorijoms</t>
        </r>
      </text>
    </comment>
    <comment ref="P35" authorId="0">
      <text>
        <r>
          <rPr>
            <b/>
            <sz val="9"/>
            <color indexed="81"/>
            <rFont val="Tahoma"/>
            <family val="2"/>
            <charset val="186"/>
          </rPr>
          <t>Audra Cepiene:</t>
        </r>
        <r>
          <rPr>
            <sz val="9"/>
            <color indexed="81"/>
            <rFont val="Tahoma"/>
            <family val="2"/>
            <charset val="186"/>
          </rPr>
          <t xml:space="preserve">
SPG nuspręsta 240</t>
        </r>
      </text>
    </comment>
    <comment ref="F48" authorId="0">
      <text>
        <r>
          <rPr>
            <b/>
            <sz val="9"/>
            <color indexed="81"/>
            <rFont val="Tahoma"/>
            <family val="2"/>
            <charset val="186"/>
          </rPr>
          <t>3.2.1.1.</t>
        </r>
        <r>
          <rPr>
            <sz val="9"/>
            <color indexed="81"/>
            <rFont val="Tahoma"/>
            <family val="2"/>
            <charset val="186"/>
          </rPr>
          <t xml:space="preserve">
Atkurti Klaipėdos piliavietę bei pritaikyti kultūros ir turizmo poreikiams</t>
        </r>
      </text>
    </comment>
    <comment ref="Y52" authorId="0">
      <text>
        <r>
          <rPr>
            <sz val="9"/>
            <color indexed="81"/>
            <rFont val="Tahoma"/>
            <family val="2"/>
            <charset val="186"/>
          </rPr>
          <t xml:space="preserve">Siūloma idėja - šokantys fontanai
</t>
        </r>
      </text>
    </comment>
    <comment ref="F53" authorId="0">
      <text>
        <r>
          <rPr>
            <b/>
            <sz val="9"/>
            <color indexed="81"/>
            <rFont val="Tahoma"/>
            <family val="2"/>
            <charset val="186"/>
          </rPr>
          <t>3.2.1.7</t>
        </r>
        <r>
          <rPr>
            <sz val="9"/>
            <color indexed="81"/>
            <rFont val="Tahoma"/>
            <family val="2"/>
            <charset val="186"/>
          </rPr>
          <t xml:space="preserve">
Sutvarkyti senamiesčio ir istorinės miesto dalies reprezentacinių viešųjų erdvių (Teatro, Turgaus, Atgimimo aikščių, Ferdinando ir kitų skverų) infrastruktūrą pritaikant jas turizmo reikmėms bei renginiams </t>
        </r>
      </text>
    </comment>
    <comment ref="K57" authorId="0">
      <text>
        <r>
          <rPr>
            <b/>
            <sz val="9"/>
            <color indexed="81"/>
            <rFont val="Tahoma"/>
            <family val="2"/>
            <charset val="186"/>
          </rPr>
          <t>Audra Cepiene:</t>
        </r>
        <r>
          <rPr>
            <sz val="9"/>
            <color indexed="81"/>
            <rFont val="Tahoma"/>
            <family val="2"/>
            <charset val="186"/>
          </rPr>
          <t xml:space="preserve">
pridėta 552,1 tūkst. Lt </t>
        </r>
      </text>
    </comment>
    <comment ref="K66" authorId="0">
      <text>
        <r>
          <rPr>
            <b/>
            <sz val="9"/>
            <color indexed="81"/>
            <rFont val="Tahoma"/>
            <family val="2"/>
            <charset val="186"/>
          </rPr>
          <t>Audra Cepiene:</t>
        </r>
        <r>
          <rPr>
            <sz val="9"/>
            <color indexed="81"/>
            <rFont val="Tahoma"/>
            <family val="2"/>
            <charset val="186"/>
          </rPr>
          <t xml:space="preserve">
strateginis pirminis + įsakymas  8400,1 tūkst. lt</t>
        </r>
      </text>
    </comment>
    <comment ref="K71" authorId="0">
      <text>
        <r>
          <rPr>
            <b/>
            <sz val="9"/>
            <color indexed="81"/>
            <rFont val="Tahoma"/>
            <family val="2"/>
            <charset val="186"/>
          </rPr>
          <t>Audra Cepiene:</t>
        </r>
        <r>
          <rPr>
            <sz val="9"/>
            <color indexed="81"/>
            <rFont val="Tahoma"/>
            <family val="2"/>
            <charset val="186"/>
          </rPr>
          <t xml:space="preserve">
pradinis biudžetas 
3520,1 tūkst. Lt</t>
        </r>
      </text>
    </comment>
  </commentList>
</comments>
</file>

<file path=xl/comments4.xml><?xml version="1.0" encoding="utf-8"?>
<comments xmlns="http://schemas.openxmlformats.org/spreadsheetml/2006/main">
  <authors>
    <author>Audra Cepiene</author>
  </authors>
  <commentList>
    <comment ref="F17" authorId="0">
      <text>
        <r>
          <rPr>
            <b/>
            <sz val="9"/>
            <color indexed="81"/>
            <rFont val="Tahoma"/>
            <family val="2"/>
            <charset val="186"/>
          </rPr>
          <t>3.2.2.3</t>
        </r>
        <r>
          <rPr>
            <sz val="9"/>
            <color indexed="81"/>
            <rFont val="Tahoma"/>
            <family val="2"/>
            <charset val="186"/>
          </rPr>
          <t xml:space="preserve">
Skatinti laivais keliaujančių turistų pritraukimą į Klaipėdos miestą</t>
        </r>
      </text>
    </comment>
    <comment ref="F22" authorId="0">
      <text>
        <r>
          <rPr>
            <b/>
            <sz val="9"/>
            <color indexed="81"/>
            <rFont val="Tahoma"/>
            <family val="2"/>
            <charset val="186"/>
          </rPr>
          <t xml:space="preserve">KSP 3.2.2.1 </t>
        </r>
        <r>
          <rPr>
            <sz val="9"/>
            <color indexed="81"/>
            <rFont val="Tahoma"/>
            <family val="2"/>
            <charset val="186"/>
          </rPr>
          <t xml:space="preserve">
Stiprinti tarptautinių jūrinių renginių (Jūros šventė, laivų paradas ir kt.), regatų (Baltic Sprint Cup, Tall Ship Race, Baltic Sail, Volvo Ocean Race ir kt.) tradicijas</t>
        </r>
      </text>
    </comment>
    <comment ref="F31" authorId="0">
      <text>
        <r>
          <rPr>
            <b/>
            <sz val="9"/>
            <color indexed="81"/>
            <rFont val="Tahoma"/>
            <family val="2"/>
            <charset val="186"/>
          </rPr>
          <t xml:space="preserve">KSP 3.2.2.1 </t>
        </r>
        <r>
          <rPr>
            <sz val="9"/>
            <color indexed="81"/>
            <rFont val="Tahoma"/>
            <family val="2"/>
            <charset val="186"/>
          </rPr>
          <t xml:space="preserve">
Stiprinti tarptautinių jūrinių renginių (Jūros šventė, laivų paradas ir kt.), regatų (Baltic Sprint Cup, Tall Ship Race, Baltic Sail, Volvo Ocean Race ir kt.) tradicijas</t>
        </r>
      </text>
    </comment>
    <comment ref="F35" authorId="0">
      <text>
        <r>
          <rPr>
            <b/>
            <sz val="9"/>
            <color indexed="81"/>
            <rFont val="Tahoma"/>
            <family val="2"/>
            <charset val="186"/>
          </rPr>
          <t xml:space="preserve">KSP 3.2.3.2. </t>
        </r>
        <r>
          <rPr>
            <sz val="9"/>
            <color indexed="81"/>
            <rFont val="Tahoma"/>
            <family val="2"/>
            <charset val="186"/>
          </rPr>
          <t>Įg</t>
        </r>
        <r>
          <rPr>
            <sz val="9"/>
            <color indexed="81"/>
            <rFont val="Tahoma"/>
            <family val="2"/>
            <charset val="186"/>
          </rPr>
          <t xml:space="preserve">yvendinti tikslines jūrinio turizmo rinkodaros priemones; </t>
        </r>
        <r>
          <rPr>
            <b/>
            <sz val="9"/>
            <color indexed="81"/>
            <rFont val="Tahoma"/>
            <family val="2"/>
            <charset val="186"/>
          </rPr>
          <t>KSP 3.2.3.3.</t>
        </r>
        <r>
          <rPr>
            <sz val="9"/>
            <color indexed="81"/>
            <rFont val="Tahoma"/>
            <family val="2"/>
            <charset val="186"/>
          </rPr>
          <t>Pristatyti Klaipėdos miesto turizmo galimybes tarptautinėse parodose ir kituose renginiuose bendradarbiaujant su regiono savivaldybėmis</t>
        </r>
      </text>
    </comment>
    <comment ref="F39" authorId="0">
      <text>
        <r>
          <rPr>
            <b/>
            <sz val="9"/>
            <color indexed="81"/>
            <rFont val="Tahoma"/>
            <family val="2"/>
            <charset val="186"/>
          </rPr>
          <t>KSP 3.2.3.1</t>
        </r>
        <r>
          <rPr>
            <sz val="9"/>
            <color indexed="81"/>
            <rFont val="Tahoma"/>
            <family val="2"/>
            <charset val="186"/>
          </rPr>
          <t xml:space="preserve">
Periodiškai rengti, leisti ir platinti Klaipėdą ir jos turizmo produktus (įtraukiant ir svarbiausius Klaipėdos regiono turizmo produktus) pristatančius leidinius, skirtus tikslinėms teritorijoms</t>
        </r>
      </text>
    </comment>
    <comment ref="F52" authorId="0">
      <text>
        <r>
          <rPr>
            <b/>
            <sz val="9"/>
            <color indexed="81"/>
            <rFont val="Tahoma"/>
            <family val="2"/>
            <charset val="186"/>
          </rPr>
          <t>3.2.1.1.</t>
        </r>
        <r>
          <rPr>
            <sz val="9"/>
            <color indexed="81"/>
            <rFont val="Tahoma"/>
            <family val="2"/>
            <charset val="186"/>
          </rPr>
          <t xml:space="preserve">
Atkurti Klaipėdos piliavietę bei pritaikyti kultūros ir turizmo poreikiams</t>
        </r>
      </text>
    </comment>
    <comment ref="F57" authorId="0">
      <text>
        <r>
          <rPr>
            <b/>
            <sz val="9"/>
            <color indexed="81"/>
            <rFont val="Tahoma"/>
            <family val="2"/>
            <charset val="186"/>
          </rPr>
          <t>3.2.1.7</t>
        </r>
        <r>
          <rPr>
            <sz val="9"/>
            <color indexed="81"/>
            <rFont val="Tahoma"/>
            <family val="2"/>
            <charset val="186"/>
          </rPr>
          <t xml:space="preserve">
Sutvarkyti senamiesčio ir istorinės miesto dalies reprezentacinių viešųjų erdvių (Teatro, Turgaus, Atgimimo aikščių, Ferdinando ir kitų skverų) infrastruktūrą pritaikant jas turizmo reikmėms bei renginiams </t>
        </r>
      </text>
    </comment>
  </commentList>
</comments>
</file>

<file path=xl/sharedStrings.xml><?xml version="1.0" encoding="utf-8"?>
<sst xmlns="http://schemas.openxmlformats.org/spreadsheetml/2006/main" count="765" uniqueCount="178">
  <si>
    <t>tūkst. Lt</t>
  </si>
  <si>
    <t>Uždavinio kodas</t>
  </si>
  <si>
    <t>Priemonės kodas</t>
  </si>
  <si>
    <t>Priemonės požymis</t>
  </si>
  <si>
    <t>Asignavimų valdytojo kodas</t>
  </si>
  <si>
    <t>Finansavimo šaltinis</t>
  </si>
  <si>
    <t>Iš viso</t>
  </si>
  <si>
    <t>Išlaidoms</t>
  </si>
  <si>
    <t>01</t>
  </si>
  <si>
    <t>Iš viso:</t>
  </si>
  <si>
    <t>02</t>
  </si>
  <si>
    <t>Iš viso uždaviniui:</t>
  </si>
  <si>
    <t>Iš viso tikslui:</t>
  </si>
  <si>
    <t>Finansavimo šaltiniai</t>
  </si>
  <si>
    <t>Produkto kriterijaus</t>
  </si>
  <si>
    <t>Pavadinimas</t>
  </si>
  <si>
    <t>Iš jų darbo užmokesčiui</t>
  </si>
  <si>
    <t>Finansavimo šaltinių suvestinė</t>
  </si>
  <si>
    <t>SAVIVALDYBĖS  LĖŠOS, IŠ VISO:</t>
  </si>
  <si>
    <t>KITI ŠALTINIAI, IŠ VISO:</t>
  </si>
  <si>
    <t>IŠ VISO:</t>
  </si>
  <si>
    <t xml:space="preserve">                              Pavadinimas</t>
  </si>
  <si>
    <t>Turtui įsigyti ir finansiniams įsipareigojimams vykdyti</t>
  </si>
  <si>
    <t>Asignavimų valdytojų kodų klasifikatorius*</t>
  </si>
  <si>
    <t>1.</t>
  </si>
  <si>
    <t>Savivaldybės administracijos direktorius</t>
  </si>
  <si>
    <t>2.</t>
  </si>
  <si>
    <t>Ugdymo ir kultūros departamento direktorius</t>
  </si>
  <si>
    <t>3.</t>
  </si>
  <si>
    <t>Socialinių reikalų departamento direktorius</t>
  </si>
  <si>
    <t>4.</t>
  </si>
  <si>
    <t>Urbanistinės plėtros departamento direktorius</t>
  </si>
  <si>
    <t>5.</t>
  </si>
  <si>
    <t>Investicijų ir ekonomikos departamento direktorius</t>
  </si>
  <si>
    <t>6.</t>
  </si>
  <si>
    <t>Miesto ūkio departamento direktorius</t>
  </si>
  <si>
    <t xml:space="preserve"> TIKSLŲ, UŽDAVINIŲ, PRIEMONIŲ, PRIEMONIŲ IŠLAIDŲ IR PRODUKTO KRITERIJŲ SUVESTINĖ</t>
  </si>
  <si>
    <t>Veiklos plano tikslo kodas</t>
  </si>
  <si>
    <t>Vykdytojas (skyrius / asmuo)</t>
  </si>
  <si>
    <t>* patvirtinta Klaipėdos miesto savivaldybės administracijos direktoriaus 2011-02-24 įsakymu Nr. AD1-384</t>
  </si>
  <si>
    <r>
      <t xml:space="preserve">Savivaldybės biudžeto lėšos </t>
    </r>
    <r>
      <rPr>
        <b/>
        <sz val="10"/>
        <rFont val="Times New Roman"/>
        <family val="1"/>
        <charset val="186"/>
      </rPr>
      <t>SB</t>
    </r>
  </si>
  <si>
    <r>
      <t xml:space="preserve">Paskolos lėšos </t>
    </r>
    <r>
      <rPr>
        <b/>
        <sz val="10"/>
        <rFont val="Times New Roman"/>
        <family val="1"/>
        <charset val="186"/>
      </rPr>
      <t>SB(P)</t>
    </r>
  </si>
  <si>
    <r>
      <t xml:space="preserve">Europos Sąjungos paramos lėšos </t>
    </r>
    <r>
      <rPr>
        <b/>
        <sz val="10"/>
        <rFont val="Times New Roman"/>
        <family val="1"/>
        <charset val="186"/>
      </rPr>
      <t>ES</t>
    </r>
  </si>
  <si>
    <r>
      <t xml:space="preserve">Funkcinės klasifikacijos kodas </t>
    </r>
    <r>
      <rPr>
        <b/>
        <sz val="10"/>
        <rFont val="Times New Roman"/>
        <family val="1"/>
        <charset val="186"/>
      </rPr>
      <t xml:space="preserve"> *</t>
    </r>
  </si>
  <si>
    <t>2015-ieji metai</t>
  </si>
  <si>
    <t>SB</t>
  </si>
  <si>
    <t>Papriemonės kodas</t>
  </si>
  <si>
    <t>03</t>
  </si>
  <si>
    <t>04</t>
  </si>
  <si>
    <t>05</t>
  </si>
  <si>
    <t>SUBALANSUOTO TURIZMO SKATINIMO IR VYSTYMO PROGRAMOS (NR. 02)</t>
  </si>
  <si>
    <t>02 Subalansuoto turizmo skatinimo ir vystymo programa</t>
  </si>
  <si>
    <t>Skatinti atvykstamąjį ir vietinį turizmą, stiprinant miesto turistinį patrauklumą bei didinant Klaipėdos miesto konkurencingumą tiek tarptautinėse, tiek vidinėse turizmo rinkose</t>
  </si>
  <si>
    <t>Plėtoti vandens turizmą</t>
  </si>
  <si>
    <t>Plėtoti turizmo informacinę sistemą</t>
  </si>
  <si>
    <t>Plėtoti viešąją aktyvaus poilsio ir turizmo infrastruktūrą</t>
  </si>
  <si>
    <t>Plėtoti turizmo infrastruktūrą</t>
  </si>
  <si>
    <t>SB(P)</t>
  </si>
  <si>
    <t>ES</t>
  </si>
  <si>
    <t>Projektų sk.</t>
  </si>
  <si>
    <t>5</t>
  </si>
  <si>
    <t>Apgyvendinimo paslaugų plėtra Klaipėdoje, įrengiant kempingą pajūryje, II etapas. Stacionarių namelių poilsiui Girulių kempinge įrengimas</t>
  </si>
  <si>
    <t>I</t>
  </si>
  <si>
    <t>Esamų Klaipėdos pilies princo Frydricho ir princo Karlo bastionų rekonstrukcija, išvystant Mažosios Lietuvos istorijos muziejų (pagal VP3-1.3-M-02 priemonę)</t>
  </si>
  <si>
    <t>Kruizų ir regatų organizavimas, vandens turizmo rinkodaros vykdymas</t>
  </si>
  <si>
    <t>Klaipėdos miesto turizmo galimybių pristatymas tarptautinėje erdvėje (tarptautinėse turizmo parodose ir verslo misijose)</t>
  </si>
  <si>
    <t>Nemokamos informacijos teikimas turistams bei turistines paslaugas teikiantiems subjektams</t>
  </si>
  <si>
    <t>Nacionalinės turizmo informacinės sistemos duomenų bazės atnaujinimas</t>
  </si>
  <si>
    <t>Duomenų bazės atnaujinimai per kalendorinius metus, kartai</t>
  </si>
  <si>
    <t>Strateginis tikslas 01. Didinti miesto konkurencingumą, kryptingai vystant infrastruktūrą ir sudarant palankias sąlygas verslui</t>
  </si>
  <si>
    <t>Aptarnauta turistų (suteikta inform.), tūkst. vnt.</t>
  </si>
  <si>
    <t>2016-ųjų metų lėšų projektas</t>
  </si>
  <si>
    <t>2016-ieji metai</t>
  </si>
  <si>
    <t>P3.2.1.1.</t>
  </si>
  <si>
    <t>P3.2.1.3.</t>
  </si>
  <si>
    <t>P3.2.2.1, P3.2.2.3</t>
  </si>
  <si>
    <t>P3.2.3.2, P3.2.3.3</t>
  </si>
  <si>
    <t>P3.2.2.1</t>
  </si>
  <si>
    <t xml:space="preserve">Atvykusių kruizinių laivų skaičus, vnt. </t>
  </si>
  <si>
    <t xml:space="preserve">Įvykusių jūrinių renginių skaičius, vnt. </t>
  </si>
  <si>
    <t xml:space="preserve">Didžiųjų burlaivių regatos „The Tall Ships Races“ programos įgyvendinimas </t>
  </si>
  <si>
    <t>Dalyvauta tarptautiniuose renginiuose, kartų</t>
  </si>
  <si>
    <t>Visuomeninių renginių infrastruktūros buvusioje pilies teritorijoje suformavimas: Klaipėdos pilies ir bastionų komplekso rytinės kurtinos atkūrimas bei Antrojo pasaulinio karo laikų dažų (kuro) sandėlio pritaikymas</t>
  </si>
  <si>
    <r>
      <t>I</t>
    </r>
    <r>
      <rPr>
        <sz val="10"/>
        <rFont val="Times New Roman"/>
        <family val="1"/>
        <charset val="186"/>
      </rPr>
      <t>šleista Klaipėdos miesto informacinių leidinių, skirtų parodoms, tūkst. egz.</t>
    </r>
  </si>
  <si>
    <t>Išleista nemokamų informacinių leidinių, žemėlapių, tūkst. egz.</t>
  </si>
  <si>
    <t>Asignavimai 2014-iesiems metams**</t>
  </si>
  <si>
    <t>Lėšų poreikis biudžetiniams 
2015-iesiems metams</t>
  </si>
  <si>
    <t>2015-ųjų metų asignavimų planas</t>
  </si>
  <si>
    <t>2017-ųjų metų lėšų projektas</t>
  </si>
  <si>
    <t>2016-ųjų m. lėšų poreikis</t>
  </si>
  <si>
    <t>2017-ųjų m. lėšų poreikis</t>
  </si>
  <si>
    <t xml:space="preserve"> 2014–2017 M. KLAIPĖDOS MIESTO SAVIVALDYBĖS                                                                     </t>
  </si>
  <si>
    <t>Atlikta pristatymų dėl miesto turizmo galimybių  užsienio žurnalistams, vnt.</t>
  </si>
  <si>
    <t>IED Tarptautinių ryšių, verslo plėtros ir turizmo sk.</t>
  </si>
  <si>
    <t>IED Projektų sk.</t>
  </si>
  <si>
    <t>2017-ieji metai</t>
  </si>
  <si>
    <t>Dalyvauta specializuotose kruizinės laivybos parodose</t>
  </si>
  <si>
    <t>Atplaukusių burlaivių ir jachtų į uostą skaičius, vnt.</t>
  </si>
  <si>
    <t>Išleistų specializuotų leidinių kruizinių laivų turistams, tūkst. egz.</t>
  </si>
  <si>
    <t>Dienpinigiai</t>
  </si>
  <si>
    <t>Įvykdytos  Didžiųjų burlaivių regatos (DBR) sutartys, vnt</t>
  </si>
  <si>
    <t>Suorganizuotos DBR paslaugos</t>
  </si>
  <si>
    <t>Įvykdytas generalinės konferencijos dalyvio mokestis</t>
  </si>
  <si>
    <t>LRVB</t>
  </si>
  <si>
    <t>Kelionės, nakvynės išlaidos (bilietas, viešbutis), vnt.</t>
  </si>
  <si>
    <t>Pagaminta suvenyrų, vnt.</t>
  </si>
  <si>
    <t>Surengta nemokamų ekskursijų po miestą, vnt.</t>
  </si>
  <si>
    <t>Projektų, gerinančių turizmo sąlygas Klaipėdos mieste, įgyvendinimas</t>
  </si>
  <si>
    <r>
      <t>Klaipėdos valstybinio jūrų uosto lėšos</t>
    </r>
    <r>
      <rPr>
        <b/>
        <sz val="10"/>
        <rFont val="Times New Roman"/>
        <family val="1"/>
        <charset val="186"/>
      </rPr>
      <t xml:space="preserve"> KVJUD</t>
    </r>
  </si>
  <si>
    <r>
      <t xml:space="preserve">Valstybės biudžeto lėšos </t>
    </r>
    <r>
      <rPr>
        <b/>
        <sz val="10"/>
        <rFont val="Times New Roman"/>
        <family val="1"/>
        <charset val="186"/>
      </rPr>
      <t>LRVB</t>
    </r>
  </si>
  <si>
    <t xml:space="preserve">Atlikti rekonstravimo darbai:
</t>
  </si>
  <si>
    <t>Atlikti įrengimo darbai, proc.</t>
  </si>
  <si>
    <t>Atliktas projektinės idėjos konkursas</t>
  </si>
  <si>
    <t>Parengta pristatymo apie Klaipėda turistinio–jūrinio filmuko USB laikmena, vnt.</t>
  </si>
  <si>
    <t xml:space="preserve"> 2015–2017 M. KLAIPĖDOS MIESTO SAVIVALDYBĖS                                                                     </t>
  </si>
  <si>
    <t>2015 m. asignavimų planas</t>
  </si>
  <si>
    <t>IED Tarptautinių ryšių, verslo plėtros</t>
  </si>
  <si>
    <t>`</t>
  </si>
  <si>
    <t>Įvykdytas renginys, vnt.</t>
  </si>
  <si>
    <t>SB(VB)</t>
  </si>
  <si>
    <r>
      <t xml:space="preserve">Valstybės biudžeto tikslinės dotacijos lėšos </t>
    </r>
    <r>
      <rPr>
        <b/>
        <sz val="10"/>
        <rFont val="Times New Roman"/>
        <family val="1"/>
        <charset val="186"/>
      </rPr>
      <t>SB(VB)</t>
    </r>
  </si>
  <si>
    <r>
      <t xml:space="preserve">Valstybės biudžeto specialiosios tikslinės dotacijos lėšos </t>
    </r>
    <r>
      <rPr>
        <b/>
        <sz val="10"/>
        <rFont val="Times New Roman"/>
        <family val="1"/>
        <charset val="186"/>
      </rPr>
      <t>SB(VB)</t>
    </r>
  </si>
  <si>
    <t>Dalyvauta specializuotose kruizinės laivybos parodose, kartai</t>
  </si>
  <si>
    <t>Išleista specializuotų leidinių kruizinių laivų turistams, tūkst. egz.</t>
  </si>
  <si>
    <t>Dalyvauta tarptautiniuose renginiuose, kartai</t>
  </si>
  <si>
    <t>Atplaukusių į uostą burlaivių ir jachtų  skaičius, vnt.</t>
  </si>
  <si>
    <t>Įvykdytos  Didžiųjų burlaivių regatos sutartys, vnt.</t>
  </si>
  <si>
    <t>Sumokėtas generalinės konferencijos dalyvio mokestis, vnt.</t>
  </si>
  <si>
    <t>Parengtas pristatymas apie Klaipėdą (USB laikmena), vnt.</t>
  </si>
  <si>
    <t>Įgyvendintas rinkodaros priemonių (straipsniai, internetinio puslapio atnaujinimas, leidiniai ir brošiūros) paketas, vnt.</t>
  </si>
  <si>
    <t>Įgyvendinta renginio programa, vnt.</t>
  </si>
  <si>
    <t xml:space="preserve">     </t>
  </si>
  <si>
    <t>Organizuota miesto turizmo galimybių pristatymų užsienio žurnalistams, vnt.</t>
  </si>
  <si>
    <r>
      <t>I</t>
    </r>
    <r>
      <rPr>
        <sz val="10"/>
        <rFont val="Times New Roman"/>
        <family val="1"/>
        <charset val="186"/>
      </rPr>
      <t>šleista informacinių leidinių apie Klaipėdos miestą, skirtų parodoms, tūkst. egz.</t>
    </r>
  </si>
  <si>
    <t xml:space="preserve">II etapas: atkurta šiaurinė kurtina;                     atlikti bastionų tvarkybos darbai;                              įrengti inžineriniai tinklai. Užbaigtumas, proc. </t>
  </si>
  <si>
    <t>Organizuotas projekto idėjos konkursas</t>
  </si>
  <si>
    <t xml:space="preserve">Atvykusių kruizinių laivų skaičius, vnt. </t>
  </si>
  <si>
    <t>Asignavimai 2014-iesiems metams</t>
  </si>
  <si>
    <t>P3.2.1.7</t>
  </si>
  <si>
    <t>P3.2.3.1</t>
  </si>
  <si>
    <t>Eur</t>
  </si>
  <si>
    <t>Planas</t>
  </si>
  <si>
    <t>Sukurtų programėlių skaičius, vnt.</t>
  </si>
  <si>
    <t>I etapas: atkurta rytinė kurtina;
restauruotas Antrojo pasaulinio karo laikų sandėlis; įrengti inžineriniai tinklai.
Užbaigtumas, proc.</t>
  </si>
  <si>
    <t xml:space="preserve">Regatos „Baltic Sail“ įgyvendinimas </t>
  </si>
  <si>
    <t>Nuolat atnaujinama turizmo informacijos sistema www.klaipedainfo.lt, kart./mėn.</t>
  </si>
  <si>
    <t>Jono kalnelio ir prieigų sutvarkymas, sukuriant išskirtinį kultūros ir turizmo traukos centrą bei skatinant smulkųjį ir vidutinį verslą</t>
  </si>
  <si>
    <t>Įvykdytos rinkodaros priemonės (straipsniai, internetinio tinklalapio atnaujinimas, leidiniai ir brošiūros)</t>
  </si>
  <si>
    <t>* Funkcinės klasifikacijos kodas įrašomas vadovaujantis  Lietuvos Respublikos finansų ministro 2003 m. liepos 3 d. įsakymu Nr. 1K-184 „Dėl Lietuvos Respublikos valstybės ir savivaldybių biudžetų pajamų ir išlaidų klasifikacijos patvirtinimo“ (aktuali redakcija 2005 m. rugsėjo 29 d. įsakymas Nr. 1K-280)</t>
  </si>
  <si>
    <t xml:space="preserve">2015 M. KLAIPĖDOS MIESTO SAVIVALDYBĖS ADMINISTRACIJOS                                                                   </t>
  </si>
  <si>
    <t>Apskaitos kodas</t>
  </si>
  <si>
    <t>2015-ųjų metų asignavimų planas*</t>
  </si>
  <si>
    <t>Indėlio kriterijaus</t>
  </si>
  <si>
    <t>I etapas: atkurta rytinė kurtina; restauruotas Antrojo pasaulinio karo laikų sandėlis; įrengti inžineriniai tinklai. Užbaigtumas, proc.</t>
  </si>
  <si>
    <t>II etapas prasidės 2016 m.</t>
  </si>
  <si>
    <t xml:space="preserve"> </t>
  </si>
  <si>
    <t xml:space="preserve">Iš viso programai:  </t>
  </si>
  <si>
    <t xml:space="preserve">Iš viso programai: : </t>
  </si>
  <si>
    <t>Siūlomas keisti 2015-ųjų metų asignavimų planas</t>
  </si>
  <si>
    <t>Skirtumas</t>
  </si>
  <si>
    <t>Lyginamasis variantas</t>
  </si>
  <si>
    <t>PF</t>
  </si>
  <si>
    <t>Savivaldybės privatizavimo fondo lėšos PF</t>
  </si>
  <si>
    <r>
      <t>Savivaldybės privatizavimo fondo lėšos</t>
    </r>
    <r>
      <rPr>
        <b/>
        <sz val="10"/>
        <rFont val="Times New Roman"/>
        <family val="1"/>
        <charset val="186"/>
      </rPr>
      <t xml:space="preserve"> PF</t>
    </r>
  </si>
  <si>
    <r>
      <t xml:space="preserve">Savivaldybės privatizavimo fondo lėšos </t>
    </r>
    <r>
      <rPr>
        <b/>
        <sz val="10"/>
        <rFont val="Times New Roman"/>
        <family val="1"/>
        <charset val="186"/>
      </rPr>
      <t>PF</t>
    </r>
  </si>
  <si>
    <t>Turizmo dienai paminėti surengta nemokamų ekskursijų po miestą, vnt.</t>
  </si>
  <si>
    <t>02.010102</t>
  </si>
  <si>
    <t xml:space="preserve">02.010101 </t>
  </si>
  <si>
    <t>02.010104</t>
  </si>
  <si>
    <t>02.010201</t>
  </si>
  <si>
    <t>02.01030100</t>
  </si>
  <si>
    <t>02.010302</t>
  </si>
  <si>
    <t>02.010303</t>
  </si>
  <si>
    <t>02.02010401</t>
  </si>
  <si>
    <t xml:space="preserve"> 02.020106</t>
  </si>
  <si>
    <t>PATVIRTINTA
Klaipėdos miesto savivaldybės administracijos                                                                   direktoriaus                               2015 m.                                          įsakymu Nr. AD1-</t>
  </si>
  <si>
    <t>* pagal Klaipėdos miesto savivaldybės tarybos sprendimus: 2014-12-18 Nr. T2-336; 2015-02-09 Nr. T2-12, Nr.T2-13</t>
  </si>
  <si>
    <t>Parengtas investicijų projektas, vnt.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</si>
</sst>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25">
    <font>
      <sz val="10"/>
      <name val="Arial"/>
      <charset val="186"/>
    </font>
    <font>
      <sz val="8"/>
      <name val="Arial"/>
      <family val="2"/>
      <charset val="186"/>
    </font>
    <font>
      <sz val="8"/>
      <name val="Times New Roman"/>
      <family val="1"/>
      <charset val="186"/>
    </font>
    <font>
      <sz val="10"/>
      <name val="Times New Roman"/>
      <family val="1"/>
      <charset val="186"/>
    </font>
    <font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name val="TimesLT"/>
      <charset val="186"/>
    </font>
    <font>
      <b/>
      <sz val="12"/>
      <name val="Times New Roman"/>
      <family val="1"/>
      <charset val="186"/>
    </font>
    <font>
      <sz val="10"/>
      <name val="Arial"/>
      <family val="2"/>
      <charset val="186"/>
    </font>
    <font>
      <b/>
      <sz val="8"/>
      <name val="Times New Roman"/>
      <family val="1"/>
      <charset val="186"/>
    </font>
    <font>
      <b/>
      <sz val="10"/>
      <name val="Times New Roman"/>
      <family val="1"/>
      <charset val="204"/>
    </font>
    <font>
      <sz val="9"/>
      <name val="Times New Roman"/>
      <family val="1"/>
      <charset val="186"/>
    </font>
    <font>
      <sz val="9"/>
      <name val="Times New Roman"/>
      <family val="1"/>
    </font>
    <font>
      <sz val="8"/>
      <name val="Times New Roman"/>
      <family val="1"/>
    </font>
    <font>
      <b/>
      <sz val="9"/>
      <name val="Times New Roman"/>
      <family val="1"/>
      <charset val="186"/>
    </font>
    <font>
      <sz val="8"/>
      <name val="Arial"/>
      <family val="2"/>
      <charset val="186"/>
    </font>
    <font>
      <sz val="10"/>
      <name val="Times New Roman"/>
      <family val="1"/>
    </font>
    <font>
      <sz val="9"/>
      <color indexed="81"/>
      <name val="Tahoma"/>
      <family val="2"/>
      <charset val="186"/>
    </font>
    <font>
      <b/>
      <sz val="9"/>
      <color indexed="81"/>
      <name val="Tahoma"/>
      <family val="2"/>
      <charset val="186"/>
    </font>
    <font>
      <sz val="9"/>
      <color rgb="FFFF0000"/>
      <name val="Times New Roman"/>
      <family val="1"/>
      <charset val="186"/>
    </font>
    <font>
      <b/>
      <sz val="10"/>
      <name val="Arial"/>
      <family val="2"/>
      <charset val="186"/>
    </font>
    <font>
      <b/>
      <i/>
      <sz val="12"/>
      <name val="Times New Roman"/>
      <family val="1"/>
      <charset val="186"/>
    </font>
    <font>
      <sz val="12"/>
      <name val="Arial"/>
      <family val="2"/>
      <charset val="186"/>
    </font>
    <font>
      <sz val="10"/>
      <color rgb="FFFF0000"/>
      <name val="Times New Roman"/>
      <family val="1"/>
      <charset val="186"/>
    </font>
    <font>
      <sz val="10"/>
      <color rgb="FFFF0000"/>
      <name val="Arial"/>
      <family val="2"/>
      <charset val="186"/>
    </font>
  </fonts>
  <fills count="10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1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0" fontId="6" fillId="0" borderId="0"/>
  </cellStyleXfs>
  <cellXfs count="818">
    <xf numFmtId="0" fontId="0" fillId="0" borderId="0" xfId="0"/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0" xfId="0" applyFont="1"/>
    <xf numFmtId="0" fontId="3" fillId="0" borderId="0" xfId="0" applyFont="1" applyAlignment="1">
      <alignment horizontal="left" vertical="top"/>
    </xf>
    <xf numFmtId="164" fontId="5" fillId="0" borderId="0" xfId="0" applyNumberFormat="1" applyFont="1" applyFill="1" applyBorder="1" applyAlignment="1">
      <alignment horizontal="center" vertical="top"/>
    </xf>
    <xf numFmtId="164" fontId="5" fillId="0" borderId="0" xfId="0" applyNumberFormat="1" applyFont="1" applyFill="1" applyBorder="1" applyAlignment="1">
      <alignment vertical="top"/>
    </xf>
    <xf numFmtId="0" fontId="3" fillId="0" borderId="0" xfId="0" applyFont="1" applyFill="1" applyBorder="1" applyAlignment="1">
      <alignment horizontal="center" vertical="top"/>
    </xf>
    <xf numFmtId="0" fontId="3" fillId="0" borderId="0" xfId="0" applyFont="1" applyBorder="1" applyAlignment="1">
      <alignment vertical="top"/>
    </xf>
    <xf numFmtId="0" fontId="3" fillId="0" borderId="2" xfId="0" applyFont="1" applyFill="1" applyBorder="1" applyAlignment="1">
      <alignment horizontal="center" vertical="center" textRotation="90" wrapText="1"/>
    </xf>
    <xf numFmtId="0" fontId="3" fillId="0" borderId="2" xfId="0" applyFont="1" applyBorder="1" applyAlignment="1">
      <alignment horizontal="center" vertical="center" textRotation="90" wrapText="1"/>
    </xf>
    <xf numFmtId="0" fontId="3" fillId="0" borderId="0" xfId="0" applyFont="1" applyAlignment="1">
      <alignment vertical="top"/>
    </xf>
    <xf numFmtId="0" fontId="3" fillId="0" borderId="0" xfId="0" applyNumberFormat="1" applyFont="1" applyAlignment="1">
      <alignment vertical="top"/>
    </xf>
    <xf numFmtId="0" fontId="3" fillId="0" borderId="0" xfId="0" applyFont="1" applyAlignment="1">
      <alignment horizontal="center" vertical="top"/>
    </xf>
    <xf numFmtId="49" fontId="5" fillId="2" borderId="4" xfId="0" applyNumberFormat="1" applyFont="1" applyFill="1" applyBorder="1" applyAlignment="1">
      <alignment horizontal="center" vertical="top"/>
    </xf>
    <xf numFmtId="0" fontId="3" fillId="0" borderId="5" xfId="0" applyFont="1" applyBorder="1" applyAlignment="1">
      <alignment horizontal="center" vertical="top"/>
    </xf>
    <xf numFmtId="0" fontId="3" fillId="0" borderId="0" xfId="0" applyFont="1" applyBorder="1" applyAlignment="1">
      <alignment horizontal="left" vertical="top"/>
    </xf>
    <xf numFmtId="0" fontId="3" fillId="0" borderId="7" xfId="0" applyFont="1" applyFill="1" applyBorder="1" applyAlignment="1">
      <alignment horizontal="center" vertical="top" wrapText="1"/>
    </xf>
    <xf numFmtId="0" fontId="3" fillId="0" borderId="5" xfId="0" applyFont="1" applyFill="1" applyBorder="1" applyAlignment="1">
      <alignment horizontal="center" vertical="top" wrapText="1"/>
    </xf>
    <xf numFmtId="0" fontId="3" fillId="0" borderId="7" xfId="0" applyFont="1" applyFill="1" applyBorder="1" applyAlignment="1">
      <alignment horizontal="center" vertical="top"/>
    </xf>
    <xf numFmtId="0" fontId="3" fillId="0" borderId="5" xfId="0" applyFont="1" applyFill="1" applyBorder="1" applyAlignment="1">
      <alignment horizontal="center" vertical="top"/>
    </xf>
    <xf numFmtId="49" fontId="5" fillId="2" borderId="10" xfId="0" applyNumberFormat="1" applyFont="1" applyFill="1" applyBorder="1" applyAlignment="1">
      <alignment horizontal="center" vertical="top"/>
    </xf>
    <xf numFmtId="0" fontId="3" fillId="0" borderId="0" xfId="0" applyFont="1" applyFill="1" applyAlignment="1">
      <alignment vertical="top"/>
    </xf>
    <xf numFmtId="0" fontId="3" fillId="3" borderId="0" xfId="0" applyFont="1" applyFill="1" applyAlignment="1">
      <alignment vertical="top"/>
    </xf>
    <xf numFmtId="164" fontId="3" fillId="0" borderId="11" xfId="0" applyNumberFormat="1" applyFont="1" applyBorder="1" applyAlignment="1">
      <alignment horizontal="right" vertical="top"/>
    </xf>
    <xf numFmtId="164" fontId="3" fillId="0" borderId="12" xfId="0" applyNumberFormat="1" applyFont="1" applyBorder="1" applyAlignment="1">
      <alignment horizontal="right" vertical="top"/>
    </xf>
    <xf numFmtId="164" fontId="3" fillId="0" borderId="13" xfId="0" applyNumberFormat="1" applyFont="1" applyBorder="1" applyAlignment="1">
      <alignment horizontal="right" vertical="top"/>
    </xf>
    <xf numFmtId="164" fontId="3" fillId="0" borderId="14" xfId="0" applyNumberFormat="1" applyFont="1" applyBorder="1" applyAlignment="1">
      <alignment horizontal="right" vertical="top"/>
    </xf>
    <xf numFmtId="164" fontId="3" fillId="0" borderId="15" xfId="0" applyNumberFormat="1" applyFont="1" applyBorder="1" applyAlignment="1">
      <alignment horizontal="right" vertical="top"/>
    </xf>
    <xf numFmtId="164" fontId="3" fillId="0" borderId="16" xfId="0" applyNumberFormat="1" applyFont="1" applyBorder="1" applyAlignment="1">
      <alignment horizontal="right" vertical="top"/>
    </xf>
    <xf numFmtId="164" fontId="3" fillId="0" borderId="17" xfId="0" applyNumberFormat="1" applyFont="1" applyBorder="1" applyAlignment="1">
      <alignment horizontal="right" vertical="top"/>
    </xf>
    <xf numFmtId="164" fontId="3" fillId="0" borderId="18" xfId="0" applyNumberFormat="1" applyFont="1" applyBorder="1" applyAlignment="1">
      <alignment horizontal="right" vertical="top"/>
    </xf>
    <xf numFmtId="164" fontId="3" fillId="0" borderId="19" xfId="0" applyNumberFormat="1" applyFont="1" applyBorder="1" applyAlignment="1">
      <alignment horizontal="right" vertical="top"/>
    </xf>
    <xf numFmtId="164" fontId="3" fillId="0" borderId="20" xfId="0" applyNumberFormat="1" applyFont="1" applyFill="1" applyBorder="1" applyAlignment="1">
      <alignment horizontal="right" vertical="top"/>
    </xf>
    <xf numFmtId="164" fontId="3" fillId="0" borderId="21" xfId="0" applyNumberFormat="1" applyFont="1" applyFill="1" applyBorder="1" applyAlignment="1">
      <alignment horizontal="right" vertical="top"/>
    </xf>
    <xf numFmtId="164" fontId="3" fillId="0" borderId="6" xfId="0" applyNumberFormat="1" applyFont="1" applyFill="1" applyBorder="1" applyAlignment="1">
      <alignment horizontal="right" vertical="top"/>
    </xf>
    <xf numFmtId="164" fontId="5" fillId="2" borderId="22" xfId="0" applyNumberFormat="1" applyFont="1" applyFill="1" applyBorder="1" applyAlignment="1">
      <alignment horizontal="right" vertical="top"/>
    </xf>
    <xf numFmtId="164" fontId="5" fillId="2" borderId="23" xfId="0" applyNumberFormat="1" applyFont="1" applyFill="1" applyBorder="1" applyAlignment="1">
      <alignment horizontal="right" vertical="top"/>
    </xf>
    <xf numFmtId="0" fontId="3" fillId="0" borderId="24" xfId="0" applyFont="1" applyFill="1" applyBorder="1" applyAlignment="1">
      <alignment horizontal="center" vertical="top"/>
    </xf>
    <xf numFmtId="0" fontId="3" fillId="0" borderId="9" xfId="0" applyFont="1" applyBorder="1" applyAlignment="1">
      <alignment vertical="top" wrapText="1"/>
    </xf>
    <xf numFmtId="0" fontId="3" fillId="0" borderId="25" xfId="0" applyFont="1" applyFill="1" applyBorder="1" applyAlignment="1">
      <alignment horizontal="center" vertical="top" wrapText="1"/>
    </xf>
    <xf numFmtId="0" fontId="9" fillId="0" borderId="26" xfId="0" applyFont="1" applyBorder="1" applyAlignment="1">
      <alignment horizontal="center" vertical="center" wrapText="1"/>
    </xf>
    <xf numFmtId="0" fontId="8" fillId="0" borderId="0" xfId="0" applyFont="1"/>
    <xf numFmtId="3" fontId="3" fillId="0" borderId="16" xfId="0" applyNumberFormat="1" applyFont="1" applyFill="1" applyBorder="1" applyAlignment="1">
      <alignment horizontal="center" vertical="top"/>
    </xf>
    <xf numFmtId="3" fontId="3" fillId="0" borderId="18" xfId="0" applyNumberFormat="1" applyFont="1" applyFill="1" applyBorder="1" applyAlignment="1">
      <alignment horizontal="center" vertical="top"/>
    </xf>
    <xf numFmtId="3" fontId="3" fillId="0" borderId="10" xfId="0" applyNumberFormat="1" applyFont="1" applyFill="1" applyBorder="1" applyAlignment="1">
      <alignment horizontal="center" vertical="top"/>
    </xf>
    <xf numFmtId="3" fontId="3" fillId="0" borderId="27" xfId="0" applyNumberFormat="1" applyFont="1" applyFill="1" applyBorder="1" applyAlignment="1">
      <alignment horizontal="center" vertical="top"/>
    </xf>
    <xf numFmtId="3" fontId="3" fillId="0" borderId="28" xfId="0" applyNumberFormat="1" applyFont="1" applyFill="1" applyBorder="1" applyAlignment="1">
      <alignment horizontal="center" vertical="top"/>
    </xf>
    <xf numFmtId="3" fontId="3" fillId="0" borderId="29" xfId="0" applyNumberFormat="1" applyFont="1" applyFill="1" applyBorder="1" applyAlignment="1">
      <alignment horizontal="center" vertical="top"/>
    </xf>
    <xf numFmtId="3" fontId="3" fillId="0" borderId="0" xfId="0" applyNumberFormat="1" applyFont="1" applyFill="1" applyBorder="1" applyAlignment="1">
      <alignment horizontal="center" vertical="top"/>
    </xf>
    <xf numFmtId="3" fontId="3" fillId="0" borderId="30" xfId="0" applyNumberFormat="1" applyFont="1" applyFill="1" applyBorder="1" applyAlignment="1">
      <alignment horizontal="center" vertical="top"/>
    </xf>
    <xf numFmtId="164" fontId="3" fillId="0" borderId="16" xfId="0" applyNumberFormat="1" applyFont="1" applyFill="1" applyBorder="1" applyAlignment="1">
      <alignment horizontal="right" vertical="top"/>
    </xf>
    <xf numFmtId="164" fontId="3" fillId="0" borderId="31" xfId="0" applyNumberFormat="1" applyFont="1" applyBorder="1" applyAlignment="1">
      <alignment horizontal="right" vertical="top"/>
    </xf>
    <xf numFmtId="164" fontId="3" fillId="0" borderId="18" xfId="0" applyNumberFormat="1" applyFont="1" applyFill="1" applyBorder="1" applyAlignment="1">
      <alignment horizontal="right" vertical="top"/>
    </xf>
    <xf numFmtId="164" fontId="3" fillId="0" borderId="5" xfId="0" applyNumberFormat="1" applyFont="1" applyFill="1" applyBorder="1" applyAlignment="1">
      <alignment horizontal="right" vertical="top"/>
    </xf>
    <xf numFmtId="164" fontId="3" fillId="0" borderId="1" xfId="0" applyNumberFormat="1" applyFont="1" applyBorder="1" applyAlignment="1">
      <alignment horizontal="right" vertical="top"/>
    </xf>
    <xf numFmtId="164" fontId="3" fillId="3" borderId="7" xfId="0" applyNumberFormat="1" applyFont="1" applyFill="1" applyBorder="1" applyAlignment="1">
      <alignment horizontal="right" vertical="top" wrapText="1"/>
    </xf>
    <xf numFmtId="3" fontId="3" fillId="3" borderId="28" xfId="0" applyNumberFormat="1" applyFont="1" applyFill="1" applyBorder="1" applyAlignment="1">
      <alignment horizontal="center" vertical="top"/>
    </xf>
    <xf numFmtId="3" fontId="3" fillId="3" borderId="29" xfId="0" applyNumberFormat="1" applyFont="1" applyFill="1" applyBorder="1" applyAlignment="1">
      <alignment horizontal="center" vertical="top"/>
    </xf>
    <xf numFmtId="164" fontId="3" fillId="3" borderId="15" xfId="0" applyNumberFormat="1" applyFont="1" applyFill="1" applyBorder="1" applyAlignment="1">
      <alignment horizontal="right" vertical="top"/>
    </xf>
    <xf numFmtId="164" fontId="3" fillId="3" borderId="17" xfId="0" applyNumberFormat="1" applyFont="1" applyFill="1" applyBorder="1" applyAlignment="1">
      <alignment horizontal="right" vertical="top"/>
    </xf>
    <xf numFmtId="164" fontId="3" fillId="3" borderId="18" xfId="0" applyNumberFormat="1" applyFont="1" applyFill="1" applyBorder="1" applyAlignment="1">
      <alignment horizontal="right" vertical="top"/>
    </xf>
    <xf numFmtId="164" fontId="3" fillId="3" borderId="5" xfId="0" applyNumberFormat="1" applyFont="1" applyFill="1" applyBorder="1" applyAlignment="1">
      <alignment horizontal="right" vertical="top" wrapText="1"/>
    </xf>
    <xf numFmtId="49" fontId="5" fillId="4" borderId="42" xfId="0" applyNumberFormat="1" applyFont="1" applyFill="1" applyBorder="1" applyAlignment="1">
      <alignment horizontal="center" vertical="top"/>
    </xf>
    <xf numFmtId="164" fontId="5" fillId="4" borderId="42" xfId="0" applyNumberFormat="1" applyFont="1" applyFill="1" applyBorder="1" applyAlignment="1">
      <alignment horizontal="right" vertical="top"/>
    </xf>
    <xf numFmtId="49" fontId="5" fillId="2" borderId="1" xfId="0" applyNumberFormat="1" applyFont="1" applyFill="1" applyBorder="1" applyAlignment="1">
      <alignment horizontal="center" vertical="top"/>
    </xf>
    <xf numFmtId="164" fontId="3" fillId="3" borderId="33" xfId="0" applyNumberFormat="1" applyFont="1" applyFill="1" applyBorder="1" applyAlignment="1">
      <alignment horizontal="right" vertical="top"/>
    </xf>
    <xf numFmtId="164" fontId="3" fillId="0" borderId="49" xfId="0" applyNumberFormat="1" applyFont="1" applyBorder="1" applyAlignment="1">
      <alignment horizontal="right" vertical="top"/>
    </xf>
    <xf numFmtId="164" fontId="3" fillId="3" borderId="21" xfId="0" applyNumberFormat="1" applyFont="1" applyFill="1" applyBorder="1" applyAlignment="1">
      <alignment horizontal="right" vertical="top"/>
    </xf>
    <xf numFmtId="0" fontId="3" fillId="0" borderId="50" xfId="0" applyFont="1" applyFill="1" applyBorder="1" applyAlignment="1">
      <alignment horizontal="center" vertical="top"/>
    </xf>
    <xf numFmtId="164" fontId="3" fillId="0" borderId="34" xfId="0" applyNumberFormat="1" applyFont="1" applyBorder="1" applyAlignment="1">
      <alignment horizontal="right" vertical="top"/>
    </xf>
    <xf numFmtId="164" fontId="3" fillId="0" borderId="28" xfId="0" applyNumberFormat="1" applyFont="1" applyBorder="1" applyAlignment="1">
      <alignment horizontal="right" vertical="top"/>
    </xf>
    <xf numFmtId="164" fontId="3" fillId="0" borderId="51" xfId="0" applyNumberFormat="1" applyFont="1" applyBorder="1" applyAlignment="1">
      <alignment horizontal="right" vertical="top"/>
    </xf>
    <xf numFmtId="164" fontId="3" fillId="0" borderId="29" xfId="0" applyNumberFormat="1" applyFont="1" applyBorder="1" applyAlignment="1">
      <alignment horizontal="right" vertical="top"/>
    </xf>
    <xf numFmtId="164" fontId="3" fillId="3" borderId="50" xfId="0" applyNumberFormat="1" applyFont="1" applyFill="1" applyBorder="1" applyAlignment="1">
      <alignment horizontal="right" vertical="top" wrapText="1"/>
    </xf>
    <xf numFmtId="164" fontId="3" fillId="0" borderId="12" xfId="0" applyNumberFormat="1" applyFont="1" applyFill="1" applyBorder="1" applyAlignment="1">
      <alignment horizontal="right" vertical="top"/>
    </xf>
    <xf numFmtId="165" fontId="3" fillId="0" borderId="0" xfId="0" applyNumberFormat="1" applyFont="1" applyAlignment="1">
      <alignment vertical="top"/>
    </xf>
    <xf numFmtId="164" fontId="3" fillId="7" borderId="34" xfId="0" applyNumberFormat="1" applyFont="1" applyFill="1" applyBorder="1" applyAlignment="1">
      <alignment horizontal="right" vertical="top"/>
    </xf>
    <xf numFmtId="164" fontId="3" fillId="7" borderId="28" xfId="0" applyNumberFormat="1" applyFont="1" applyFill="1" applyBorder="1" applyAlignment="1">
      <alignment horizontal="right" vertical="top"/>
    </xf>
    <xf numFmtId="164" fontId="3" fillId="7" borderId="51" xfId="0" applyNumberFormat="1" applyFont="1" applyFill="1" applyBorder="1" applyAlignment="1">
      <alignment horizontal="right" vertical="top"/>
    </xf>
    <xf numFmtId="164" fontId="3" fillId="7" borderId="33" xfId="0" applyNumberFormat="1" applyFont="1" applyFill="1" applyBorder="1" applyAlignment="1">
      <alignment horizontal="right" vertical="top"/>
    </xf>
    <xf numFmtId="164" fontId="3" fillId="7" borderId="20" xfId="0" applyNumberFormat="1" applyFont="1" applyFill="1" applyBorder="1" applyAlignment="1">
      <alignment horizontal="right" vertical="top"/>
    </xf>
    <xf numFmtId="164" fontId="3" fillId="7" borderId="45" xfId="0" applyNumberFormat="1" applyFont="1" applyFill="1" applyBorder="1" applyAlignment="1">
      <alignment horizontal="right" vertical="top"/>
    </xf>
    <xf numFmtId="164" fontId="3" fillId="7" borderId="19" xfId="0" applyNumberFormat="1" applyFont="1" applyFill="1" applyBorder="1" applyAlignment="1">
      <alignment horizontal="right" vertical="top"/>
    </xf>
    <xf numFmtId="164" fontId="3" fillId="7" borderId="16" xfId="0" applyNumberFormat="1" applyFont="1" applyFill="1" applyBorder="1" applyAlignment="1">
      <alignment horizontal="right" vertical="top"/>
    </xf>
    <xf numFmtId="164" fontId="3" fillId="7" borderId="44" xfId="0" applyNumberFormat="1" applyFont="1" applyFill="1" applyBorder="1" applyAlignment="1">
      <alignment horizontal="right" vertical="top"/>
    </xf>
    <xf numFmtId="164" fontId="5" fillId="7" borderId="43" xfId="0" applyNumberFormat="1" applyFont="1" applyFill="1" applyBorder="1" applyAlignment="1">
      <alignment horizontal="right" vertical="top"/>
    </xf>
    <xf numFmtId="164" fontId="5" fillId="7" borderId="2" xfId="0" applyNumberFormat="1" applyFont="1" applyFill="1" applyBorder="1" applyAlignment="1">
      <alignment horizontal="right" vertical="top"/>
    </xf>
    <xf numFmtId="164" fontId="3" fillId="7" borderId="11" xfId="0" applyNumberFormat="1" applyFont="1" applyFill="1" applyBorder="1" applyAlignment="1">
      <alignment horizontal="right" vertical="top"/>
    </xf>
    <xf numFmtId="164" fontId="3" fillId="7" borderId="12" xfId="0" applyNumberFormat="1" applyFont="1" applyFill="1" applyBorder="1" applyAlignment="1">
      <alignment horizontal="right" vertical="top"/>
    </xf>
    <xf numFmtId="164" fontId="3" fillId="7" borderId="13" xfId="0" applyNumberFormat="1" applyFont="1" applyFill="1" applyBorder="1" applyAlignment="1">
      <alignment horizontal="right" vertical="top"/>
    </xf>
    <xf numFmtId="164" fontId="3" fillId="7" borderId="15" xfId="0" applyNumberFormat="1" applyFont="1" applyFill="1" applyBorder="1" applyAlignment="1">
      <alignment horizontal="right" vertical="top"/>
    </xf>
    <xf numFmtId="164" fontId="3" fillId="7" borderId="1" xfId="0" applyNumberFormat="1" applyFont="1" applyFill="1" applyBorder="1" applyAlignment="1">
      <alignment horizontal="right" vertical="top"/>
    </xf>
    <xf numFmtId="164" fontId="3" fillId="7" borderId="41" xfId="0" applyNumberFormat="1" applyFont="1" applyFill="1" applyBorder="1" applyAlignment="1">
      <alignment horizontal="right" vertical="top"/>
    </xf>
    <xf numFmtId="0" fontId="5" fillId="7" borderId="46" xfId="0" applyFont="1" applyFill="1" applyBorder="1" applyAlignment="1">
      <alignment horizontal="center" vertical="top"/>
    </xf>
    <xf numFmtId="164" fontId="5" fillId="7" borderId="46" xfId="0" applyNumberFormat="1" applyFont="1" applyFill="1" applyBorder="1" applyAlignment="1">
      <alignment horizontal="right" vertical="top"/>
    </xf>
    <xf numFmtId="164" fontId="3" fillId="7" borderId="18" xfId="0" applyNumberFormat="1" applyFont="1" applyFill="1" applyBorder="1" applyAlignment="1">
      <alignment horizontal="right" vertical="top"/>
    </xf>
    <xf numFmtId="0" fontId="5" fillId="7" borderId="47" xfId="0" applyFont="1" applyFill="1" applyBorder="1" applyAlignment="1">
      <alignment horizontal="center" vertical="top"/>
    </xf>
    <xf numFmtId="164" fontId="5" fillId="7" borderId="3" xfId="0" applyNumberFormat="1" applyFont="1" applyFill="1" applyBorder="1" applyAlignment="1">
      <alignment horizontal="right" vertical="top"/>
    </xf>
    <xf numFmtId="164" fontId="5" fillId="7" borderId="35" xfId="0" applyNumberFormat="1" applyFont="1" applyFill="1" applyBorder="1" applyAlignment="1">
      <alignment horizontal="right" vertical="top"/>
    </xf>
    <xf numFmtId="3" fontId="3" fillId="0" borderId="18" xfId="0" applyNumberFormat="1" applyFont="1" applyFill="1" applyBorder="1" applyAlignment="1">
      <alignment horizontal="center" vertical="top"/>
    </xf>
    <xf numFmtId="3" fontId="3" fillId="0" borderId="16" xfId="0" applyNumberFormat="1" applyFont="1" applyFill="1" applyBorder="1" applyAlignment="1">
      <alignment horizontal="center" vertical="top"/>
    </xf>
    <xf numFmtId="0" fontId="16" fillId="8" borderId="72" xfId="0" applyFont="1" applyFill="1" applyBorder="1" applyAlignment="1">
      <alignment horizontal="left" vertical="top" wrapText="1"/>
    </xf>
    <xf numFmtId="3" fontId="3" fillId="8" borderId="28" xfId="0" applyNumberFormat="1" applyFont="1" applyFill="1" applyBorder="1" applyAlignment="1">
      <alignment horizontal="center" vertical="top"/>
    </xf>
    <xf numFmtId="3" fontId="3" fillId="8" borderId="29" xfId="0" applyNumberFormat="1" applyFont="1" applyFill="1" applyBorder="1" applyAlignment="1">
      <alignment horizontal="center" vertical="top"/>
    </xf>
    <xf numFmtId="3" fontId="3" fillId="8" borderId="10" xfId="0" applyNumberFormat="1" applyFont="1" applyFill="1" applyBorder="1" applyAlignment="1">
      <alignment horizontal="center" vertical="top"/>
    </xf>
    <xf numFmtId="3" fontId="3" fillId="8" borderId="27" xfId="0" applyNumberFormat="1" applyFont="1" applyFill="1" applyBorder="1" applyAlignment="1">
      <alignment horizontal="center" vertical="top"/>
    </xf>
    <xf numFmtId="0" fontId="3" fillId="8" borderId="71" xfId="0" applyFont="1" applyFill="1" applyBorder="1" applyAlignment="1">
      <alignment horizontal="left" vertical="top" wrapText="1"/>
    </xf>
    <xf numFmtId="0" fontId="3" fillId="2" borderId="36" xfId="0" applyFont="1" applyFill="1" applyBorder="1" applyAlignment="1">
      <alignment horizontal="center" vertical="top" wrapText="1"/>
    </xf>
    <xf numFmtId="0" fontId="3" fillId="2" borderId="37" xfId="0" applyFont="1" applyFill="1" applyBorder="1" applyAlignment="1">
      <alignment horizontal="center" vertical="top" wrapText="1"/>
    </xf>
    <xf numFmtId="0" fontId="3" fillId="2" borderId="38" xfId="0" applyFont="1" applyFill="1" applyBorder="1" applyAlignment="1">
      <alignment horizontal="center" vertical="top" wrapText="1"/>
    </xf>
    <xf numFmtId="0" fontId="3" fillId="8" borderId="0" xfId="0" applyFont="1" applyFill="1" applyAlignment="1">
      <alignment vertical="top"/>
    </xf>
    <xf numFmtId="3" fontId="3" fillId="0" borderId="18" xfId="0" applyNumberFormat="1" applyFont="1" applyFill="1" applyBorder="1" applyAlignment="1">
      <alignment horizontal="center" vertical="top"/>
    </xf>
    <xf numFmtId="3" fontId="3" fillId="0" borderId="27" xfId="0" applyNumberFormat="1" applyFont="1" applyFill="1" applyBorder="1" applyAlignment="1">
      <alignment horizontal="center" vertical="top"/>
    </xf>
    <xf numFmtId="3" fontId="3" fillId="0" borderId="16" xfId="0" applyNumberFormat="1" applyFont="1" applyFill="1" applyBorder="1" applyAlignment="1">
      <alignment horizontal="center" vertical="top"/>
    </xf>
    <xf numFmtId="3" fontId="3" fillId="0" borderId="10" xfId="0" applyNumberFormat="1" applyFont="1" applyFill="1" applyBorder="1" applyAlignment="1">
      <alignment horizontal="center" vertical="top"/>
    </xf>
    <xf numFmtId="164" fontId="3" fillId="0" borderId="70" xfId="0" applyNumberFormat="1" applyFont="1" applyBorder="1" applyAlignment="1">
      <alignment horizontal="right" vertical="top"/>
    </xf>
    <xf numFmtId="164" fontId="3" fillId="7" borderId="70" xfId="0" applyNumberFormat="1" applyFont="1" applyFill="1" applyBorder="1" applyAlignment="1">
      <alignment horizontal="right" vertical="top"/>
    </xf>
    <xf numFmtId="49" fontId="5" fillId="9" borderId="15" xfId="0" applyNumberFormat="1" applyFont="1" applyFill="1" applyBorder="1" applyAlignment="1">
      <alignment horizontal="center" vertical="top" wrapText="1"/>
    </xf>
    <xf numFmtId="49" fontId="5" fillId="9" borderId="15" xfId="0" applyNumberFormat="1" applyFont="1" applyFill="1" applyBorder="1" applyAlignment="1">
      <alignment horizontal="center" vertical="top"/>
    </xf>
    <xf numFmtId="49" fontId="5" fillId="9" borderId="42" xfId="0" applyNumberFormat="1" applyFont="1" applyFill="1" applyBorder="1" applyAlignment="1">
      <alignment horizontal="center" vertical="top"/>
    </xf>
    <xf numFmtId="49" fontId="5" fillId="9" borderId="36" xfId="0" applyNumberFormat="1" applyFont="1" applyFill="1" applyBorder="1" applyAlignment="1">
      <alignment horizontal="center" vertical="top"/>
    </xf>
    <xf numFmtId="49" fontId="5" fillId="9" borderId="42" xfId="0" applyNumberFormat="1" applyFont="1" applyFill="1" applyBorder="1" applyAlignment="1">
      <alignment horizontal="center" vertical="top" wrapText="1"/>
    </xf>
    <xf numFmtId="49" fontId="5" fillId="9" borderId="9" xfId="0" applyNumberFormat="1" applyFont="1" applyFill="1" applyBorder="1" applyAlignment="1">
      <alignment horizontal="center" vertical="top"/>
    </xf>
    <xf numFmtId="164" fontId="5" fillId="9" borderId="22" xfId="0" applyNumberFormat="1" applyFont="1" applyFill="1" applyBorder="1" applyAlignment="1">
      <alignment horizontal="right" vertical="top"/>
    </xf>
    <xf numFmtId="164" fontId="5" fillId="9" borderId="23" xfId="0" applyNumberFormat="1" applyFont="1" applyFill="1" applyBorder="1" applyAlignment="1">
      <alignment horizontal="right" vertical="top"/>
    </xf>
    <xf numFmtId="164" fontId="3" fillId="8" borderId="15" xfId="0" applyNumberFormat="1" applyFont="1" applyFill="1" applyBorder="1" applyAlignment="1">
      <alignment horizontal="right" vertical="top"/>
    </xf>
    <xf numFmtId="164" fontId="3" fillId="8" borderId="16" xfId="0" applyNumberFormat="1" applyFont="1" applyFill="1" applyBorder="1" applyAlignment="1">
      <alignment horizontal="right" vertical="top"/>
    </xf>
    <xf numFmtId="164" fontId="3" fillId="8" borderId="44" xfId="0" applyNumberFormat="1" applyFont="1" applyFill="1" applyBorder="1" applyAlignment="1">
      <alignment horizontal="right" vertical="top"/>
    </xf>
    <xf numFmtId="164" fontId="3" fillId="8" borderId="19" xfId="0" applyNumberFormat="1" applyFont="1" applyFill="1" applyBorder="1" applyAlignment="1">
      <alignment horizontal="right" vertical="top"/>
    </xf>
    <xf numFmtId="164" fontId="3" fillId="8" borderId="20" xfId="0" applyNumberFormat="1" applyFont="1" applyFill="1" applyBorder="1" applyAlignment="1">
      <alignment horizontal="right" vertical="top"/>
    </xf>
    <xf numFmtId="164" fontId="3" fillId="8" borderId="45" xfId="0" applyNumberFormat="1" applyFont="1" applyFill="1" applyBorder="1" applyAlignment="1">
      <alignment horizontal="right" vertical="top"/>
    </xf>
    <xf numFmtId="164" fontId="5" fillId="7" borderId="73" xfId="0" applyNumberFormat="1" applyFont="1" applyFill="1" applyBorder="1" applyAlignment="1">
      <alignment horizontal="right" vertical="top"/>
    </xf>
    <xf numFmtId="0" fontId="3" fillId="8" borderId="72" xfId="0" applyFont="1" applyFill="1" applyBorder="1" applyAlignment="1">
      <alignment horizontal="left" vertical="top" wrapText="1"/>
    </xf>
    <xf numFmtId="165" fontId="3" fillId="8" borderId="72" xfId="0" applyNumberFormat="1" applyFont="1" applyFill="1" applyBorder="1" applyAlignment="1">
      <alignment horizontal="left" vertical="top" wrapText="1"/>
    </xf>
    <xf numFmtId="1" fontId="11" fillId="8" borderId="28" xfId="0" applyNumberFormat="1" applyFont="1" applyFill="1" applyBorder="1" applyAlignment="1">
      <alignment horizontal="center" vertical="center"/>
    </xf>
    <xf numFmtId="1" fontId="11" fillId="8" borderId="29" xfId="0" applyNumberFormat="1" applyFont="1" applyFill="1" applyBorder="1" applyAlignment="1">
      <alignment horizontal="center" vertical="center"/>
    </xf>
    <xf numFmtId="0" fontId="5" fillId="0" borderId="56" xfId="0" applyFont="1" applyBorder="1" applyAlignment="1">
      <alignment horizontal="center" vertical="center"/>
    </xf>
    <xf numFmtId="0" fontId="16" fillId="3" borderId="8" xfId="0" applyFont="1" applyFill="1" applyBorder="1" applyAlignment="1">
      <alignment horizontal="left" vertical="top" wrapText="1"/>
    </xf>
    <xf numFmtId="0" fontId="16" fillId="3" borderId="16" xfId="0" applyFont="1" applyFill="1" applyBorder="1" applyAlignment="1">
      <alignment horizontal="center" vertical="top"/>
    </xf>
    <xf numFmtId="0" fontId="13" fillId="3" borderId="18" xfId="0" applyFont="1" applyFill="1" applyBorder="1" applyAlignment="1">
      <alignment horizontal="center" vertical="top"/>
    </xf>
    <xf numFmtId="0" fontId="14" fillId="0" borderId="56" xfId="0" applyFont="1" applyBorder="1" applyAlignment="1">
      <alignment horizontal="center" vertical="top" wrapText="1"/>
    </xf>
    <xf numFmtId="0" fontId="5" fillId="0" borderId="56" xfId="0" applyFont="1" applyFill="1" applyBorder="1" applyAlignment="1">
      <alignment horizontal="center" vertical="top"/>
    </xf>
    <xf numFmtId="0" fontId="16" fillId="3" borderId="76" xfId="0" applyFont="1" applyFill="1" applyBorder="1" applyAlignment="1">
      <alignment horizontal="left" vertical="top" wrapText="1"/>
    </xf>
    <xf numFmtId="0" fontId="16" fillId="3" borderId="77" xfId="0" applyFont="1" applyFill="1" applyBorder="1" applyAlignment="1">
      <alignment horizontal="center" vertical="top"/>
    </xf>
    <xf numFmtId="0" fontId="13" fillId="3" borderId="78" xfId="0" applyFont="1" applyFill="1" applyBorder="1" applyAlignment="1">
      <alignment horizontal="center" vertical="top"/>
    </xf>
    <xf numFmtId="0" fontId="16" fillId="0" borderId="76" xfId="0" applyFont="1" applyBorder="1" applyAlignment="1">
      <alignment vertical="top" wrapText="1"/>
    </xf>
    <xf numFmtId="0" fontId="16" fillId="0" borderId="77" xfId="1" applyFont="1" applyFill="1" applyBorder="1" applyAlignment="1">
      <alignment horizontal="center" vertical="top"/>
    </xf>
    <xf numFmtId="0" fontId="16" fillId="0" borderId="77" xfId="1" applyFont="1" applyBorder="1" applyAlignment="1">
      <alignment horizontal="center" vertical="top"/>
    </xf>
    <xf numFmtId="0" fontId="3" fillId="0" borderId="78" xfId="1" applyFont="1" applyBorder="1" applyAlignment="1">
      <alignment horizontal="center" vertical="top"/>
    </xf>
    <xf numFmtId="164" fontId="3" fillId="0" borderId="8" xfId="0" applyNumberFormat="1" applyFont="1" applyBorder="1" applyAlignment="1">
      <alignment horizontal="right" vertical="top"/>
    </xf>
    <xf numFmtId="164" fontId="3" fillId="7" borderId="8" xfId="0" applyNumberFormat="1" applyFont="1" applyFill="1" applyBorder="1" applyAlignment="1">
      <alignment horizontal="right" vertical="top"/>
    </xf>
    <xf numFmtId="0" fontId="3" fillId="0" borderId="79" xfId="0" applyFont="1" applyBorder="1" applyAlignment="1">
      <alignment horizontal="center" vertical="top"/>
    </xf>
    <xf numFmtId="164" fontId="3" fillId="0" borderId="80" xfId="0" applyNumberFormat="1" applyFont="1" applyBorder="1" applyAlignment="1">
      <alignment horizontal="right" vertical="top"/>
    </xf>
    <xf numFmtId="164" fontId="3" fillId="0" borderId="81" xfId="0" applyNumberFormat="1" applyFont="1" applyBorder="1" applyAlignment="1">
      <alignment horizontal="right" vertical="top"/>
    </xf>
    <xf numFmtId="164" fontId="3" fillId="0" borderId="82" xfId="0" applyNumberFormat="1" applyFont="1" applyBorder="1" applyAlignment="1">
      <alignment horizontal="right" vertical="top"/>
    </xf>
    <xf numFmtId="164" fontId="3" fillId="7" borderId="80" xfId="0" applyNumberFormat="1" applyFont="1" applyFill="1" applyBorder="1" applyAlignment="1">
      <alignment horizontal="right" vertical="top"/>
    </xf>
    <xf numFmtId="164" fontId="3" fillId="7" borderId="81" xfId="0" applyNumberFormat="1" applyFont="1" applyFill="1" applyBorder="1" applyAlignment="1">
      <alignment horizontal="right" vertical="top"/>
    </xf>
    <xf numFmtId="164" fontId="3" fillId="7" borderId="82" xfId="0" applyNumberFormat="1" applyFont="1" applyFill="1" applyBorder="1" applyAlignment="1">
      <alignment horizontal="right" vertical="top"/>
    </xf>
    <xf numFmtId="164" fontId="3" fillId="3" borderId="79" xfId="0" applyNumberFormat="1" applyFont="1" applyFill="1" applyBorder="1" applyAlignment="1">
      <alignment horizontal="right" vertical="top" wrapText="1"/>
    </xf>
    <xf numFmtId="164" fontId="3" fillId="0" borderId="44" xfId="0" applyNumberFormat="1" applyFont="1" applyBorder="1" applyAlignment="1">
      <alignment horizontal="right" vertical="top"/>
    </xf>
    <xf numFmtId="164" fontId="3" fillId="0" borderId="59" xfId="0" applyNumberFormat="1" applyFont="1" applyBorder="1" applyAlignment="1">
      <alignment horizontal="right" vertical="top"/>
    </xf>
    <xf numFmtId="164" fontId="3" fillId="0" borderId="32" xfId="0" applyNumberFormat="1" applyFont="1" applyFill="1" applyBorder="1" applyAlignment="1">
      <alignment horizontal="right" vertical="top"/>
    </xf>
    <xf numFmtId="0" fontId="13" fillId="0" borderId="70" xfId="0" applyFont="1" applyFill="1" applyBorder="1" applyAlignment="1">
      <alignment horizontal="center" vertical="top" wrapText="1"/>
    </xf>
    <xf numFmtId="0" fontId="13" fillId="0" borderId="71" xfId="0" applyFont="1" applyFill="1" applyBorder="1" applyAlignment="1">
      <alignment horizontal="center" vertical="top" wrapText="1"/>
    </xf>
    <xf numFmtId="164" fontId="3" fillId="0" borderId="60" xfId="0" applyNumberFormat="1" applyFont="1" applyBorder="1" applyAlignment="1">
      <alignment horizontal="right" vertical="top"/>
    </xf>
    <xf numFmtId="164" fontId="5" fillId="7" borderId="84" xfId="0" applyNumberFormat="1" applyFont="1" applyFill="1" applyBorder="1" applyAlignment="1">
      <alignment horizontal="right" vertical="top"/>
    </xf>
    <xf numFmtId="0" fontId="3" fillId="0" borderId="50" xfId="0" applyFont="1" applyFill="1" applyBorder="1" applyAlignment="1">
      <alignment horizontal="center" vertical="top" wrapText="1"/>
    </xf>
    <xf numFmtId="164" fontId="3" fillId="3" borderId="28" xfId="0" applyNumberFormat="1" applyFont="1" applyFill="1" applyBorder="1" applyAlignment="1">
      <alignment horizontal="right" vertical="top"/>
    </xf>
    <xf numFmtId="164" fontId="3" fillId="7" borderId="29" xfId="0" applyNumberFormat="1" applyFont="1" applyFill="1" applyBorder="1" applyAlignment="1">
      <alignment horizontal="right" vertical="top"/>
    </xf>
    <xf numFmtId="0" fontId="3" fillId="0" borderId="75" xfId="0" applyFont="1" applyFill="1" applyBorder="1" applyAlignment="1">
      <alignment horizontal="center" vertical="top" wrapText="1"/>
    </xf>
    <xf numFmtId="164" fontId="3" fillId="0" borderId="76" xfId="0" applyNumberFormat="1" applyFont="1" applyBorder="1" applyAlignment="1">
      <alignment horizontal="right" vertical="top"/>
    </xf>
    <xf numFmtId="164" fontId="3" fillId="0" borderId="77" xfId="0" applyNumberFormat="1" applyFont="1" applyBorder="1" applyAlignment="1">
      <alignment horizontal="right" vertical="top"/>
    </xf>
    <xf numFmtId="164" fontId="3" fillId="0" borderId="85" xfId="0" applyNumberFormat="1" applyFont="1" applyBorder="1" applyAlignment="1">
      <alignment horizontal="right" vertical="top"/>
    </xf>
    <xf numFmtId="0" fontId="3" fillId="0" borderId="77" xfId="0" applyFont="1" applyBorder="1" applyAlignment="1">
      <alignment horizontal="right" vertical="top" wrapText="1"/>
    </xf>
    <xf numFmtId="164" fontId="3" fillId="0" borderId="78" xfId="0" applyNumberFormat="1" applyFont="1" applyBorder="1" applyAlignment="1">
      <alignment horizontal="right" vertical="top"/>
    </xf>
    <xf numFmtId="164" fontId="3" fillId="7" borderId="86" xfId="0" applyNumberFormat="1" applyFont="1" applyFill="1" applyBorder="1" applyAlignment="1">
      <alignment horizontal="right" vertical="top"/>
    </xf>
    <xf numFmtId="164" fontId="3" fillId="7" borderId="77" xfId="0" applyNumberFormat="1" applyFont="1" applyFill="1" applyBorder="1" applyAlignment="1">
      <alignment horizontal="right" vertical="top"/>
    </xf>
    <xf numFmtId="164" fontId="3" fillId="7" borderId="78" xfId="0" applyNumberFormat="1" applyFont="1" applyFill="1" applyBorder="1" applyAlignment="1">
      <alignment horizontal="right" vertical="top"/>
    </xf>
    <xf numFmtId="164" fontId="3" fillId="3" borderId="75" xfId="0" applyNumberFormat="1" applyFont="1" applyFill="1" applyBorder="1" applyAlignment="1">
      <alignment horizontal="right" vertical="top" wrapText="1"/>
    </xf>
    <xf numFmtId="0" fontId="3" fillId="0" borderId="76" xfId="0" applyFont="1" applyBorder="1" applyAlignment="1">
      <alignment horizontal="justify" vertical="center" wrapText="1"/>
    </xf>
    <xf numFmtId="3" fontId="3" fillId="8" borderId="86" xfId="0" applyNumberFormat="1" applyFont="1" applyFill="1" applyBorder="1" applyAlignment="1">
      <alignment horizontal="center" vertical="top" wrapText="1"/>
    </xf>
    <xf numFmtId="164" fontId="3" fillId="0" borderId="86" xfId="0" applyNumberFormat="1" applyFont="1" applyBorder="1" applyAlignment="1">
      <alignment horizontal="right" vertical="top"/>
    </xf>
    <xf numFmtId="164" fontId="3" fillId="0" borderId="77" xfId="0" applyNumberFormat="1" applyFont="1" applyFill="1" applyBorder="1" applyAlignment="1">
      <alignment horizontal="right" vertical="top"/>
    </xf>
    <xf numFmtId="0" fontId="13" fillId="8" borderId="86" xfId="0" applyFont="1" applyFill="1" applyBorder="1" applyAlignment="1">
      <alignment horizontal="center" vertical="top" wrapText="1"/>
    </xf>
    <xf numFmtId="164" fontId="3" fillId="7" borderId="85" xfId="0" applyNumberFormat="1" applyFont="1" applyFill="1" applyBorder="1" applyAlignment="1">
      <alignment horizontal="right" vertical="top"/>
    </xf>
    <xf numFmtId="0" fontId="5" fillId="7" borderId="6" xfId="0" applyFont="1" applyFill="1" applyBorder="1" applyAlignment="1">
      <alignment horizontal="center" vertical="top"/>
    </xf>
    <xf numFmtId="164" fontId="5" fillId="7" borderId="53" xfId="0" applyNumberFormat="1" applyFont="1" applyFill="1" applyBorder="1" applyAlignment="1">
      <alignment horizontal="right" vertical="top"/>
    </xf>
    <xf numFmtId="164" fontId="5" fillId="7" borderId="20" xfId="0" applyNumberFormat="1" applyFont="1" applyFill="1" applyBorder="1" applyAlignment="1">
      <alignment horizontal="right" vertical="top"/>
    </xf>
    <xf numFmtId="164" fontId="5" fillId="7" borderId="21" xfId="0" applyNumberFormat="1" applyFont="1" applyFill="1" applyBorder="1" applyAlignment="1">
      <alignment horizontal="right" vertical="top"/>
    </xf>
    <xf numFmtId="164" fontId="5" fillId="7" borderId="6" xfId="0" applyNumberFormat="1" applyFont="1" applyFill="1" applyBorder="1" applyAlignment="1">
      <alignment horizontal="right" vertical="top"/>
    </xf>
    <xf numFmtId="0" fontId="13" fillId="8" borderId="28" xfId="0" applyFont="1" applyFill="1" applyBorder="1" applyAlignment="1">
      <alignment horizontal="center" vertical="top" wrapText="1"/>
    </xf>
    <xf numFmtId="0" fontId="13" fillId="0" borderId="29" xfId="0" applyFont="1" applyFill="1" applyBorder="1" applyAlignment="1">
      <alignment horizontal="center" vertical="top" wrapText="1"/>
    </xf>
    <xf numFmtId="0" fontId="13" fillId="8" borderId="87" xfId="0" applyFont="1" applyFill="1" applyBorder="1" applyAlignment="1">
      <alignment horizontal="center" vertical="top" wrapText="1"/>
    </xf>
    <xf numFmtId="3" fontId="3" fillId="8" borderId="87" xfId="0" applyNumberFormat="1" applyFont="1" applyFill="1" applyBorder="1" applyAlignment="1">
      <alignment horizontal="center" vertical="top" wrapText="1"/>
    </xf>
    <xf numFmtId="0" fontId="13" fillId="0" borderId="63" xfId="0" applyFont="1" applyFill="1" applyBorder="1" applyAlignment="1">
      <alignment horizontal="center" vertical="top" wrapText="1"/>
    </xf>
    <xf numFmtId="0" fontId="13" fillId="0" borderId="64" xfId="0" applyFont="1" applyFill="1" applyBorder="1" applyAlignment="1">
      <alignment horizontal="center" vertical="top" wrapText="1"/>
    </xf>
    <xf numFmtId="164" fontId="3" fillId="0" borderId="77" xfId="0" applyNumberFormat="1" applyFont="1" applyBorder="1" applyAlignment="1">
      <alignment horizontal="right" vertical="top" wrapText="1"/>
    </xf>
    <xf numFmtId="3" fontId="3" fillId="0" borderId="91" xfId="0" applyNumberFormat="1" applyFont="1" applyFill="1" applyBorder="1" applyAlignment="1">
      <alignment horizontal="center" vertical="top" wrapText="1"/>
    </xf>
    <xf numFmtId="3" fontId="3" fillId="0" borderId="89" xfId="0" applyNumberFormat="1" applyFont="1" applyFill="1" applyBorder="1" applyAlignment="1">
      <alignment horizontal="center" vertical="top" wrapText="1"/>
    </xf>
    <xf numFmtId="3" fontId="3" fillId="0" borderId="90" xfId="0" applyNumberFormat="1" applyFont="1" applyFill="1" applyBorder="1" applyAlignment="1">
      <alignment horizontal="center" vertical="top" wrapText="1"/>
    </xf>
    <xf numFmtId="0" fontId="3" fillId="0" borderId="75" xfId="0" applyFont="1" applyFill="1" applyBorder="1" applyAlignment="1">
      <alignment horizontal="center" vertical="top"/>
    </xf>
    <xf numFmtId="0" fontId="3" fillId="8" borderId="86" xfId="0" applyFont="1" applyFill="1" applyBorder="1" applyAlignment="1">
      <alignment horizontal="left" vertical="top" wrapText="1"/>
    </xf>
    <xf numFmtId="1" fontId="2" fillId="8" borderId="77" xfId="0" applyNumberFormat="1" applyFont="1" applyFill="1" applyBorder="1" applyAlignment="1">
      <alignment horizontal="center" vertical="top"/>
    </xf>
    <xf numFmtId="0" fontId="13" fillId="8" borderId="77" xfId="0" applyNumberFormat="1" applyFont="1" applyFill="1" applyBorder="1" applyAlignment="1">
      <alignment horizontal="center" vertical="top"/>
    </xf>
    <xf numFmtId="0" fontId="13" fillId="8" borderId="78" xfId="0" applyNumberFormat="1" applyFont="1" applyFill="1" applyBorder="1" applyAlignment="1">
      <alignment horizontal="center" vertical="top"/>
    </xf>
    <xf numFmtId="164" fontId="3" fillId="0" borderId="92" xfId="0" applyNumberFormat="1" applyFont="1" applyBorder="1" applyAlignment="1">
      <alignment horizontal="right" vertical="top"/>
    </xf>
    <xf numFmtId="164" fontId="5" fillId="7" borderId="71" xfId="0" applyNumberFormat="1" applyFont="1" applyFill="1" applyBorder="1" applyAlignment="1">
      <alignment horizontal="right" vertical="top"/>
    </xf>
    <xf numFmtId="164" fontId="5" fillId="7" borderId="10" xfId="0" applyNumberFormat="1" applyFont="1" applyFill="1" applyBorder="1" applyAlignment="1">
      <alignment horizontal="right" vertical="top"/>
    </xf>
    <xf numFmtId="164" fontId="5" fillId="7" borderId="27" xfId="0" applyNumberFormat="1" applyFont="1" applyFill="1" applyBorder="1" applyAlignment="1">
      <alignment horizontal="right" vertical="top"/>
    </xf>
    <xf numFmtId="164" fontId="5" fillId="7" borderId="47" xfId="0" applyNumberFormat="1" applyFont="1" applyFill="1" applyBorder="1" applyAlignment="1">
      <alignment horizontal="right" vertical="top"/>
    </xf>
    <xf numFmtId="0" fontId="3" fillId="0" borderId="93" xfId="0" applyFont="1" applyFill="1" applyBorder="1" applyAlignment="1">
      <alignment horizontal="center" vertical="top"/>
    </xf>
    <xf numFmtId="164" fontId="3" fillId="0" borderId="94" xfId="0" applyNumberFormat="1" applyFont="1" applyBorder="1" applyAlignment="1">
      <alignment horizontal="right" vertical="top"/>
    </xf>
    <xf numFmtId="164" fontId="3" fillId="0" borderId="95" xfId="0" applyNumberFormat="1" applyFont="1" applyBorder="1" applyAlignment="1">
      <alignment horizontal="right" vertical="top"/>
    </xf>
    <xf numFmtId="164" fontId="3" fillId="0" borderId="96" xfId="0" applyNumberFormat="1" applyFont="1" applyBorder="1" applyAlignment="1">
      <alignment horizontal="right" vertical="top"/>
    </xf>
    <xf numFmtId="164" fontId="3" fillId="7" borderId="94" xfId="0" applyNumberFormat="1" applyFont="1" applyFill="1" applyBorder="1" applyAlignment="1">
      <alignment horizontal="right" vertical="top"/>
    </xf>
    <xf numFmtId="164" fontId="3" fillId="7" borderId="95" xfId="0" applyNumberFormat="1" applyFont="1" applyFill="1" applyBorder="1" applyAlignment="1">
      <alignment horizontal="right" vertical="top"/>
    </xf>
    <xf numFmtId="164" fontId="3" fillId="7" borderId="97" xfId="0" applyNumberFormat="1" applyFont="1" applyFill="1" applyBorder="1" applyAlignment="1">
      <alignment horizontal="right" vertical="top"/>
    </xf>
    <xf numFmtId="164" fontId="3" fillId="3" borderId="93" xfId="0" applyNumberFormat="1" applyFont="1" applyFill="1" applyBorder="1" applyAlignment="1">
      <alignment horizontal="right" vertical="top" wrapText="1"/>
    </xf>
    <xf numFmtId="164" fontId="3" fillId="0" borderId="98" xfId="0" applyNumberFormat="1" applyFont="1" applyBorder="1" applyAlignment="1">
      <alignment horizontal="right" vertical="top"/>
    </xf>
    <xf numFmtId="49" fontId="5" fillId="2" borderId="16" xfId="0" applyNumberFormat="1" applyFont="1" applyFill="1" applyBorder="1" applyAlignment="1">
      <alignment horizontal="center" vertical="top"/>
    </xf>
    <xf numFmtId="49" fontId="5" fillId="2" borderId="10" xfId="0" applyNumberFormat="1" applyFont="1" applyFill="1" applyBorder="1" applyAlignment="1">
      <alignment horizontal="center" vertical="top"/>
    </xf>
    <xf numFmtId="49" fontId="5" fillId="0" borderId="16" xfId="0" applyNumberFormat="1" applyFont="1" applyBorder="1" applyAlignment="1">
      <alignment horizontal="center" vertical="top"/>
    </xf>
    <xf numFmtId="49" fontId="5" fillId="0" borderId="10" xfId="0" applyNumberFormat="1" applyFont="1" applyBorder="1" applyAlignment="1">
      <alignment horizontal="center" vertical="top"/>
    </xf>
    <xf numFmtId="164" fontId="3" fillId="7" borderId="76" xfId="0" applyNumberFormat="1" applyFont="1" applyFill="1" applyBorder="1" applyAlignment="1">
      <alignment horizontal="right" vertical="top"/>
    </xf>
    <xf numFmtId="164" fontId="3" fillId="3" borderId="69" xfId="0" applyNumberFormat="1" applyFont="1" applyFill="1" applyBorder="1" applyAlignment="1">
      <alignment horizontal="right" vertical="top" wrapText="1"/>
    </xf>
    <xf numFmtId="164" fontId="3" fillId="3" borderId="99" xfId="0" applyNumberFormat="1" applyFont="1" applyFill="1" applyBorder="1" applyAlignment="1">
      <alignment horizontal="right" vertical="top" wrapText="1"/>
    </xf>
    <xf numFmtId="164" fontId="3" fillId="0" borderId="0" xfId="0" applyNumberFormat="1" applyFont="1" applyFill="1" applyBorder="1" applyAlignment="1">
      <alignment horizontal="right" vertical="top"/>
    </xf>
    <xf numFmtId="164" fontId="5" fillId="7" borderId="100" xfId="0" applyNumberFormat="1" applyFont="1" applyFill="1" applyBorder="1" applyAlignment="1">
      <alignment horizontal="right" vertical="top"/>
    </xf>
    <xf numFmtId="164" fontId="5" fillId="2" borderId="37" xfId="0" applyNumberFormat="1" applyFont="1" applyFill="1" applyBorder="1" applyAlignment="1">
      <alignment horizontal="right" vertical="top"/>
    </xf>
    <xf numFmtId="164" fontId="5" fillId="2" borderId="26" xfId="0" applyNumberFormat="1" applyFont="1" applyFill="1" applyBorder="1" applyAlignment="1">
      <alignment horizontal="right" vertical="top"/>
    </xf>
    <xf numFmtId="0" fontId="3" fillId="8" borderId="76" xfId="0" applyFont="1" applyFill="1" applyBorder="1" applyAlignment="1">
      <alignment horizontal="left" vertical="top" wrapText="1"/>
    </xf>
    <xf numFmtId="1" fontId="11" fillId="8" borderId="77" xfId="0" applyNumberFormat="1" applyFont="1" applyFill="1" applyBorder="1" applyAlignment="1">
      <alignment horizontal="center" vertical="center"/>
    </xf>
    <xf numFmtId="1" fontId="11" fillId="8" borderId="78" xfId="0" applyNumberFormat="1" applyFont="1" applyFill="1" applyBorder="1" applyAlignment="1">
      <alignment horizontal="center" vertical="center"/>
    </xf>
    <xf numFmtId="49" fontId="5" fillId="9" borderId="61" xfId="0" applyNumberFormat="1" applyFont="1" applyFill="1" applyBorder="1" applyAlignment="1">
      <alignment horizontal="center" vertical="top"/>
    </xf>
    <xf numFmtId="49" fontId="5" fillId="0" borderId="30" xfId="0" applyNumberFormat="1" applyFont="1" applyBorder="1" applyAlignment="1">
      <alignment horizontal="center" vertical="top"/>
    </xf>
    <xf numFmtId="164" fontId="3" fillId="3" borderId="12" xfId="0" applyNumberFormat="1" applyFont="1" applyFill="1" applyBorder="1" applyAlignment="1">
      <alignment horizontal="right" vertical="top"/>
    </xf>
    <xf numFmtId="3" fontId="3" fillId="0" borderId="28" xfId="0" applyNumberFormat="1" applyFont="1" applyFill="1" applyBorder="1" applyAlignment="1">
      <alignment horizontal="center" vertical="top" wrapText="1"/>
    </xf>
    <xf numFmtId="3" fontId="3" fillId="0" borderId="29" xfId="0" applyNumberFormat="1" applyFont="1" applyFill="1" applyBorder="1" applyAlignment="1">
      <alignment horizontal="center" vertical="top" wrapText="1"/>
    </xf>
    <xf numFmtId="164" fontId="3" fillId="7" borderId="14" xfId="0" applyNumberFormat="1" applyFont="1" applyFill="1" applyBorder="1" applyAlignment="1">
      <alignment horizontal="right" vertical="top"/>
    </xf>
    <xf numFmtId="49" fontId="5" fillId="9" borderId="60" xfId="0" applyNumberFormat="1" applyFont="1" applyFill="1" applyBorder="1" applyAlignment="1">
      <alignment horizontal="center" vertical="top"/>
    </xf>
    <xf numFmtId="49" fontId="5" fillId="0" borderId="0" xfId="0" applyNumberFormat="1" applyFont="1" applyBorder="1" applyAlignment="1">
      <alignment horizontal="center" vertical="top"/>
    </xf>
    <xf numFmtId="164" fontId="3" fillId="0" borderId="52" xfId="0" applyNumberFormat="1" applyFont="1" applyBorder="1" applyAlignment="1">
      <alignment horizontal="right" vertical="top"/>
    </xf>
    <xf numFmtId="0" fontId="16" fillId="0" borderId="8" xfId="0" applyFont="1" applyFill="1" applyBorder="1" applyAlignment="1">
      <alignment horizontal="left" vertical="top" wrapText="1"/>
    </xf>
    <xf numFmtId="0" fontId="16" fillId="0" borderId="58" xfId="0" applyFont="1" applyFill="1" applyBorder="1" applyAlignment="1">
      <alignment horizontal="left" vertical="top" wrapText="1"/>
    </xf>
    <xf numFmtId="0" fontId="13" fillId="0" borderId="20" xfId="0" applyFont="1" applyFill="1" applyBorder="1" applyAlignment="1">
      <alignment horizontal="center" vertical="top" wrapText="1"/>
    </xf>
    <xf numFmtId="0" fontId="13" fillId="0" borderId="21" xfId="0" applyFont="1" applyFill="1" applyBorder="1" applyAlignment="1">
      <alignment horizontal="center" vertical="top" wrapText="1"/>
    </xf>
    <xf numFmtId="164" fontId="5" fillId="9" borderId="37" xfId="0" applyNumberFormat="1" applyFont="1" applyFill="1" applyBorder="1" applyAlignment="1">
      <alignment horizontal="right" vertical="top"/>
    </xf>
    <xf numFmtId="164" fontId="5" fillId="4" borderId="36" xfId="0" applyNumberFormat="1" applyFont="1" applyFill="1" applyBorder="1" applyAlignment="1">
      <alignment horizontal="right" vertical="top"/>
    </xf>
    <xf numFmtId="164" fontId="3" fillId="7" borderId="48" xfId="0" applyNumberFormat="1" applyFont="1" applyFill="1" applyBorder="1" applyAlignment="1">
      <alignment horizontal="right" vertical="top"/>
    </xf>
    <xf numFmtId="164" fontId="3" fillId="7" borderId="49" xfId="0" applyNumberFormat="1" applyFont="1" applyFill="1" applyBorder="1" applyAlignment="1">
      <alignment horizontal="right" vertical="top"/>
    </xf>
    <xf numFmtId="164" fontId="5" fillId="4" borderId="22" xfId="0" applyNumberFormat="1" applyFont="1" applyFill="1" applyBorder="1" applyAlignment="1">
      <alignment horizontal="right" vertical="top"/>
    </xf>
    <xf numFmtId="164" fontId="5" fillId="2" borderId="42" xfId="0" applyNumberFormat="1" applyFont="1" applyFill="1" applyBorder="1" applyAlignment="1">
      <alignment horizontal="right" vertical="top"/>
    </xf>
    <xf numFmtId="164" fontId="5" fillId="2" borderId="38" xfId="0" applyNumberFormat="1" applyFont="1" applyFill="1" applyBorder="1" applyAlignment="1">
      <alignment horizontal="right" vertical="top"/>
    </xf>
    <xf numFmtId="164" fontId="5" fillId="9" borderId="42" xfId="0" applyNumberFormat="1" applyFont="1" applyFill="1" applyBorder="1" applyAlignment="1">
      <alignment horizontal="right" vertical="top"/>
    </xf>
    <xf numFmtId="164" fontId="5" fillId="9" borderId="38" xfId="0" applyNumberFormat="1" applyFont="1" applyFill="1" applyBorder="1" applyAlignment="1">
      <alignment horizontal="right" vertical="top"/>
    </xf>
    <xf numFmtId="164" fontId="5" fillId="4" borderId="26" xfId="0" applyNumberFormat="1" applyFont="1" applyFill="1" applyBorder="1" applyAlignment="1">
      <alignment horizontal="right" vertical="top"/>
    </xf>
    <xf numFmtId="3" fontId="3" fillId="0" borderId="18" xfId="0" applyNumberFormat="1" applyFont="1" applyFill="1" applyBorder="1" applyAlignment="1">
      <alignment horizontal="center" vertical="top"/>
    </xf>
    <xf numFmtId="0" fontId="3" fillId="3" borderId="34" xfId="0" applyFont="1" applyFill="1" applyBorder="1" applyAlignment="1">
      <alignment horizontal="left" vertical="top" wrapText="1"/>
    </xf>
    <xf numFmtId="3" fontId="3" fillId="0" borderId="16" xfId="0" applyNumberFormat="1" applyFont="1" applyFill="1" applyBorder="1" applyAlignment="1">
      <alignment horizontal="center" vertical="top"/>
    </xf>
    <xf numFmtId="0" fontId="3" fillId="0" borderId="2" xfId="0" applyFont="1" applyBorder="1" applyAlignment="1">
      <alignment horizontal="center" vertical="center" textRotation="90" shrinkToFit="1"/>
    </xf>
    <xf numFmtId="0" fontId="3" fillId="0" borderId="3" xfId="0" applyFont="1" applyBorder="1" applyAlignment="1">
      <alignment horizontal="center" vertical="center" textRotation="90" shrinkToFit="1"/>
    </xf>
    <xf numFmtId="164" fontId="3" fillId="8" borderId="1" xfId="0" applyNumberFormat="1" applyFont="1" applyFill="1" applyBorder="1" applyAlignment="1">
      <alignment horizontal="right" vertical="top"/>
    </xf>
    <xf numFmtId="164" fontId="5" fillId="7" borderId="9" xfId="0" applyNumberFormat="1" applyFont="1" applyFill="1" applyBorder="1" applyAlignment="1">
      <alignment horizontal="right" vertical="top"/>
    </xf>
    <xf numFmtId="0" fontId="3" fillId="0" borderId="24" xfId="0" applyFont="1" applyFill="1" applyBorder="1" applyAlignment="1">
      <alignment horizontal="center" vertical="top" wrapText="1"/>
    </xf>
    <xf numFmtId="164" fontId="3" fillId="8" borderId="49" xfId="0" applyNumberFormat="1" applyFont="1" applyFill="1" applyBorder="1" applyAlignment="1">
      <alignment horizontal="right" vertical="top"/>
    </xf>
    <xf numFmtId="164" fontId="3" fillId="8" borderId="41" xfId="0" applyNumberFormat="1" applyFont="1" applyFill="1" applyBorder="1" applyAlignment="1">
      <alignment horizontal="right" vertical="top"/>
    </xf>
    <xf numFmtId="164" fontId="3" fillId="0" borderId="1" xfId="0" applyNumberFormat="1" applyFont="1" applyFill="1" applyBorder="1" applyAlignment="1">
      <alignment horizontal="right" vertical="top"/>
    </xf>
    <xf numFmtId="164" fontId="3" fillId="3" borderId="54" xfId="0" applyNumberFormat="1" applyFont="1" applyFill="1" applyBorder="1" applyAlignment="1">
      <alignment horizontal="right" vertical="top" wrapText="1"/>
    </xf>
    <xf numFmtId="164" fontId="5" fillId="9" borderId="26" xfId="0" applyNumberFormat="1" applyFont="1" applyFill="1" applyBorder="1" applyAlignment="1">
      <alignment horizontal="right" vertical="top"/>
    </xf>
    <xf numFmtId="164" fontId="3" fillId="0" borderId="0" xfId="0" applyNumberFormat="1" applyFont="1" applyAlignment="1">
      <alignment vertical="top"/>
    </xf>
    <xf numFmtId="0" fontId="8" fillId="0" borderId="8" xfId="0" applyFont="1" applyBorder="1" applyAlignment="1">
      <alignment vertical="top" wrapText="1"/>
    </xf>
    <xf numFmtId="164" fontId="3" fillId="0" borderId="101" xfId="0" applyNumberFormat="1" applyFont="1" applyFill="1" applyBorder="1" applyAlignment="1">
      <alignment horizontal="right" vertical="top"/>
    </xf>
    <xf numFmtId="164" fontId="3" fillId="3" borderId="63" xfId="0" applyNumberFormat="1" applyFont="1" applyFill="1" applyBorder="1" applyAlignment="1">
      <alignment horizontal="right" vertical="top" wrapText="1"/>
    </xf>
    <xf numFmtId="0" fontId="3" fillId="3" borderId="34" xfId="0" applyFont="1" applyFill="1" applyBorder="1" applyAlignment="1">
      <alignment vertical="top" wrapText="1"/>
    </xf>
    <xf numFmtId="0" fontId="3" fillId="0" borderId="76" xfId="0" applyFont="1" applyFill="1" applyBorder="1" applyAlignment="1">
      <alignment vertical="top" wrapText="1"/>
    </xf>
    <xf numFmtId="3" fontId="3" fillId="0" borderId="77" xfId="0" applyNumberFormat="1" applyFont="1" applyFill="1" applyBorder="1" applyAlignment="1">
      <alignment horizontal="center" vertical="top"/>
    </xf>
    <xf numFmtId="3" fontId="3" fillId="0" borderId="78" xfId="0" applyNumberFormat="1" applyFont="1" applyFill="1" applyBorder="1" applyAlignment="1">
      <alignment horizontal="center" vertical="top"/>
    </xf>
    <xf numFmtId="3" fontId="3" fillId="0" borderId="10" xfId="0" applyNumberFormat="1" applyFont="1" applyFill="1" applyBorder="1" applyAlignment="1">
      <alignment horizontal="center" vertical="top"/>
    </xf>
    <xf numFmtId="0" fontId="3" fillId="0" borderId="34" xfId="0" applyFont="1" applyFill="1" applyBorder="1" applyAlignment="1">
      <alignment horizontal="left" vertical="top" wrapText="1"/>
    </xf>
    <xf numFmtId="0" fontId="3" fillId="0" borderId="8" xfId="0" applyFont="1" applyFill="1" applyBorder="1" applyAlignment="1">
      <alignment horizontal="left" vertical="top" wrapText="1"/>
    </xf>
    <xf numFmtId="0" fontId="0" fillId="0" borderId="8" xfId="0" applyBorder="1" applyAlignment="1">
      <alignment vertical="top" wrapText="1"/>
    </xf>
    <xf numFmtId="3" fontId="3" fillId="0" borderId="27" xfId="0" applyNumberFormat="1" applyFont="1" applyFill="1" applyBorder="1" applyAlignment="1">
      <alignment horizontal="center" vertical="top"/>
    </xf>
    <xf numFmtId="49" fontId="5" fillId="9" borderId="9" xfId="0" applyNumberFormat="1" applyFont="1" applyFill="1" applyBorder="1" applyAlignment="1">
      <alignment horizontal="center" vertical="top"/>
    </xf>
    <xf numFmtId="49" fontId="5" fillId="2" borderId="16" xfId="0" applyNumberFormat="1" applyFont="1" applyFill="1" applyBorder="1" applyAlignment="1">
      <alignment horizontal="center" vertical="top"/>
    </xf>
    <xf numFmtId="49" fontId="5" fillId="2" borderId="10" xfId="0" applyNumberFormat="1" applyFont="1" applyFill="1" applyBorder="1" applyAlignment="1">
      <alignment horizontal="center" vertical="top"/>
    </xf>
    <xf numFmtId="3" fontId="3" fillId="0" borderId="10" xfId="0" applyNumberFormat="1" applyFont="1" applyFill="1" applyBorder="1" applyAlignment="1">
      <alignment horizontal="center" vertical="top"/>
    </xf>
    <xf numFmtId="0" fontId="3" fillId="0" borderId="34" xfId="0" applyFont="1" applyFill="1" applyBorder="1" applyAlignment="1">
      <alignment horizontal="left" vertical="top" wrapText="1"/>
    </xf>
    <xf numFmtId="0" fontId="3" fillId="0" borderId="8" xfId="0" applyFont="1" applyFill="1" applyBorder="1" applyAlignment="1">
      <alignment horizontal="left" vertical="top" wrapText="1"/>
    </xf>
    <xf numFmtId="0" fontId="0" fillId="0" borderId="8" xfId="0" applyBorder="1" applyAlignment="1">
      <alignment vertical="top" wrapText="1"/>
    </xf>
    <xf numFmtId="3" fontId="3" fillId="0" borderId="27" xfId="0" applyNumberFormat="1" applyFont="1" applyFill="1" applyBorder="1" applyAlignment="1">
      <alignment horizontal="center" vertical="top"/>
    </xf>
    <xf numFmtId="0" fontId="3" fillId="2" borderId="36" xfId="0" applyFont="1" applyFill="1" applyBorder="1" applyAlignment="1">
      <alignment horizontal="center" vertical="top" wrapText="1"/>
    </xf>
    <xf numFmtId="0" fontId="3" fillId="2" borderId="37" xfId="0" applyFont="1" applyFill="1" applyBorder="1" applyAlignment="1">
      <alignment horizontal="center" vertical="top" wrapText="1"/>
    </xf>
    <xf numFmtId="0" fontId="3" fillId="2" borderId="38" xfId="0" applyFont="1" applyFill="1" applyBorder="1" applyAlignment="1">
      <alignment horizontal="center" vertical="top" wrapText="1"/>
    </xf>
    <xf numFmtId="0" fontId="3" fillId="0" borderId="76" xfId="0" applyFont="1" applyBorder="1" applyAlignment="1">
      <alignment horizontal="left" vertical="center" wrapText="1"/>
    </xf>
    <xf numFmtId="0" fontId="3" fillId="0" borderId="25" xfId="0" applyFont="1" applyFill="1" applyBorder="1" applyAlignment="1">
      <alignment horizontal="center" vertical="top"/>
    </xf>
    <xf numFmtId="0" fontId="14" fillId="0" borderId="56" xfId="0" applyFont="1" applyBorder="1" applyAlignment="1">
      <alignment horizontal="center" vertical="center" wrapText="1"/>
    </xf>
    <xf numFmtId="164" fontId="3" fillId="8" borderId="80" xfId="0" applyNumberFormat="1" applyFont="1" applyFill="1" applyBorder="1" applyAlignment="1">
      <alignment horizontal="right" vertical="top"/>
    </xf>
    <xf numFmtId="164" fontId="3" fillId="8" borderId="81" xfId="0" applyNumberFormat="1" applyFont="1" applyFill="1" applyBorder="1" applyAlignment="1">
      <alignment horizontal="right" vertical="top"/>
    </xf>
    <xf numFmtId="164" fontId="3" fillId="8" borderId="83" xfId="0" applyNumberFormat="1" applyFont="1" applyFill="1" applyBorder="1" applyAlignment="1">
      <alignment horizontal="right" vertical="top"/>
    </xf>
    <xf numFmtId="164" fontId="3" fillId="8" borderId="12" xfId="0" applyNumberFormat="1" applyFont="1" applyFill="1" applyBorder="1" applyAlignment="1">
      <alignment horizontal="right" vertical="top"/>
    </xf>
    <xf numFmtId="164" fontId="3" fillId="8" borderId="14" xfId="0" applyNumberFormat="1" applyFont="1" applyFill="1" applyBorder="1" applyAlignment="1">
      <alignment horizontal="right" vertical="top"/>
    </xf>
    <xf numFmtId="0" fontId="16" fillId="3" borderId="8" xfId="0" applyFont="1" applyFill="1" applyBorder="1" applyAlignment="1">
      <alignment vertical="top" wrapText="1"/>
    </xf>
    <xf numFmtId="0" fontId="16" fillId="3" borderId="76" xfId="0" applyFont="1" applyFill="1" applyBorder="1" applyAlignment="1">
      <alignment vertical="top" wrapText="1"/>
    </xf>
    <xf numFmtId="0" fontId="16" fillId="8" borderId="72" xfId="0" applyFont="1" applyFill="1" applyBorder="1" applyAlignment="1">
      <alignment vertical="top" wrapText="1"/>
    </xf>
    <xf numFmtId="0" fontId="3" fillId="0" borderId="88" xfId="0" applyFont="1" applyFill="1" applyBorder="1" applyAlignment="1">
      <alignment vertical="center" wrapText="1"/>
    </xf>
    <xf numFmtId="0" fontId="3" fillId="0" borderId="76" xfId="0" applyFont="1" applyBorder="1" applyAlignment="1">
      <alignment vertical="center" wrapText="1"/>
    </xf>
    <xf numFmtId="164" fontId="3" fillId="8" borderId="48" xfId="0" applyNumberFormat="1" applyFont="1" applyFill="1" applyBorder="1" applyAlignment="1">
      <alignment horizontal="right" vertical="top"/>
    </xf>
    <xf numFmtId="1" fontId="19" fillId="8" borderId="28" xfId="0" applyNumberFormat="1" applyFont="1" applyFill="1" applyBorder="1" applyAlignment="1">
      <alignment horizontal="center" vertical="center"/>
    </xf>
    <xf numFmtId="1" fontId="19" fillId="8" borderId="29" xfId="0" applyNumberFormat="1" applyFont="1" applyFill="1" applyBorder="1" applyAlignment="1">
      <alignment horizontal="center" vertical="center"/>
    </xf>
    <xf numFmtId="1" fontId="11" fillId="8" borderId="106" xfId="0" applyNumberFormat="1" applyFont="1" applyFill="1" applyBorder="1" applyAlignment="1">
      <alignment horizontal="center" vertical="center"/>
    </xf>
    <xf numFmtId="1" fontId="11" fillId="8" borderId="107" xfId="0" applyNumberFormat="1" applyFont="1" applyFill="1" applyBorder="1" applyAlignment="1">
      <alignment horizontal="center" vertical="center"/>
    </xf>
    <xf numFmtId="0" fontId="16" fillId="8" borderId="76" xfId="0" applyFont="1" applyFill="1" applyBorder="1" applyAlignment="1">
      <alignment horizontal="left" vertical="top" wrapText="1"/>
    </xf>
    <xf numFmtId="0" fontId="16" fillId="8" borderId="8" xfId="0" applyFont="1" applyFill="1" applyBorder="1" applyAlignment="1">
      <alignment horizontal="left" vertical="top" wrapText="1"/>
    </xf>
    <xf numFmtId="3" fontId="5" fillId="4" borderId="7" xfId="0" applyNumberFormat="1" applyFont="1" applyFill="1" applyBorder="1" applyAlignment="1">
      <alignment horizontal="right" vertical="top"/>
    </xf>
    <xf numFmtId="3" fontId="3" fillId="0" borderId="25" xfId="0" applyNumberFormat="1" applyFont="1" applyBorder="1" applyAlignment="1">
      <alignment horizontal="right" vertical="top"/>
    </xf>
    <xf numFmtId="3" fontId="5" fillId="4" borderId="25" xfId="0" applyNumberFormat="1" applyFont="1" applyFill="1" applyBorder="1" applyAlignment="1">
      <alignment horizontal="right" vertical="top"/>
    </xf>
    <xf numFmtId="3" fontId="5" fillId="5" borderId="47" xfId="0" applyNumberFormat="1" applyFont="1" applyFill="1" applyBorder="1" applyAlignment="1">
      <alignment horizontal="right" vertical="top"/>
    </xf>
    <xf numFmtId="3" fontId="3" fillId="0" borderId="27" xfId="0" applyNumberFormat="1" applyFont="1" applyFill="1" applyBorder="1" applyAlignment="1">
      <alignment horizontal="center" vertical="top"/>
    </xf>
    <xf numFmtId="3" fontId="3" fillId="0" borderId="10" xfId="0" applyNumberFormat="1" applyFont="1" applyFill="1" applyBorder="1" applyAlignment="1">
      <alignment horizontal="center" vertical="top"/>
    </xf>
    <xf numFmtId="165" fontId="3" fillId="0" borderId="55" xfId="0" applyNumberFormat="1" applyFont="1" applyBorder="1" applyAlignment="1">
      <alignment horizontal="center" vertical="top" wrapText="1"/>
    </xf>
    <xf numFmtId="165" fontId="3" fillId="0" borderId="39" xfId="0" applyNumberFormat="1" applyFont="1" applyBorder="1" applyAlignment="1">
      <alignment horizontal="center" vertical="top" wrapText="1"/>
    </xf>
    <xf numFmtId="165" fontId="3" fillId="0" borderId="40" xfId="0" applyNumberFormat="1" applyFont="1" applyBorder="1" applyAlignment="1">
      <alignment horizontal="center" vertical="top" wrapText="1"/>
    </xf>
    <xf numFmtId="3" fontId="5" fillId="2" borderId="22" xfId="0" applyNumberFormat="1" applyFont="1" applyFill="1" applyBorder="1" applyAlignment="1">
      <alignment horizontal="right" vertical="top"/>
    </xf>
    <xf numFmtId="3" fontId="5" fillId="9" borderId="22" xfId="0" applyNumberFormat="1" applyFont="1" applyFill="1" applyBorder="1" applyAlignment="1">
      <alignment horizontal="right" vertical="top"/>
    </xf>
    <xf numFmtId="3" fontId="5" fillId="9" borderId="26" xfId="0" applyNumberFormat="1" applyFont="1" applyFill="1" applyBorder="1" applyAlignment="1">
      <alignment horizontal="right" vertical="top"/>
    </xf>
    <xf numFmtId="3" fontId="5" fillId="4" borderId="42" xfId="0" applyNumberFormat="1" applyFont="1" applyFill="1" applyBorder="1" applyAlignment="1">
      <alignment horizontal="right" vertical="top"/>
    </xf>
    <xf numFmtId="3" fontId="5" fillId="4" borderId="26" xfId="0" applyNumberFormat="1" applyFont="1" applyFill="1" applyBorder="1" applyAlignment="1">
      <alignment horizontal="right" vertical="top"/>
    </xf>
    <xf numFmtId="3" fontId="5" fillId="4" borderId="22" xfId="0" applyNumberFormat="1" applyFont="1" applyFill="1" applyBorder="1" applyAlignment="1">
      <alignment horizontal="right" vertical="top"/>
    </xf>
    <xf numFmtId="164" fontId="3" fillId="8" borderId="24" xfId="0" applyNumberFormat="1" applyFont="1" applyFill="1" applyBorder="1" applyAlignment="1">
      <alignment horizontal="right" vertical="top" wrapText="1"/>
    </xf>
    <xf numFmtId="164" fontId="3" fillId="8" borderId="49" xfId="0" applyNumberFormat="1" applyFont="1" applyFill="1" applyBorder="1" applyAlignment="1">
      <alignment horizontal="right" vertical="top" wrapText="1"/>
    </xf>
    <xf numFmtId="164" fontId="3" fillId="0" borderId="24" xfId="0" applyNumberFormat="1" applyFont="1" applyFill="1" applyBorder="1" applyAlignment="1">
      <alignment horizontal="right" vertical="top" wrapText="1"/>
    </xf>
    <xf numFmtId="3" fontId="3" fillId="8" borderId="0" xfId="0" applyNumberFormat="1" applyFont="1" applyFill="1" applyAlignment="1">
      <alignment vertical="top"/>
    </xf>
    <xf numFmtId="164" fontId="5" fillId="4" borderId="7" xfId="0" applyNumberFormat="1" applyFont="1" applyFill="1" applyBorder="1" applyAlignment="1">
      <alignment horizontal="center" vertical="top"/>
    </xf>
    <xf numFmtId="164" fontId="3" fillId="0" borderId="25" xfId="0" applyNumberFormat="1" applyFont="1" applyBorder="1" applyAlignment="1">
      <alignment horizontal="center" vertical="top"/>
    </xf>
    <xf numFmtId="164" fontId="5" fillId="4" borderId="25" xfId="0" applyNumberFormat="1" applyFont="1" applyFill="1" applyBorder="1" applyAlignment="1">
      <alignment horizontal="center" vertical="top"/>
    </xf>
    <xf numFmtId="164" fontId="5" fillId="5" borderId="47" xfId="0" applyNumberFormat="1" applyFont="1" applyFill="1" applyBorder="1" applyAlignment="1">
      <alignment horizontal="center" vertical="top"/>
    </xf>
    <xf numFmtId="0" fontId="3" fillId="0" borderId="108" xfId="0" applyFont="1" applyFill="1" applyBorder="1" applyAlignment="1">
      <alignment horizontal="center" vertical="top" wrapText="1"/>
    </xf>
    <xf numFmtId="0" fontId="5" fillId="0" borderId="0" xfId="0" applyNumberFormat="1" applyFont="1" applyAlignment="1">
      <alignment vertical="top"/>
    </xf>
    <xf numFmtId="0" fontId="11" fillId="0" borderId="0" xfId="0" applyFont="1" applyAlignment="1">
      <alignment horizontal="center" vertical="top"/>
    </xf>
    <xf numFmtId="0" fontId="3" fillId="0" borderId="17" xfId="0" applyFont="1" applyBorder="1" applyAlignment="1">
      <alignment horizontal="center" vertical="center" shrinkToFit="1"/>
    </xf>
    <xf numFmtId="0" fontId="16" fillId="3" borderId="18" xfId="0" applyFont="1" applyFill="1" applyBorder="1" applyAlignment="1">
      <alignment horizontal="center" vertical="top"/>
    </xf>
    <xf numFmtId="0" fontId="16" fillId="3" borderId="78" xfId="0" applyFont="1" applyFill="1" applyBorder="1" applyAlignment="1">
      <alignment horizontal="center" vertical="top"/>
    </xf>
    <xf numFmtId="0" fontId="16" fillId="0" borderId="78" xfId="1" applyFont="1" applyFill="1" applyBorder="1" applyAlignment="1">
      <alignment horizontal="center" vertical="top"/>
    </xf>
    <xf numFmtId="0" fontId="13" fillId="8" borderId="29" xfId="0" applyFont="1" applyFill="1" applyBorder="1" applyAlignment="1">
      <alignment horizontal="center" vertical="top" wrapText="1"/>
    </xf>
    <xf numFmtId="3" fontId="3" fillId="0" borderId="110" xfId="0" applyNumberFormat="1" applyFont="1" applyFill="1" applyBorder="1" applyAlignment="1">
      <alignment horizontal="center" vertical="top" wrapText="1"/>
    </xf>
    <xf numFmtId="1" fontId="2" fillId="8" borderId="78" xfId="0" applyNumberFormat="1" applyFont="1" applyFill="1" applyBorder="1" applyAlignment="1">
      <alignment horizontal="center" vertical="top"/>
    </xf>
    <xf numFmtId="0" fontId="16" fillId="8" borderId="34" xfId="0" applyFont="1" applyFill="1" applyBorder="1" applyAlignment="1">
      <alignment vertical="top" wrapText="1"/>
    </xf>
    <xf numFmtId="0" fontId="3" fillId="8" borderId="9" xfId="0" applyFont="1" applyFill="1" applyBorder="1" applyAlignment="1">
      <alignment horizontal="left" vertical="top" wrapText="1"/>
    </xf>
    <xf numFmtId="165" fontId="3" fillId="8" borderId="34" xfId="0" applyNumberFormat="1" applyFont="1" applyFill="1" applyBorder="1" applyAlignment="1">
      <alignment horizontal="left" vertical="top" wrapText="1"/>
    </xf>
    <xf numFmtId="0" fontId="5" fillId="0" borderId="7" xfId="0" applyFont="1" applyBorder="1" applyAlignment="1">
      <alignment horizontal="center" vertical="center" wrapText="1"/>
    </xf>
    <xf numFmtId="164" fontId="3" fillId="0" borderId="0" xfId="0" applyNumberFormat="1" applyFont="1" applyBorder="1" applyAlignment="1">
      <alignment vertical="top"/>
    </xf>
    <xf numFmtId="3" fontId="3" fillId="0" borderId="91" xfId="0" applyNumberFormat="1" applyFont="1" applyFill="1" applyBorder="1" applyAlignment="1">
      <alignment horizontal="center" vertical="top"/>
    </xf>
    <xf numFmtId="0" fontId="3" fillId="0" borderId="93" xfId="0" applyFont="1" applyFill="1" applyBorder="1" applyAlignment="1">
      <alignment horizontal="center" vertical="top" wrapText="1"/>
    </xf>
    <xf numFmtId="3" fontId="3" fillId="0" borderId="107" xfId="0" applyNumberFormat="1" applyFont="1" applyFill="1" applyBorder="1" applyAlignment="1">
      <alignment horizontal="center" vertical="top"/>
    </xf>
    <xf numFmtId="3" fontId="5" fillId="7" borderId="20" xfId="0" applyNumberFormat="1" applyFont="1" applyFill="1" applyBorder="1" applyAlignment="1">
      <alignment horizontal="center" vertical="top"/>
    </xf>
    <xf numFmtId="3" fontId="3" fillId="0" borderId="51" xfId="0" applyNumberFormat="1" applyFont="1" applyBorder="1" applyAlignment="1">
      <alignment horizontal="center" vertical="top"/>
    </xf>
    <xf numFmtId="3" fontId="3" fillId="0" borderId="112" xfId="0" applyNumberFormat="1" applyFont="1" applyBorder="1" applyAlignment="1">
      <alignment horizontal="center" vertical="top" wrapText="1"/>
    </xf>
    <xf numFmtId="3" fontId="3" fillId="0" borderId="111" xfId="0" applyNumberFormat="1" applyFont="1" applyFill="1" applyBorder="1" applyAlignment="1">
      <alignment horizontal="center" vertical="top"/>
    </xf>
    <xf numFmtId="3" fontId="5" fillId="7" borderId="100" xfId="0" applyNumberFormat="1" applyFont="1" applyFill="1" applyBorder="1" applyAlignment="1">
      <alignment horizontal="center" vertical="top"/>
    </xf>
    <xf numFmtId="3" fontId="5" fillId="7" borderId="57" xfId="0" applyNumberFormat="1" applyFont="1" applyFill="1" applyBorder="1" applyAlignment="1">
      <alignment horizontal="center" vertical="top"/>
    </xf>
    <xf numFmtId="3" fontId="5" fillId="2" borderId="22" xfId="0" applyNumberFormat="1" applyFont="1" applyFill="1" applyBorder="1" applyAlignment="1">
      <alignment horizontal="center" vertical="top"/>
    </xf>
    <xf numFmtId="3" fontId="3" fillId="0" borderId="44" xfId="0" applyNumberFormat="1" applyFont="1" applyFill="1" applyBorder="1" applyAlignment="1">
      <alignment horizontal="center" vertical="top"/>
    </xf>
    <xf numFmtId="3" fontId="5" fillId="7" borderId="73" xfId="0" applyNumberFormat="1" applyFont="1" applyFill="1" applyBorder="1" applyAlignment="1">
      <alignment horizontal="center" vertical="top"/>
    </xf>
    <xf numFmtId="3" fontId="3" fillId="0" borderId="29" xfId="0" applyNumberFormat="1" applyFont="1" applyBorder="1" applyAlignment="1">
      <alignment horizontal="center" vertical="top"/>
    </xf>
    <xf numFmtId="3" fontId="3" fillId="0" borderId="111" xfId="0" applyNumberFormat="1" applyFont="1" applyBorder="1" applyAlignment="1">
      <alignment horizontal="center" vertical="top"/>
    </xf>
    <xf numFmtId="3" fontId="3" fillId="0" borderId="44" xfId="0" applyNumberFormat="1" applyFont="1" applyBorder="1" applyAlignment="1">
      <alignment horizontal="center" vertical="top"/>
    </xf>
    <xf numFmtId="3" fontId="3" fillId="0" borderId="13" xfId="0" applyNumberFormat="1" applyFont="1" applyBorder="1" applyAlignment="1">
      <alignment horizontal="center" vertical="top"/>
    </xf>
    <xf numFmtId="3" fontId="5" fillId="2" borderId="37" xfId="0" applyNumberFormat="1" applyFont="1" applyFill="1" applyBorder="1" applyAlignment="1">
      <alignment horizontal="center" vertical="top"/>
    </xf>
    <xf numFmtId="3" fontId="5" fillId="9" borderId="37" xfId="0" applyNumberFormat="1" applyFont="1" applyFill="1" applyBorder="1" applyAlignment="1">
      <alignment horizontal="center" vertical="top"/>
    </xf>
    <xf numFmtId="3" fontId="5" fillId="7" borderId="3" xfId="0" applyNumberFormat="1" applyFont="1" applyFill="1" applyBorder="1" applyAlignment="1">
      <alignment horizontal="center" vertical="top"/>
    </xf>
    <xf numFmtId="3" fontId="3" fillId="3" borderId="96" xfId="0" applyNumberFormat="1" applyFont="1" applyFill="1" applyBorder="1" applyAlignment="1">
      <alignment horizontal="center" vertical="top"/>
    </xf>
    <xf numFmtId="3" fontId="5" fillId="7" borderId="9" xfId="0" applyNumberFormat="1" applyFont="1" applyFill="1" applyBorder="1" applyAlignment="1">
      <alignment horizontal="center" vertical="top"/>
    </xf>
    <xf numFmtId="3" fontId="5" fillId="9" borderId="22" xfId="0" applyNumberFormat="1" applyFont="1" applyFill="1" applyBorder="1" applyAlignment="1">
      <alignment horizontal="center" vertical="top"/>
    </xf>
    <xf numFmtId="3" fontId="5" fillId="4" borderId="42" xfId="0" applyNumberFormat="1" applyFont="1" applyFill="1" applyBorder="1" applyAlignment="1">
      <alignment horizontal="center" vertical="top"/>
    </xf>
    <xf numFmtId="3" fontId="5" fillId="4" borderId="7" xfId="0" applyNumberFormat="1" applyFont="1" applyFill="1" applyBorder="1" applyAlignment="1">
      <alignment horizontal="center" vertical="top" wrapText="1"/>
    </xf>
    <xf numFmtId="3" fontId="3" fillId="0" borderId="24" xfId="0" applyNumberFormat="1" applyFont="1" applyBorder="1" applyAlignment="1">
      <alignment horizontal="center" vertical="top" wrapText="1"/>
    </xf>
    <xf numFmtId="3" fontId="5" fillId="4" borderId="24" xfId="0" applyNumberFormat="1" applyFont="1" applyFill="1" applyBorder="1" applyAlignment="1">
      <alignment horizontal="center" vertical="top" wrapText="1"/>
    </xf>
    <xf numFmtId="3" fontId="5" fillId="5" borderId="47" xfId="0" applyNumberFormat="1" applyFont="1" applyFill="1" applyBorder="1" applyAlignment="1">
      <alignment horizontal="center" vertical="top" wrapText="1"/>
    </xf>
    <xf numFmtId="3" fontId="3" fillId="0" borderId="14" xfId="0" applyNumberFormat="1" applyFont="1" applyBorder="1" applyAlignment="1">
      <alignment horizontal="center" vertical="top"/>
    </xf>
    <xf numFmtId="0" fontId="16" fillId="0" borderId="35" xfId="0" applyFont="1" applyFill="1" applyBorder="1" applyAlignment="1">
      <alignment horizontal="left" vertical="top" wrapText="1"/>
    </xf>
    <xf numFmtId="0" fontId="13" fillId="0" borderId="3" xfId="0" applyFont="1" applyFill="1" applyBorder="1" applyAlignment="1">
      <alignment horizontal="center" vertical="top" wrapText="1"/>
    </xf>
    <xf numFmtId="0" fontId="11" fillId="0" borderId="3" xfId="0" applyFont="1" applyBorder="1" applyAlignment="1">
      <alignment horizontal="center" vertical="center" textRotation="90" shrinkToFit="1"/>
    </xf>
    <xf numFmtId="0" fontId="3" fillId="8" borderId="5" xfId="0" applyFont="1" applyFill="1" applyBorder="1" applyAlignment="1">
      <alignment horizontal="center" vertical="top" wrapText="1"/>
    </xf>
    <xf numFmtId="3" fontId="3" fillId="8" borderId="18" xfId="0" applyNumberFormat="1" applyFont="1" applyFill="1" applyBorder="1" applyAlignment="1">
      <alignment horizontal="center" vertical="top" wrapText="1"/>
    </xf>
    <xf numFmtId="0" fontId="3" fillId="8" borderId="5" xfId="0" applyFont="1" applyFill="1" applyBorder="1" applyAlignment="1">
      <alignment horizontal="center" vertical="top"/>
    </xf>
    <xf numFmtId="3" fontId="3" fillId="8" borderId="16" xfId="0" applyNumberFormat="1" applyFont="1" applyFill="1" applyBorder="1" applyAlignment="1">
      <alignment horizontal="center" vertical="top"/>
    </xf>
    <xf numFmtId="3" fontId="3" fillId="8" borderId="18" xfId="0" applyNumberFormat="1" applyFont="1" applyFill="1" applyBorder="1" applyAlignment="1">
      <alignment horizontal="center" vertical="top"/>
    </xf>
    <xf numFmtId="0" fontId="3" fillId="8" borderId="50" xfId="0" applyFont="1" applyFill="1" applyBorder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3" fillId="0" borderId="113" xfId="0" applyFont="1" applyBorder="1" applyAlignment="1">
      <alignment horizontal="center" vertical="top"/>
    </xf>
    <xf numFmtId="3" fontId="5" fillId="2" borderId="26" xfId="0" applyNumberFormat="1" applyFont="1" applyFill="1" applyBorder="1" applyAlignment="1">
      <alignment horizontal="right" vertical="top"/>
    </xf>
    <xf numFmtId="3" fontId="5" fillId="2" borderId="38" xfId="0" applyNumberFormat="1" applyFont="1" applyFill="1" applyBorder="1" applyAlignment="1">
      <alignment horizontal="right" vertical="top"/>
    </xf>
    <xf numFmtId="3" fontId="5" fillId="9" borderId="38" xfId="0" applyNumberFormat="1" applyFont="1" applyFill="1" applyBorder="1" applyAlignment="1">
      <alignment horizontal="right" vertical="top"/>
    </xf>
    <xf numFmtId="165" fontId="3" fillId="0" borderId="55" xfId="0" applyNumberFormat="1" applyFont="1" applyBorder="1" applyAlignment="1">
      <alignment horizontal="center" vertical="top" wrapText="1"/>
    </xf>
    <xf numFmtId="165" fontId="3" fillId="0" borderId="39" xfId="0" applyNumberFormat="1" applyFont="1" applyBorder="1" applyAlignment="1">
      <alignment horizontal="center" vertical="top" wrapText="1"/>
    </xf>
    <xf numFmtId="165" fontId="3" fillId="0" borderId="40" xfId="0" applyNumberFormat="1" applyFont="1" applyBorder="1" applyAlignment="1">
      <alignment horizontal="center" vertical="top" wrapText="1"/>
    </xf>
    <xf numFmtId="0" fontId="3" fillId="0" borderId="88" xfId="0" applyFont="1" applyFill="1" applyBorder="1" applyAlignment="1">
      <alignment vertical="top" wrapText="1"/>
    </xf>
    <xf numFmtId="3" fontId="3" fillId="0" borderId="106" xfId="0" applyNumberFormat="1" applyFont="1" applyFill="1" applyBorder="1" applyAlignment="1">
      <alignment horizontal="center" vertical="top"/>
    </xf>
    <xf numFmtId="3" fontId="3" fillId="0" borderId="90" xfId="0" applyNumberFormat="1" applyFont="1" applyFill="1" applyBorder="1" applyAlignment="1">
      <alignment horizontal="center" vertical="top"/>
    </xf>
    <xf numFmtId="3" fontId="3" fillId="7" borderId="25" xfId="0" applyNumberFormat="1" applyFont="1" applyFill="1" applyBorder="1" applyAlignment="1">
      <alignment horizontal="right" vertical="top"/>
    </xf>
    <xf numFmtId="3" fontId="3" fillId="7" borderId="24" xfId="0" applyNumberFormat="1" applyFont="1" applyFill="1" applyBorder="1" applyAlignment="1">
      <alignment horizontal="center" vertical="top" wrapText="1"/>
    </xf>
    <xf numFmtId="3" fontId="3" fillId="7" borderId="102" xfId="0" applyNumberFormat="1" applyFont="1" applyFill="1" applyBorder="1" applyAlignment="1">
      <alignment vertical="top"/>
    </xf>
    <xf numFmtId="3" fontId="3" fillId="3" borderId="79" xfId="0" applyNumberFormat="1" applyFont="1" applyFill="1" applyBorder="1" applyAlignment="1">
      <alignment vertical="top" wrapText="1"/>
    </xf>
    <xf numFmtId="3" fontId="3" fillId="7" borderId="70" xfId="0" applyNumberFormat="1" applyFont="1" applyFill="1" applyBorder="1" applyAlignment="1">
      <alignment vertical="top"/>
    </xf>
    <xf numFmtId="3" fontId="3" fillId="0" borderId="5" xfId="0" applyNumberFormat="1" applyFont="1" applyFill="1" applyBorder="1" applyAlignment="1">
      <alignment vertical="top" wrapText="1"/>
    </xf>
    <xf numFmtId="3" fontId="3" fillId="0" borderId="5" xfId="0" applyNumberFormat="1" applyFont="1" applyFill="1" applyBorder="1" applyAlignment="1">
      <alignment vertical="top"/>
    </xf>
    <xf numFmtId="3" fontId="5" fillId="7" borderId="53" xfId="0" applyNumberFormat="1" applyFont="1" applyFill="1" applyBorder="1" applyAlignment="1">
      <alignment vertical="top"/>
    </xf>
    <xf numFmtId="3" fontId="5" fillId="7" borderId="6" xfId="0" applyNumberFormat="1" applyFont="1" applyFill="1" applyBorder="1" applyAlignment="1">
      <alignment vertical="top"/>
    </xf>
    <xf numFmtId="3" fontId="3" fillId="7" borderId="69" xfId="0" applyNumberFormat="1" applyFont="1" applyFill="1" applyBorder="1" applyAlignment="1">
      <alignment vertical="top"/>
    </xf>
    <xf numFmtId="3" fontId="3" fillId="3" borderId="50" xfId="0" applyNumberFormat="1" applyFont="1" applyFill="1" applyBorder="1" applyAlignment="1">
      <alignment vertical="top" wrapText="1"/>
    </xf>
    <xf numFmtId="3" fontId="3" fillId="7" borderId="109" xfId="0" applyNumberFormat="1" applyFont="1" applyFill="1" applyBorder="1" applyAlignment="1">
      <alignment vertical="top"/>
    </xf>
    <xf numFmtId="3" fontId="3" fillId="3" borderId="108" xfId="0" applyNumberFormat="1" applyFont="1" applyFill="1" applyBorder="1" applyAlignment="1">
      <alignment vertical="top" wrapText="1"/>
    </xf>
    <xf numFmtId="3" fontId="3" fillId="7" borderId="0" xfId="0" applyNumberFormat="1" applyFont="1" applyFill="1" applyBorder="1" applyAlignment="1">
      <alignment vertical="top"/>
    </xf>
    <xf numFmtId="3" fontId="3" fillId="3" borderId="5" xfId="0" applyNumberFormat="1" applyFont="1" applyFill="1" applyBorder="1" applyAlignment="1">
      <alignment vertical="top" wrapText="1"/>
    </xf>
    <xf numFmtId="3" fontId="5" fillId="7" borderId="104" xfId="0" applyNumberFormat="1" applyFont="1" applyFill="1" applyBorder="1" applyAlignment="1">
      <alignment vertical="top"/>
    </xf>
    <xf numFmtId="3" fontId="5" fillId="7" borderId="46" xfId="0" applyNumberFormat="1" applyFont="1" applyFill="1" applyBorder="1" applyAlignment="1">
      <alignment vertical="top"/>
    </xf>
    <xf numFmtId="3" fontId="3" fillId="7" borderId="103" xfId="0" applyNumberFormat="1" applyFont="1" applyFill="1" applyBorder="1" applyAlignment="1">
      <alignment vertical="top"/>
    </xf>
    <xf numFmtId="3" fontId="3" fillId="3" borderId="93" xfId="0" applyNumberFormat="1" applyFont="1" applyFill="1" applyBorder="1" applyAlignment="1">
      <alignment vertical="top" wrapText="1"/>
    </xf>
    <xf numFmtId="3" fontId="5" fillId="7" borderId="71" xfId="0" applyNumberFormat="1" applyFont="1" applyFill="1" applyBorder="1" applyAlignment="1">
      <alignment vertical="top"/>
    </xf>
    <xf numFmtId="3" fontId="5" fillId="7" borderId="47" xfId="0" applyNumberFormat="1" applyFont="1" applyFill="1" applyBorder="1" applyAlignment="1">
      <alignment vertical="top"/>
    </xf>
    <xf numFmtId="3" fontId="5" fillId="2" borderId="37" xfId="0" applyNumberFormat="1" applyFont="1" applyFill="1" applyBorder="1" applyAlignment="1">
      <alignment vertical="top"/>
    </xf>
    <xf numFmtId="3" fontId="5" fillId="2" borderId="26" xfId="0" applyNumberFormat="1" applyFont="1" applyFill="1" applyBorder="1" applyAlignment="1">
      <alignment vertical="top"/>
    </xf>
    <xf numFmtId="3" fontId="3" fillId="7" borderId="69" xfId="0" applyNumberFormat="1" applyFont="1" applyFill="1" applyBorder="1" applyAlignment="1">
      <alignment horizontal="right" vertical="top"/>
    </xf>
    <xf numFmtId="3" fontId="3" fillId="3" borderId="50" xfId="0" applyNumberFormat="1" applyFont="1" applyFill="1" applyBorder="1" applyAlignment="1">
      <alignment horizontal="right" vertical="top" wrapText="1"/>
    </xf>
    <xf numFmtId="3" fontId="3" fillId="7" borderId="70" xfId="0" applyNumberFormat="1" applyFont="1" applyFill="1" applyBorder="1" applyAlignment="1">
      <alignment horizontal="right" vertical="top"/>
    </xf>
    <xf numFmtId="3" fontId="3" fillId="3" borderId="5" xfId="0" applyNumberFormat="1" applyFont="1" applyFill="1" applyBorder="1" applyAlignment="1">
      <alignment horizontal="right" vertical="top" wrapText="1"/>
    </xf>
    <xf numFmtId="3" fontId="3" fillId="0" borderId="5" xfId="0" applyNumberFormat="1" applyFont="1" applyFill="1" applyBorder="1" applyAlignment="1">
      <alignment horizontal="right" vertical="top"/>
    </xf>
    <xf numFmtId="3" fontId="5" fillId="7" borderId="43" xfId="0" applyNumberFormat="1" applyFont="1" applyFill="1" applyBorder="1" applyAlignment="1">
      <alignment horizontal="right" vertical="top"/>
    </xf>
    <xf numFmtId="3" fontId="5" fillId="7" borderId="46" xfId="0" applyNumberFormat="1" applyFont="1" applyFill="1" applyBorder="1" applyAlignment="1">
      <alignment horizontal="right" vertical="top"/>
    </xf>
    <xf numFmtId="3" fontId="3" fillId="7" borderId="67" xfId="0" applyNumberFormat="1" applyFont="1" applyFill="1" applyBorder="1" applyAlignment="1">
      <alignment horizontal="right" vertical="top"/>
    </xf>
    <xf numFmtId="3" fontId="3" fillId="3" borderId="25" xfId="0" applyNumberFormat="1" applyFont="1" applyFill="1" applyBorder="1" applyAlignment="1">
      <alignment horizontal="right" vertical="top" wrapText="1"/>
    </xf>
    <xf numFmtId="3" fontId="5" fillId="7" borderId="71" xfId="0" applyNumberFormat="1" applyFont="1" applyFill="1" applyBorder="1" applyAlignment="1">
      <alignment horizontal="right" vertical="top"/>
    </xf>
    <xf numFmtId="3" fontId="5" fillId="7" borderId="47" xfId="0" applyNumberFormat="1" applyFont="1" applyFill="1" applyBorder="1" applyAlignment="1">
      <alignment horizontal="right" vertical="top"/>
    </xf>
    <xf numFmtId="3" fontId="3" fillId="7" borderId="72" xfId="0" applyNumberFormat="1" applyFont="1" applyFill="1" applyBorder="1" applyAlignment="1">
      <alignment horizontal="right" vertical="top"/>
    </xf>
    <xf numFmtId="3" fontId="3" fillId="7" borderId="19" xfId="0" applyNumberFormat="1" applyFont="1" applyFill="1" applyBorder="1" applyAlignment="1">
      <alignment horizontal="right" vertical="top"/>
    </xf>
    <xf numFmtId="3" fontId="3" fillId="7" borderId="56" xfId="0" applyNumberFormat="1" applyFont="1" applyFill="1" applyBorder="1" applyAlignment="1">
      <alignment horizontal="right" vertical="top"/>
    </xf>
    <xf numFmtId="3" fontId="3" fillId="3" borderId="7" xfId="0" applyNumberFormat="1" applyFont="1" applyFill="1" applyBorder="1" applyAlignment="1">
      <alignment horizontal="right" vertical="top" wrapText="1"/>
    </xf>
    <xf numFmtId="3" fontId="5" fillId="9" borderId="23" xfId="0" applyNumberFormat="1" applyFont="1" applyFill="1" applyBorder="1" applyAlignment="1">
      <alignment horizontal="right" vertical="top"/>
    </xf>
    <xf numFmtId="3" fontId="3" fillId="0" borderId="0" xfId="0" applyNumberFormat="1" applyFont="1" applyBorder="1" applyAlignment="1">
      <alignment vertical="top"/>
    </xf>
    <xf numFmtId="3" fontId="3" fillId="7" borderId="7" xfId="0" applyNumberFormat="1" applyFont="1" applyFill="1" applyBorder="1" applyAlignment="1">
      <alignment horizontal="right" vertical="top"/>
    </xf>
    <xf numFmtId="3" fontId="3" fillId="3" borderId="54" xfId="0" applyNumberFormat="1" applyFont="1" applyFill="1" applyBorder="1" applyAlignment="1">
      <alignment horizontal="right" vertical="top" wrapText="1"/>
    </xf>
    <xf numFmtId="3" fontId="3" fillId="7" borderId="49" xfId="0" applyNumberFormat="1" applyFont="1" applyFill="1" applyBorder="1" applyAlignment="1">
      <alignment horizontal="right" vertical="top"/>
    </xf>
    <xf numFmtId="3" fontId="3" fillId="8" borderId="24" xfId="0" applyNumberFormat="1" applyFont="1" applyFill="1" applyBorder="1" applyAlignment="1">
      <alignment horizontal="right" vertical="top" wrapText="1"/>
    </xf>
    <xf numFmtId="3" fontId="3" fillId="8" borderId="49" xfId="0" applyNumberFormat="1" applyFont="1" applyFill="1" applyBorder="1" applyAlignment="1">
      <alignment horizontal="right" vertical="top" wrapText="1"/>
    </xf>
    <xf numFmtId="3" fontId="3" fillId="8" borderId="40" xfId="0" applyNumberFormat="1" applyFont="1" applyFill="1" applyBorder="1" applyAlignment="1">
      <alignment horizontal="right" vertical="top" wrapText="1"/>
    </xf>
    <xf numFmtId="3" fontId="3" fillId="8" borderId="25" xfId="0" applyNumberFormat="1" applyFont="1" applyFill="1" applyBorder="1" applyAlignment="1">
      <alignment horizontal="right" vertical="top" wrapText="1"/>
    </xf>
    <xf numFmtId="3" fontId="3" fillId="8" borderId="19" xfId="0" applyNumberFormat="1" applyFont="1" applyFill="1" applyBorder="1" applyAlignment="1">
      <alignment horizontal="right" vertical="top" wrapText="1"/>
    </xf>
    <xf numFmtId="3" fontId="5" fillId="7" borderId="84" xfId="0" applyNumberFormat="1" applyFont="1" applyFill="1" applyBorder="1" applyAlignment="1">
      <alignment horizontal="right" vertical="top"/>
    </xf>
    <xf numFmtId="3" fontId="3" fillId="7" borderId="48" xfId="0" applyNumberFormat="1" applyFont="1" applyFill="1" applyBorder="1" applyAlignment="1">
      <alignment horizontal="right" vertical="top"/>
    </xf>
    <xf numFmtId="3" fontId="3" fillId="7" borderId="40" xfId="0" applyNumberFormat="1" applyFont="1" applyFill="1" applyBorder="1" applyAlignment="1">
      <alignment horizontal="right" vertical="top"/>
    </xf>
    <xf numFmtId="3" fontId="3" fillId="0" borderId="24" xfId="0" applyNumberFormat="1" applyFont="1" applyFill="1" applyBorder="1" applyAlignment="1">
      <alignment horizontal="right" vertical="top" wrapText="1"/>
    </xf>
    <xf numFmtId="3" fontId="5" fillId="7" borderId="9" xfId="0" applyNumberFormat="1" applyFont="1" applyFill="1" applyBorder="1" applyAlignment="1">
      <alignment horizontal="right" vertical="top"/>
    </xf>
    <xf numFmtId="3" fontId="3" fillId="8" borderId="113" xfId="0" applyNumberFormat="1" applyFont="1" applyFill="1" applyBorder="1" applyAlignment="1">
      <alignment vertical="top"/>
    </xf>
    <xf numFmtId="3" fontId="3" fillId="3" borderId="113" xfId="0" applyNumberFormat="1" applyFont="1" applyFill="1" applyBorder="1" applyAlignment="1">
      <alignment vertical="top" wrapText="1"/>
    </xf>
    <xf numFmtId="3" fontId="3" fillId="8" borderId="5" xfId="0" applyNumberFormat="1" applyFont="1" applyFill="1" applyBorder="1" applyAlignment="1">
      <alignment vertical="top"/>
    </xf>
    <xf numFmtId="3" fontId="3" fillId="8" borderId="50" xfId="0" applyNumberFormat="1" applyFont="1" applyFill="1" applyBorder="1" applyAlignment="1">
      <alignment vertical="top"/>
    </xf>
    <xf numFmtId="3" fontId="3" fillId="8" borderId="108" xfId="0" applyNumberFormat="1" applyFont="1" applyFill="1" applyBorder="1" applyAlignment="1">
      <alignment vertical="top"/>
    </xf>
    <xf numFmtId="3" fontId="3" fillId="8" borderId="93" xfId="0" applyNumberFormat="1" applyFont="1" applyFill="1" applyBorder="1" applyAlignment="1">
      <alignment vertical="top"/>
    </xf>
    <xf numFmtId="3" fontId="3" fillId="8" borderId="50" xfId="0" applyNumberFormat="1" applyFont="1" applyFill="1" applyBorder="1" applyAlignment="1">
      <alignment horizontal="right" vertical="top"/>
    </xf>
    <xf numFmtId="3" fontId="3" fillId="3" borderId="62" xfId="0" applyNumberFormat="1" applyFont="1" applyFill="1" applyBorder="1" applyAlignment="1">
      <alignment horizontal="right" vertical="top" wrapText="1"/>
    </xf>
    <xf numFmtId="3" fontId="3" fillId="8" borderId="5" xfId="0" applyNumberFormat="1" applyFont="1" applyFill="1" applyBorder="1" applyAlignment="1">
      <alignment horizontal="right" vertical="top"/>
    </xf>
    <xf numFmtId="3" fontId="3" fillId="3" borderId="63" xfId="0" applyNumberFormat="1" applyFont="1" applyFill="1" applyBorder="1" applyAlignment="1">
      <alignment horizontal="right" vertical="top" wrapText="1"/>
    </xf>
    <xf numFmtId="3" fontId="3" fillId="0" borderId="63" xfId="0" applyNumberFormat="1" applyFont="1" applyFill="1" applyBorder="1" applyAlignment="1">
      <alignment horizontal="right" vertical="top"/>
    </xf>
    <xf numFmtId="3" fontId="3" fillId="8" borderId="25" xfId="0" applyNumberFormat="1" applyFont="1" applyFill="1" applyBorder="1" applyAlignment="1">
      <alignment horizontal="right" vertical="top"/>
    </xf>
    <xf numFmtId="3" fontId="3" fillId="3" borderId="68" xfId="0" applyNumberFormat="1" applyFont="1" applyFill="1" applyBorder="1" applyAlignment="1">
      <alignment horizontal="right" vertical="top" wrapText="1"/>
    </xf>
    <xf numFmtId="3" fontId="5" fillId="7" borderId="64" xfId="0" applyNumberFormat="1" applyFont="1" applyFill="1" applyBorder="1" applyAlignment="1">
      <alignment horizontal="right" vertical="top"/>
    </xf>
    <xf numFmtId="3" fontId="3" fillId="8" borderId="7" xfId="0" applyNumberFormat="1" applyFont="1" applyFill="1" applyBorder="1" applyAlignment="1">
      <alignment horizontal="right" vertical="top"/>
    </xf>
    <xf numFmtId="3" fontId="3" fillId="8" borderId="24" xfId="0" applyNumberFormat="1" applyFont="1" applyFill="1" applyBorder="1" applyAlignment="1">
      <alignment horizontal="right" vertical="top"/>
    </xf>
    <xf numFmtId="3" fontId="3" fillId="0" borderId="40" xfId="0" applyNumberFormat="1" applyFont="1" applyFill="1" applyBorder="1" applyAlignment="1">
      <alignment horizontal="right" vertical="top" wrapText="1"/>
    </xf>
    <xf numFmtId="164" fontId="3" fillId="8" borderId="32" xfId="0" applyNumberFormat="1" applyFont="1" applyFill="1" applyBorder="1" applyAlignment="1">
      <alignment horizontal="right" vertical="top" wrapText="1"/>
    </xf>
    <xf numFmtId="164" fontId="3" fillId="8" borderId="25" xfId="0" applyNumberFormat="1" applyFont="1" applyFill="1" applyBorder="1" applyAlignment="1">
      <alignment horizontal="right" vertical="top" wrapText="1"/>
    </xf>
    <xf numFmtId="164" fontId="3" fillId="8" borderId="19" xfId="0" applyNumberFormat="1" applyFont="1" applyFill="1" applyBorder="1" applyAlignment="1">
      <alignment horizontal="right" vertical="top" wrapText="1"/>
    </xf>
    <xf numFmtId="164" fontId="3" fillId="8" borderId="40" xfId="0" applyNumberFormat="1" applyFont="1" applyFill="1" applyBorder="1" applyAlignment="1">
      <alignment horizontal="right" vertical="top" wrapText="1"/>
    </xf>
    <xf numFmtId="164" fontId="3" fillId="0" borderId="1" xfId="0" applyNumberFormat="1" applyFont="1" applyBorder="1" applyAlignment="1">
      <alignment horizontal="center" vertical="top"/>
    </xf>
    <xf numFmtId="49" fontId="5" fillId="9" borderId="9" xfId="0" applyNumberFormat="1" applyFont="1" applyFill="1" applyBorder="1" applyAlignment="1">
      <alignment horizontal="center" vertical="top"/>
    </xf>
    <xf numFmtId="49" fontId="5" fillId="2" borderId="16" xfId="0" applyNumberFormat="1" applyFont="1" applyFill="1" applyBorder="1" applyAlignment="1">
      <alignment horizontal="center" vertical="top"/>
    </xf>
    <xf numFmtId="49" fontId="5" fillId="2" borderId="10" xfId="0" applyNumberFormat="1" applyFont="1" applyFill="1" applyBorder="1" applyAlignment="1">
      <alignment horizontal="center" vertical="top"/>
    </xf>
    <xf numFmtId="3" fontId="3" fillId="8" borderId="50" xfId="0" applyNumberFormat="1" applyFont="1" applyFill="1" applyBorder="1" applyAlignment="1">
      <alignment horizontal="center" vertical="top"/>
    </xf>
    <xf numFmtId="3" fontId="3" fillId="8" borderId="75" xfId="0" applyNumberFormat="1" applyFont="1" applyFill="1" applyBorder="1" applyAlignment="1">
      <alignment horizontal="center" vertical="top"/>
    </xf>
    <xf numFmtId="3" fontId="3" fillId="0" borderId="10" xfId="0" applyNumberFormat="1" applyFont="1" applyFill="1" applyBorder="1" applyAlignment="1">
      <alignment horizontal="center" vertical="top"/>
    </xf>
    <xf numFmtId="3" fontId="3" fillId="0" borderId="27" xfId="0" applyNumberFormat="1" applyFont="1" applyFill="1" applyBorder="1" applyAlignment="1">
      <alignment horizontal="center" vertical="top"/>
    </xf>
    <xf numFmtId="49" fontId="5" fillId="9" borderId="9" xfId="0" applyNumberFormat="1" applyFont="1" applyFill="1" applyBorder="1" applyAlignment="1">
      <alignment horizontal="center" vertical="top"/>
    </xf>
    <xf numFmtId="49" fontId="5" fillId="2" borderId="16" xfId="0" applyNumberFormat="1" applyFont="1" applyFill="1" applyBorder="1" applyAlignment="1">
      <alignment horizontal="center" vertical="top"/>
    </xf>
    <xf numFmtId="49" fontId="5" fillId="2" borderId="10" xfId="0" applyNumberFormat="1" applyFont="1" applyFill="1" applyBorder="1" applyAlignment="1">
      <alignment horizontal="center" vertical="top"/>
    </xf>
    <xf numFmtId="49" fontId="5" fillId="0" borderId="16" xfId="0" applyNumberFormat="1" applyFont="1" applyBorder="1" applyAlignment="1">
      <alignment horizontal="center" vertical="top"/>
    </xf>
    <xf numFmtId="49" fontId="5" fillId="0" borderId="10" xfId="0" applyNumberFormat="1" applyFont="1" applyBorder="1" applyAlignment="1">
      <alignment horizontal="center" vertical="top"/>
    </xf>
    <xf numFmtId="0" fontId="3" fillId="0" borderId="34" xfId="0" applyFont="1" applyFill="1" applyBorder="1" applyAlignment="1">
      <alignment horizontal="left" vertical="top" wrapText="1"/>
    </xf>
    <xf numFmtId="0" fontId="3" fillId="0" borderId="8" xfId="0" applyFont="1" applyFill="1" applyBorder="1" applyAlignment="1">
      <alignment horizontal="left" vertical="top" wrapText="1"/>
    </xf>
    <xf numFmtId="0" fontId="3" fillId="2" borderId="36" xfId="0" applyFont="1" applyFill="1" applyBorder="1" applyAlignment="1">
      <alignment horizontal="center" vertical="top" wrapText="1"/>
    </xf>
    <xf numFmtId="0" fontId="3" fillId="2" borderId="38" xfId="0" applyFont="1" applyFill="1" applyBorder="1" applyAlignment="1">
      <alignment horizontal="center" vertical="top" wrapText="1"/>
    </xf>
    <xf numFmtId="3" fontId="3" fillId="0" borderId="27" xfId="0" applyNumberFormat="1" applyFont="1" applyFill="1" applyBorder="1" applyAlignment="1">
      <alignment horizontal="center" vertical="top"/>
    </xf>
    <xf numFmtId="0" fontId="3" fillId="8" borderId="34" xfId="0" applyFont="1" applyFill="1" applyBorder="1" applyAlignment="1">
      <alignment horizontal="left" vertical="top" wrapText="1"/>
    </xf>
    <xf numFmtId="3" fontId="3" fillId="8" borderId="0" xfId="0" applyNumberFormat="1" applyFont="1" applyFill="1" applyAlignment="1">
      <alignment vertical="top"/>
    </xf>
    <xf numFmtId="0" fontId="8" fillId="0" borderId="0" xfId="0" applyFont="1" applyAlignment="1">
      <alignment vertical="top"/>
    </xf>
    <xf numFmtId="0" fontId="3" fillId="0" borderId="34" xfId="0" applyFont="1" applyFill="1" applyBorder="1" applyAlignment="1">
      <alignment horizontal="left" vertical="top" wrapText="1"/>
    </xf>
    <xf numFmtId="0" fontId="3" fillId="0" borderId="8" xfId="0" applyFont="1" applyFill="1" applyBorder="1" applyAlignment="1">
      <alignment horizontal="left" vertical="top" wrapText="1"/>
    </xf>
    <xf numFmtId="0" fontId="3" fillId="2" borderId="36" xfId="0" applyFont="1" applyFill="1" applyBorder="1" applyAlignment="1">
      <alignment horizontal="center" vertical="top" wrapText="1"/>
    </xf>
    <xf numFmtId="0" fontId="3" fillId="2" borderId="37" xfId="0" applyFont="1" applyFill="1" applyBorder="1" applyAlignment="1">
      <alignment horizontal="center" vertical="top" wrapText="1"/>
    </xf>
    <xf numFmtId="0" fontId="3" fillId="2" borderId="38" xfId="0" applyFont="1" applyFill="1" applyBorder="1" applyAlignment="1">
      <alignment horizontal="center" vertical="top" wrapText="1"/>
    </xf>
    <xf numFmtId="3" fontId="3" fillId="0" borderId="10" xfId="0" applyNumberFormat="1" applyFont="1" applyFill="1" applyBorder="1" applyAlignment="1">
      <alignment horizontal="center" vertical="top"/>
    </xf>
    <xf numFmtId="0" fontId="0" fillId="0" borderId="8" xfId="0" applyBorder="1" applyAlignment="1">
      <alignment vertical="top" wrapText="1"/>
    </xf>
    <xf numFmtId="3" fontId="3" fillId="0" borderId="27" xfId="0" applyNumberFormat="1" applyFont="1" applyFill="1" applyBorder="1" applyAlignment="1">
      <alignment horizontal="center" vertical="top"/>
    </xf>
    <xf numFmtId="3" fontId="23" fillId="0" borderId="16" xfId="0" applyNumberFormat="1" applyFont="1" applyFill="1" applyBorder="1" applyAlignment="1">
      <alignment horizontal="center" vertical="top"/>
    </xf>
    <xf numFmtId="3" fontId="23" fillId="0" borderId="0" xfId="0" applyNumberFormat="1" applyFont="1" applyFill="1" applyBorder="1" applyAlignment="1">
      <alignment horizontal="center" vertical="top"/>
    </xf>
    <xf numFmtId="3" fontId="3" fillId="8" borderId="68" xfId="0" applyNumberFormat="1" applyFont="1" applyFill="1" applyBorder="1" applyAlignment="1">
      <alignment horizontal="right" vertical="top" wrapText="1"/>
    </xf>
    <xf numFmtId="3" fontId="5" fillId="4" borderId="38" xfId="0" applyNumberFormat="1" applyFont="1" applyFill="1" applyBorder="1" applyAlignment="1">
      <alignment horizontal="right" vertical="top"/>
    </xf>
    <xf numFmtId="0" fontId="3" fillId="3" borderId="55" xfId="0" applyFont="1" applyFill="1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0" xfId="0" applyBorder="1" applyAlignment="1">
      <alignment horizontal="left" vertical="top" wrapText="1"/>
    </xf>
    <xf numFmtId="49" fontId="3" fillId="0" borderId="29" xfId="0" applyNumberFormat="1" applyFont="1" applyBorder="1" applyAlignment="1">
      <alignment horizontal="center" vertical="top"/>
    </xf>
    <xf numFmtId="49" fontId="3" fillId="0" borderId="18" xfId="0" applyNumberFormat="1" applyFont="1" applyBorder="1" applyAlignment="1">
      <alignment horizontal="center" vertical="top"/>
    </xf>
    <xf numFmtId="49" fontId="3" fillId="0" borderId="27" xfId="0" applyNumberFormat="1" applyFont="1" applyBorder="1" applyAlignment="1">
      <alignment horizontal="center" vertical="top"/>
    </xf>
    <xf numFmtId="49" fontId="5" fillId="9" borderId="34" xfId="0" applyNumberFormat="1" applyFont="1" applyFill="1" applyBorder="1" applyAlignment="1">
      <alignment horizontal="center" vertical="top"/>
    </xf>
    <xf numFmtId="49" fontId="5" fillId="9" borderId="8" xfId="0" applyNumberFormat="1" applyFont="1" applyFill="1" applyBorder="1" applyAlignment="1">
      <alignment horizontal="center" vertical="top"/>
    </xf>
    <xf numFmtId="49" fontId="5" fillId="9" borderId="9" xfId="0" applyNumberFormat="1" applyFont="1" applyFill="1" applyBorder="1" applyAlignment="1">
      <alignment horizontal="center" vertical="top"/>
    </xf>
    <xf numFmtId="49" fontId="5" fillId="2" borderId="28" xfId="0" applyNumberFormat="1" applyFont="1" applyFill="1" applyBorder="1" applyAlignment="1">
      <alignment horizontal="center" vertical="top"/>
    </xf>
    <xf numFmtId="49" fontId="5" fillId="2" borderId="16" xfId="0" applyNumberFormat="1" applyFont="1" applyFill="1" applyBorder="1" applyAlignment="1">
      <alignment horizontal="center" vertical="top"/>
    </xf>
    <xf numFmtId="49" fontId="5" fillId="2" borderId="10" xfId="0" applyNumberFormat="1" applyFont="1" applyFill="1" applyBorder="1" applyAlignment="1">
      <alignment horizontal="center" vertical="top"/>
    </xf>
    <xf numFmtId="49" fontId="5" fillId="0" borderId="28" xfId="0" applyNumberFormat="1" applyFont="1" applyBorder="1" applyAlignment="1">
      <alignment horizontal="center" vertical="top"/>
    </xf>
    <xf numFmtId="49" fontId="5" fillId="0" borderId="16" xfId="0" applyNumberFormat="1" applyFont="1" applyBorder="1" applyAlignment="1">
      <alignment horizontal="center" vertical="top"/>
    </xf>
    <xf numFmtId="49" fontId="5" fillId="0" borderId="10" xfId="0" applyNumberFormat="1" applyFont="1" applyBorder="1" applyAlignment="1">
      <alignment horizontal="center" vertical="top"/>
    </xf>
    <xf numFmtId="0" fontId="3" fillId="3" borderId="28" xfId="0" applyFont="1" applyFill="1" applyBorder="1" applyAlignment="1">
      <alignment vertical="top" wrapText="1"/>
    </xf>
    <xf numFmtId="0" fontId="3" fillId="3" borderId="16" xfId="0" applyFont="1" applyFill="1" applyBorder="1" applyAlignment="1">
      <alignment vertical="top" wrapText="1"/>
    </xf>
    <xf numFmtId="0" fontId="3" fillId="3" borderId="10" xfId="0" applyFont="1" applyFill="1" applyBorder="1" applyAlignment="1">
      <alignment vertical="top" wrapText="1"/>
    </xf>
    <xf numFmtId="0" fontId="11" fillId="0" borderId="72" xfId="0" applyFont="1" applyFill="1" applyBorder="1" applyAlignment="1">
      <alignment horizontal="center" vertical="center" textRotation="90" wrapText="1"/>
    </xf>
    <xf numFmtId="0" fontId="11" fillId="0" borderId="70" xfId="0" applyFont="1" applyFill="1" applyBorder="1" applyAlignment="1">
      <alignment horizontal="center" vertical="center" textRotation="90" wrapText="1"/>
    </xf>
    <xf numFmtId="0" fontId="11" fillId="0" borderId="71" xfId="0" applyFont="1" applyFill="1" applyBorder="1" applyAlignment="1">
      <alignment horizontal="center" vertical="center" textRotation="90" wrapText="1"/>
    </xf>
    <xf numFmtId="0" fontId="5" fillId="5" borderId="61" xfId="0" applyFont="1" applyFill="1" applyBorder="1" applyAlignment="1">
      <alignment horizontal="right" vertical="top" wrapText="1"/>
    </xf>
    <xf numFmtId="0" fontId="5" fillId="5" borderId="30" xfId="0" applyFont="1" applyFill="1" applyBorder="1" applyAlignment="1">
      <alignment horizontal="right" vertical="top" wrapText="1"/>
    </xf>
    <xf numFmtId="0" fontId="5" fillId="5" borderId="64" xfId="0" applyFont="1" applyFill="1" applyBorder="1" applyAlignment="1">
      <alignment horizontal="right" vertical="top" wrapText="1"/>
    </xf>
    <xf numFmtId="0" fontId="3" fillId="0" borderId="50" xfId="0" applyFont="1" applyBorder="1" applyAlignment="1">
      <alignment horizontal="center" vertical="center" textRotation="90" wrapText="1"/>
    </xf>
    <xf numFmtId="0" fontId="8" fillId="0" borderId="5" xfId="0" applyFont="1" applyBorder="1" applyAlignment="1">
      <alignment horizontal="center" vertical="center" wrapText="1"/>
    </xf>
    <xf numFmtId="0" fontId="8" fillId="0" borderId="47" xfId="0" applyFont="1" applyBorder="1" applyAlignment="1">
      <alignment horizontal="center" vertical="center" wrapText="1"/>
    </xf>
    <xf numFmtId="0" fontId="3" fillId="3" borderId="66" xfId="0" applyFont="1" applyFill="1" applyBorder="1" applyAlignment="1">
      <alignment horizontal="left" vertical="top" wrapText="1"/>
    </xf>
    <xf numFmtId="0" fontId="3" fillId="3" borderId="67" xfId="0" applyFont="1" applyFill="1" applyBorder="1" applyAlignment="1">
      <alignment horizontal="left" vertical="top" wrapText="1"/>
    </xf>
    <xf numFmtId="0" fontId="3" fillId="3" borderId="68" xfId="0" applyFont="1" applyFill="1" applyBorder="1" applyAlignment="1">
      <alignment horizontal="left" vertical="top" wrapText="1"/>
    </xf>
    <xf numFmtId="0" fontId="5" fillId="4" borderId="55" xfId="0" applyFont="1" applyFill="1" applyBorder="1" applyAlignment="1">
      <alignment horizontal="right" vertical="top" wrapText="1"/>
    </xf>
    <xf numFmtId="0" fontId="5" fillId="4" borderId="39" xfId="0" applyFont="1" applyFill="1" applyBorder="1" applyAlignment="1">
      <alignment horizontal="right" vertical="top" wrapText="1"/>
    </xf>
    <xf numFmtId="0" fontId="5" fillId="4" borderId="40" xfId="0" applyFont="1" applyFill="1" applyBorder="1" applyAlignment="1">
      <alignment horizontal="right" vertical="top" wrapText="1"/>
    </xf>
    <xf numFmtId="0" fontId="3" fillId="0" borderId="66" xfId="0" applyFont="1" applyBorder="1" applyAlignment="1">
      <alignment horizontal="left" vertical="top" wrapText="1"/>
    </xf>
    <xf numFmtId="0" fontId="3" fillId="0" borderId="67" xfId="0" applyFont="1" applyBorder="1" applyAlignment="1">
      <alignment horizontal="left" vertical="top" wrapText="1"/>
    </xf>
    <xf numFmtId="0" fontId="3" fillId="0" borderId="68" xfId="0" applyFont="1" applyBorder="1" applyAlignment="1">
      <alignment horizontal="left" vertical="top" wrapText="1"/>
    </xf>
    <xf numFmtId="0" fontId="3" fillId="0" borderId="55" xfId="0" applyFont="1" applyBorder="1" applyAlignment="1">
      <alignment horizontal="left" vertical="top" wrapText="1"/>
    </xf>
    <xf numFmtId="0" fontId="3" fillId="0" borderId="39" xfId="0" applyFont="1" applyBorder="1" applyAlignment="1">
      <alignment horizontal="left" vertical="top" wrapText="1"/>
    </xf>
    <xf numFmtId="0" fontId="3" fillId="0" borderId="40" xfId="0" applyFont="1" applyBorder="1" applyAlignment="1">
      <alignment horizontal="left" vertical="top" wrapText="1"/>
    </xf>
    <xf numFmtId="49" fontId="5" fillId="0" borderId="0" xfId="0" applyNumberFormat="1" applyFont="1" applyFill="1" applyBorder="1" applyAlignment="1">
      <alignment horizontal="center" vertical="top" wrapText="1"/>
    </xf>
    <xf numFmtId="0" fontId="5" fillId="0" borderId="36" xfId="0" applyFont="1" applyBorder="1" applyAlignment="1">
      <alignment horizontal="center" vertical="center" wrapText="1"/>
    </xf>
    <xf numFmtId="0" fontId="5" fillId="0" borderId="37" xfId="0" applyFont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 wrapText="1"/>
    </xf>
    <xf numFmtId="0" fontId="5" fillId="4" borderId="52" xfId="0" applyFont="1" applyFill="1" applyBorder="1" applyAlignment="1">
      <alignment horizontal="right" vertical="top" wrapText="1"/>
    </xf>
    <xf numFmtId="0" fontId="5" fillId="4" borderId="56" xfId="0" applyFont="1" applyFill="1" applyBorder="1" applyAlignment="1">
      <alignment horizontal="right" vertical="top" wrapText="1"/>
    </xf>
    <xf numFmtId="0" fontId="5" fillId="4" borderId="54" xfId="0" applyFont="1" applyFill="1" applyBorder="1" applyAlignment="1">
      <alignment horizontal="right" vertical="top" wrapText="1"/>
    </xf>
    <xf numFmtId="49" fontId="5" fillId="9" borderId="65" xfId="0" applyNumberFormat="1" applyFont="1" applyFill="1" applyBorder="1" applyAlignment="1">
      <alignment horizontal="right" vertical="top"/>
    </xf>
    <xf numFmtId="49" fontId="5" fillId="9" borderId="37" xfId="0" applyNumberFormat="1" applyFont="1" applyFill="1" applyBorder="1" applyAlignment="1">
      <alignment horizontal="right" vertical="top"/>
    </xf>
    <xf numFmtId="49" fontId="5" fillId="9" borderId="38" xfId="0" applyNumberFormat="1" applyFont="1" applyFill="1" applyBorder="1" applyAlignment="1">
      <alignment horizontal="right" vertical="top"/>
    </xf>
    <xf numFmtId="0" fontId="2" fillId="0" borderId="53" xfId="0" applyFont="1" applyBorder="1" applyAlignment="1">
      <alignment horizontal="center" vertical="center" textRotation="90" wrapText="1"/>
    </xf>
    <xf numFmtId="0" fontId="2" fillId="0" borderId="70" xfId="0" applyFont="1" applyBorder="1" applyAlignment="1">
      <alignment horizontal="center" vertical="center" textRotation="90" wrapText="1"/>
    </xf>
    <xf numFmtId="0" fontId="2" fillId="0" borderId="71" xfId="0" applyFont="1" applyBorder="1" applyAlignment="1">
      <alignment horizontal="center" vertical="center" textRotation="90" wrapText="1"/>
    </xf>
    <xf numFmtId="49" fontId="5" fillId="2" borderId="37" xfId="0" applyNumberFormat="1" applyFont="1" applyFill="1" applyBorder="1" applyAlignment="1">
      <alignment horizontal="right" vertical="top"/>
    </xf>
    <xf numFmtId="49" fontId="5" fillId="2" borderId="38" xfId="0" applyNumberFormat="1" applyFont="1" applyFill="1" applyBorder="1" applyAlignment="1">
      <alignment horizontal="right" vertical="top"/>
    </xf>
    <xf numFmtId="0" fontId="10" fillId="4" borderId="55" xfId="0" applyFont="1" applyFill="1" applyBorder="1" applyAlignment="1">
      <alignment horizontal="left" vertical="top" wrapText="1"/>
    </xf>
    <xf numFmtId="0" fontId="10" fillId="4" borderId="39" xfId="0" applyFont="1" applyFill="1" applyBorder="1" applyAlignment="1">
      <alignment horizontal="left" vertical="top" wrapText="1"/>
    </xf>
    <xf numFmtId="0" fontId="10" fillId="4" borderId="40" xfId="0" applyFont="1" applyFill="1" applyBorder="1" applyAlignment="1">
      <alignment horizontal="left" vertical="top" wrapText="1"/>
    </xf>
    <xf numFmtId="0" fontId="5" fillId="9" borderId="41" xfId="0" applyFont="1" applyFill="1" applyBorder="1" applyAlignment="1">
      <alignment horizontal="left" vertical="top" wrapText="1"/>
    </xf>
    <xf numFmtId="0" fontId="5" fillId="9" borderId="39" xfId="0" applyFont="1" applyFill="1" applyBorder="1" applyAlignment="1">
      <alignment horizontal="left" vertical="top" wrapText="1"/>
    </xf>
    <xf numFmtId="0" fontId="5" fillId="9" borderId="40" xfId="0" applyFont="1" applyFill="1" applyBorder="1" applyAlignment="1">
      <alignment horizontal="left" vertical="top" wrapText="1"/>
    </xf>
    <xf numFmtId="0" fontId="5" fillId="2" borderId="41" xfId="0" applyFont="1" applyFill="1" applyBorder="1" applyAlignment="1">
      <alignment horizontal="left" vertical="top" wrapText="1"/>
    </xf>
    <xf numFmtId="0" fontId="5" fillId="2" borderId="39" xfId="0" applyFont="1" applyFill="1" applyBorder="1" applyAlignment="1">
      <alignment horizontal="left" vertical="top" wrapText="1"/>
    </xf>
    <xf numFmtId="0" fontId="5" fillId="2" borderId="40" xfId="0" applyFont="1" applyFill="1" applyBorder="1" applyAlignment="1">
      <alignment horizontal="left" vertical="top" wrapText="1"/>
    </xf>
    <xf numFmtId="0" fontId="3" fillId="0" borderId="58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41" xfId="0" applyFont="1" applyBorder="1" applyAlignment="1">
      <alignment horizontal="center" vertical="center" shrinkToFit="1"/>
    </xf>
    <xf numFmtId="0" fontId="3" fillId="0" borderId="39" xfId="0" applyFont="1" applyBorder="1" applyAlignment="1">
      <alignment horizontal="center" vertical="center" shrinkToFit="1"/>
    </xf>
    <xf numFmtId="0" fontId="3" fillId="0" borderId="40" xfId="0" applyFont="1" applyBorder="1" applyAlignment="1">
      <alignment horizontal="center" vertical="center" shrinkToFit="1"/>
    </xf>
    <xf numFmtId="49" fontId="10" fillId="6" borderId="52" xfId="0" applyNumberFormat="1" applyFont="1" applyFill="1" applyBorder="1" applyAlignment="1">
      <alignment horizontal="left" vertical="top" wrapText="1"/>
    </xf>
    <xf numFmtId="49" fontId="10" fillId="6" borderId="56" xfId="0" applyNumberFormat="1" applyFont="1" applyFill="1" applyBorder="1" applyAlignment="1">
      <alignment horizontal="left" vertical="top" wrapText="1"/>
    </xf>
    <xf numFmtId="49" fontId="10" fillId="6" borderId="54" xfId="0" applyNumberFormat="1" applyFont="1" applyFill="1" applyBorder="1" applyAlignment="1">
      <alignment horizontal="left" vertical="top" wrapText="1"/>
    </xf>
    <xf numFmtId="0" fontId="3" fillId="0" borderId="50" xfId="0" applyFont="1" applyBorder="1" applyAlignment="1">
      <alignment horizontal="center" textRotation="90" shrinkToFit="1"/>
    </xf>
    <xf numFmtId="0" fontId="3" fillId="0" borderId="5" xfId="0" applyFont="1" applyBorder="1" applyAlignment="1">
      <alignment horizontal="center" textRotation="90" shrinkToFit="1"/>
    </xf>
    <xf numFmtId="0" fontId="3" fillId="0" borderId="47" xfId="0" applyFont="1" applyBorder="1" applyAlignment="1">
      <alignment horizontal="center" textRotation="90" shrinkToFit="1"/>
    </xf>
    <xf numFmtId="0" fontId="5" fillId="9" borderId="65" xfId="0" applyFont="1" applyFill="1" applyBorder="1" applyAlignment="1">
      <alignment horizontal="left" vertical="top"/>
    </xf>
    <xf numFmtId="0" fontId="5" fillId="9" borderId="37" xfId="0" applyFont="1" applyFill="1" applyBorder="1" applyAlignment="1">
      <alignment horizontal="left" vertical="top"/>
    </xf>
    <xf numFmtId="0" fontId="5" fillId="9" borderId="38" xfId="0" applyFont="1" applyFill="1" applyBorder="1" applyAlignment="1">
      <alignment horizontal="left" vertical="top"/>
    </xf>
    <xf numFmtId="0" fontId="5" fillId="2" borderId="65" xfId="0" applyFont="1" applyFill="1" applyBorder="1" applyAlignment="1">
      <alignment horizontal="left" vertical="top" wrapText="1"/>
    </xf>
    <xf numFmtId="0" fontId="5" fillId="2" borderId="37" xfId="0" applyFont="1" applyFill="1" applyBorder="1" applyAlignment="1">
      <alignment horizontal="left" vertical="top" wrapText="1"/>
    </xf>
    <xf numFmtId="0" fontId="5" fillId="2" borderId="38" xfId="0" applyFont="1" applyFill="1" applyBorder="1" applyAlignment="1">
      <alignment horizontal="left" vertical="top" wrapText="1"/>
    </xf>
    <xf numFmtId="0" fontId="3" fillId="0" borderId="34" xfId="0" applyFont="1" applyFill="1" applyBorder="1" applyAlignment="1">
      <alignment horizontal="left" vertical="top" wrapText="1"/>
    </xf>
    <xf numFmtId="0" fontId="3" fillId="0" borderId="8" xfId="0" applyFont="1" applyFill="1" applyBorder="1" applyAlignment="1">
      <alignment horizontal="left" vertical="top" wrapText="1"/>
    </xf>
    <xf numFmtId="0" fontId="3" fillId="0" borderId="9" xfId="0" applyFont="1" applyFill="1" applyBorder="1" applyAlignment="1">
      <alignment horizontal="left" vertical="top" wrapText="1"/>
    </xf>
    <xf numFmtId="0" fontId="3" fillId="8" borderId="44" xfId="0" applyFont="1" applyFill="1" applyBorder="1" applyAlignment="1">
      <alignment horizontal="left" vertical="top" wrapText="1"/>
    </xf>
    <xf numFmtId="0" fontId="3" fillId="8" borderId="57" xfId="0" applyFont="1" applyFill="1" applyBorder="1" applyAlignment="1">
      <alignment horizontal="left" vertical="top" wrapText="1"/>
    </xf>
    <xf numFmtId="0" fontId="3" fillId="0" borderId="16" xfId="0" applyFont="1" applyFill="1" applyBorder="1" applyAlignment="1">
      <alignment horizontal="center" vertical="center" textRotation="90" wrapText="1"/>
    </xf>
    <xf numFmtId="0" fontId="3" fillId="0" borderId="10" xfId="0" applyFont="1" applyFill="1" applyBorder="1" applyAlignment="1">
      <alignment horizontal="center" vertical="center" textRotation="90" wrapText="1"/>
    </xf>
    <xf numFmtId="0" fontId="3" fillId="3" borderId="51" xfId="0" applyFont="1" applyFill="1" applyBorder="1" applyAlignment="1">
      <alignment vertical="top" wrapText="1"/>
    </xf>
    <xf numFmtId="0" fontId="3" fillId="3" borderId="44" xfId="0" applyFont="1" applyFill="1" applyBorder="1" applyAlignment="1">
      <alignment vertical="top" wrapText="1"/>
    </xf>
    <xf numFmtId="0" fontId="3" fillId="3" borderId="57" xfId="0" applyFont="1" applyFill="1" applyBorder="1" applyAlignment="1">
      <alignment vertical="top" wrapText="1"/>
    </xf>
    <xf numFmtId="0" fontId="3" fillId="0" borderId="28" xfId="0" applyFont="1" applyFill="1" applyBorder="1" applyAlignment="1">
      <alignment horizontal="center" vertical="top" textRotation="90" wrapText="1"/>
    </xf>
    <xf numFmtId="0" fontId="3" fillId="0" borderId="16" xfId="0" applyFont="1" applyFill="1" applyBorder="1" applyAlignment="1">
      <alignment horizontal="center" vertical="top" textRotation="90" wrapText="1"/>
    </xf>
    <xf numFmtId="0" fontId="3" fillId="0" borderId="10" xfId="0" applyFont="1" applyFill="1" applyBorder="1" applyAlignment="1">
      <alignment horizontal="center" vertical="top" textRotation="90" wrapText="1"/>
    </xf>
    <xf numFmtId="0" fontId="3" fillId="2" borderId="36" xfId="0" applyFont="1" applyFill="1" applyBorder="1" applyAlignment="1">
      <alignment horizontal="center" vertical="top" wrapText="1"/>
    </xf>
    <xf numFmtId="0" fontId="3" fillId="2" borderId="37" xfId="0" applyFont="1" applyFill="1" applyBorder="1" applyAlignment="1">
      <alignment horizontal="center" vertical="top" wrapText="1"/>
    </xf>
    <xf numFmtId="0" fontId="3" fillId="2" borderId="38" xfId="0" applyFont="1" applyFill="1" applyBorder="1" applyAlignment="1">
      <alignment horizontal="center" vertical="top" wrapText="1"/>
    </xf>
    <xf numFmtId="0" fontId="3" fillId="9" borderId="36" xfId="0" applyFont="1" applyFill="1" applyBorder="1" applyAlignment="1">
      <alignment horizontal="center" vertical="top"/>
    </xf>
    <xf numFmtId="0" fontId="3" fillId="9" borderId="37" xfId="0" applyFont="1" applyFill="1" applyBorder="1" applyAlignment="1">
      <alignment horizontal="center" vertical="top"/>
    </xf>
    <xf numFmtId="0" fontId="3" fillId="9" borderId="38" xfId="0" applyFont="1" applyFill="1" applyBorder="1" applyAlignment="1">
      <alignment horizontal="center" vertical="top"/>
    </xf>
    <xf numFmtId="165" fontId="11" fillId="8" borderId="70" xfId="0" applyNumberFormat="1" applyFont="1" applyFill="1" applyBorder="1" applyAlignment="1">
      <alignment horizontal="left" vertical="top" wrapText="1"/>
    </xf>
    <xf numFmtId="165" fontId="11" fillId="8" borderId="71" xfId="0" applyNumberFormat="1" applyFont="1" applyFill="1" applyBorder="1" applyAlignment="1">
      <alignment horizontal="left" vertical="top" wrapText="1"/>
    </xf>
    <xf numFmtId="0" fontId="3" fillId="8" borderId="16" xfId="0" applyNumberFormat="1" applyFont="1" applyFill="1" applyBorder="1" applyAlignment="1">
      <alignment horizontal="center" vertical="center" textRotation="1"/>
    </xf>
    <xf numFmtId="0" fontId="3" fillId="8" borderId="10" xfId="0" applyNumberFormat="1" applyFont="1" applyFill="1" applyBorder="1" applyAlignment="1">
      <alignment horizontal="center" vertical="center" textRotation="1"/>
    </xf>
    <xf numFmtId="0" fontId="3" fillId="0" borderId="88" xfId="0" applyFont="1" applyFill="1" applyBorder="1" applyAlignment="1">
      <alignment vertical="top" wrapText="1"/>
    </xf>
    <xf numFmtId="0" fontId="0" fillId="0" borderId="105" xfId="0" applyBorder="1" applyAlignment="1">
      <alignment vertical="top" wrapText="1"/>
    </xf>
    <xf numFmtId="0" fontId="2" fillId="0" borderId="69" xfId="0" applyNumberFormat="1" applyFont="1" applyBorder="1" applyAlignment="1">
      <alignment vertical="top" wrapText="1"/>
    </xf>
    <xf numFmtId="0" fontId="3" fillId="0" borderId="0" xfId="0" applyNumberFormat="1" applyFont="1" applyFill="1" applyBorder="1" applyAlignment="1">
      <alignment horizontal="left" vertical="top" wrapText="1"/>
    </xf>
    <xf numFmtId="49" fontId="5" fillId="0" borderId="28" xfId="0" applyNumberFormat="1" applyFont="1" applyBorder="1" applyAlignment="1">
      <alignment horizontal="center" vertical="top" wrapText="1"/>
    </xf>
    <xf numFmtId="49" fontId="5" fillId="0" borderId="16" xfId="0" applyNumberFormat="1" applyFont="1" applyBorder="1" applyAlignment="1">
      <alignment horizontal="center" vertical="top" wrapText="1"/>
    </xf>
    <xf numFmtId="49" fontId="5" fillId="0" borderId="10" xfId="0" applyNumberFormat="1" applyFont="1" applyBorder="1" applyAlignment="1">
      <alignment horizontal="center" vertical="top" wrapText="1"/>
    </xf>
    <xf numFmtId="0" fontId="5" fillId="0" borderId="28" xfId="0" applyFont="1" applyFill="1" applyBorder="1" applyAlignment="1">
      <alignment horizontal="left" vertical="top" wrapText="1"/>
    </xf>
    <xf numFmtId="0" fontId="5" fillId="0" borderId="16" xfId="0" applyFont="1" applyFill="1" applyBorder="1" applyAlignment="1">
      <alignment horizontal="left" vertical="top" wrapText="1"/>
    </xf>
    <xf numFmtId="0" fontId="5" fillId="0" borderId="10" xfId="0" applyFont="1" applyFill="1" applyBorder="1" applyAlignment="1">
      <alignment horizontal="left" vertical="top" wrapText="1"/>
    </xf>
    <xf numFmtId="0" fontId="3" fillId="2" borderId="61" xfId="0" applyFont="1" applyFill="1" applyBorder="1" applyAlignment="1">
      <alignment horizontal="center" vertical="top" wrapText="1"/>
    </xf>
    <xf numFmtId="0" fontId="3" fillId="2" borderId="30" xfId="0" applyFont="1" applyFill="1" applyBorder="1" applyAlignment="1">
      <alignment horizontal="center" vertical="top" wrapText="1"/>
    </xf>
    <xf numFmtId="0" fontId="3" fillId="2" borderId="64" xfId="0" applyFont="1" applyFill="1" applyBorder="1" applyAlignment="1">
      <alignment horizontal="center" vertical="top" wrapText="1"/>
    </xf>
    <xf numFmtId="0" fontId="3" fillId="0" borderId="88" xfId="0" applyFont="1" applyBorder="1" applyAlignment="1">
      <alignment vertical="top" wrapText="1"/>
    </xf>
    <xf numFmtId="0" fontId="0" fillId="0" borderId="9" xfId="0" applyBorder="1" applyAlignment="1">
      <alignment vertical="top" wrapText="1"/>
    </xf>
    <xf numFmtId="49" fontId="5" fillId="4" borderId="65" xfId="0" applyNumberFormat="1" applyFont="1" applyFill="1" applyBorder="1" applyAlignment="1">
      <alignment horizontal="right" vertical="top"/>
    </xf>
    <xf numFmtId="49" fontId="5" fillId="4" borderId="37" xfId="0" applyNumberFormat="1" applyFont="1" applyFill="1" applyBorder="1" applyAlignment="1">
      <alignment horizontal="right" vertical="top"/>
    </xf>
    <xf numFmtId="49" fontId="5" fillId="4" borderId="38" xfId="0" applyNumberFormat="1" applyFont="1" applyFill="1" applyBorder="1" applyAlignment="1">
      <alignment horizontal="right" vertical="top"/>
    </xf>
    <xf numFmtId="0" fontId="3" fillId="4" borderId="36" xfId="0" applyFont="1" applyFill="1" applyBorder="1" applyAlignment="1">
      <alignment horizontal="center" vertical="top"/>
    </xf>
    <xf numFmtId="0" fontId="3" fillId="4" borderId="37" xfId="0" applyFont="1" applyFill="1" applyBorder="1" applyAlignment="1">
      <alignment horizontal="center" vertical="top"/>
    </xf>
    <xf numFmtId="0" fontId="3" fillId="4" borderId="38" xfId="0" applyFont="1" applyFill="1" applyBorder="1" applyAlignment="1">
      <alignment horizontal="center" vertical="top"/>
    </xf>
    <xf numFmtId="0" fontId="5" fillId="3" borderId="28" xfId="0" applyFont="1" applyFill="1" applyBorder="1" applyAlignment="1">
      <alignment vertical="top" wrapText="1"/>
    </xf>
    <xf numFmtId="0" fontId="5" fillId="3" borderId="16" xfId="0" applyFont="1" applyFill="1" applyBorder="1" applyAlignment="1">
      <alignment vertical="top" wrapText="1"/>
    </xf>
    <xf numFmtId="0" fontId="5" fillId="3" borderId="10" xfId="0" applyFont="1" applyFill="1" applyBorder="1" applyAlignment="1">
      <alignment vertical="top" wrapText="1"/>
    </xf>
    <xf numFmtId="49" fontId="5" fillId="2" borderId="65" xfId="0" applyNumberFormat="1" applyFont="1" applyFill="1" applyBorder="1" applyAlignment="1">
      <alignment horizontal="right" vertical="top"/>
    </xf>
    <xf numFmtId="0" fontId="4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top"/>
    </xf>
    <xf numFmtId="0" fontId="3" fillId="0" borderId="30" xfId="0" applyFont="1" applyBorder="1" applyAlignment="1">
      <alignment horizontal="center" vertical="top"/>
    </xf>
    <xf numFmtId="0" fontId="3" fillId="0" borderId="34" xfId="0" applyFont="1" applyBorder="1" applyAlignment="1">
      <alignment horizontal="center" vertical="center" textRotation="90" shrinkToFit="1"/>
    </xf>
    <xf numFmtId="0" fontId="3" fillId="0" borderId="8" xfId="0" applyFont="1" applyBorder="1" applyAlignment="1">
      <alignment horizontal="center" vertical="center" textRotation="90" shrinkToFit="1"/>
    </xf>
    <xf numFmtId="0" fontId="3" fillId="0" borderId="9" xfId="0" applyFont="1" applyBorder="1" applyAlignment="1">
      <alignment horizontal="center" vertical="center" textRotation="90" shrinkToFit="1"/>
    </xf>
    <xf numFmtId="0" fontId="3" fillId="0" borderId="28" xfId="0" applyFont="1" applyBorder="1" applyAlignment="1">
      <alignment horizontal="center" vertical="center" textRotation="90" shrinkToFit="1"/>
    </xf>
    <xf numFmtId="0" fontId="3" fillId="0" borderId="16" xfId="0" applyFont="1" applyBorder="1" applyAlignment="1">
      <alignment horizontal="center" vertical="center" textRotation="90" shrinkToFit="1"/>
    </xf>
    <xf numFmtId="0" fontId="3" fillId="0" borderId="10" xfId="0" applyFont="1" applyBorder="1" applyAlignment="1">
      <alignment horizontal="center" vertical="center" textRotation="90" shrinkToFit="1"/>
    </xf>
    <xf numFmtId="0" fontId="3" fillId="0" borderId="28" xfId="0" applyFont="1" applyBorder="1" applyAlignment="1">
      <alignment horizontal="center" vertical="center" shrinkToFit="1"/>
    </xf>
    <xf numFmtId="0" fontId="3" fillId="0" borderId="16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69" xfId="0" applyFont="1" applyBorder="1" applyAlignment="1">
      <alignment horizontal="center" vertical="center" textRotation="90" shrinkToFit="1"/>
    </xf>
    <xf numFmtId="0" fontId="3" fillId="0" borderId="0" xfId="0" applyFont="1" applyBorder="1" applyAlignment="1">
      <alignment horizontal="center" vertical="center" textRotation="90" shrinkToFit="1"/>
    </xf>
    <xf numFmtId="0" fontId="3" fillId="0" borderId="30" xfId="0" applyFont="1" applyBorder="1" applyAlignment="1">
      <alignment horizontal="center" vertical="center" textRotation="90" shrinkToFit="1"/>
    </xf>
    <xf numFmtId="0" fontId="5" fillId="0" borderId="52" xfId="0" applyFont="1" applyBorder="1" applyAlignment="1">
      <alignment horizontal="center" vertical="center" shrinkToFit="1"/>
    </xf>
    <xf numFmtId="0" fontId="5" fillId="0" borderId="56" xfId="0" applyFont="1" applyBorder="1" applyAlignment="1">
      <alignment horizontal="center" vertical="center" shrinkToFit="1"/>
    </xf>
    <xf numFmtId="0" fontId="5" fillId="0" borderId="54" xfId="0" applyFont="1" applyBorder="1" applyAlignment="1">
      <alignment horizontal="center" vertical="center" shrinkToFit="1"/>
    </xf>
    <xf numFmtId="0" fontId="3" fillId="0" borderId="29" xfId="0" applyNumberFormat="1" applyFont="1" applyBorder="1" applyAlignment="1">
      <alignment horizontal="center" vertical="center" textRotation="90" shrinkToFit="1"/>
    </xf>
    <xf numFmtId="0" fontId="3" fillId="0" borderId="18" xfId="0" applyNumberFormat="1" applyFont="1" applyBorder="1" applyAlignment="1">
      <alignment horizontal="center" vertical="center" textRotation="90" shrinkToFit="1"/>
    </xf>
    <xf numFmtId="0" fontId="3" fillId="0" borderId="27" xfId="0" applyNumberFormat="1" applyFont="1" applyBorder="1" applyAlignment="1">
      <alignment horizontal="center" vertical="center" textRotation="90" shrinkToFit="1"/>
    </xf>
    <xf numFmtId="0" fontId="3" fillId="0" borderId="50" xfId="0" applyFont="1" applyBorder="1" applyAlignment="1">
      <alignment horizontal="center" vertical="center" textRotation="90" shrinkToFit="1"/>
    </xf>
    <xf numFmtId="0" fontId="3" fillId="0" borderId="5" xfId="0" applyFont="1" applyBorder="1" applyAlignment="1">
      <alignment horizontal="center" vertical="center" textRotation="90" shrinkToFit="1"/>
    </xf>
    <xf numFmtId="0" fontId="3" fillId="0" borderId="47" xfId="0" applyFont="1" applyBorder="1" applyAlignment="1">
      <alignment horizontal="center" vertical="center" textRotation="90" shrinkToFit="1"/>
    </xf>
    <xf numFmtId="0" fontId="3" fillId="7" borderId="55" xfId="0" applyFont="1" applyFill="1" applyBorder="1" applyAlignment="1">
      <alignment horizontal="left" vertical="top" wrapText="1"/>
    </xf>
    <xf numFmtId="0" fontId="0" fillId="7" borderId="39" xfId="0" applyFill="1" applyBorder="1" applyAlignment="1">
      <alignment horizontal="left" vertical="top" wrapText="1"/>
    </xf>
    <xf numFmtId="0" fontId="0" fillId="7" borderId="40" xfId="0" applyFill="1" applyBorder="1" applyAlignment="1">
      <alignment horizontal="left" vertical="top" wrapText="1"/>
    </xf>
    <xf numFmtId="49" fontId="3" fillId="0" borderId="44" xfId="0" applyNumberFormat="1" applyFont="1" applyBorder="1" applyAlignment="1">
      <alignment horizontal="center" vertical="top"/>
    </xf>
    <xf numFmtId="49" fontId="3" fillId="0" borderId="57" xfId="0" applyNumberFormat="1" applyFont="1" applyBorder="1" applyAlignment="1">
      <alignment horizontal="center" vertical="top"/>
    </xf>
    <xf numFmtId="0" fontId="3" fillId="3" borderId="28" xfId="0" applyFont="1" applyFill="1" applyBorder="1" applyAlignment="1">
      <alignment horizontal="left" vertical="top" wrapText="1"/>
    </xf>
    <xf numFmtId="0" fontId="3" fillId="3" borderId="16" xfId="0" applyFont="1" applyFill="1" applyBorder="1" applyAlignment="1">
      <alignment horizontal="left" vertical="top" wrapText="1"/>
    </xf>
    <xf numFmtId="0" fontId="3" fillId="3" borderId="10" xfId="0" applyFont="1" applyFill="1" applyBorder="1" applyAlignment="1">
      <alignment horizontal="left" vertical="top" wrapText="1"/>
    </xf>
    <xf numFmtId="0" fontId="3" fillId="0" borderId="72" xfId="0" applyFont="1" applyFill="1" applyBorder="1" applyAlignment="1">
      <alignment horizontal="center" vertical="center" textRotation="90" wrapText="1"/>
    </xf>
    <xf numFmtId="0" fontId="3" fillId="0" borderId="70" xfId="0" applyFont="1" applyFill="1" applyBorder="1" applyAlignment="1">
      <alignment horizontal="center" vertical="center" textRotation="90" wrapText="1"/>
    </xf>
    <xf numFmtId="0" fontId="3" fillId="0" borderId="71" xfId="0" applyFont="1" applyFill="1" applyBorder="1" applyAlignment="1">
      <alignment horizontal="center" vertical="center" textRotation="90" wrapText="1"/>
    </xf>
    <xf numFmtId="49" fontId="3" fillId="0" borderId="51" xfId="0" applyNumberFormat="1" applyFont="1" applyBorder="1" applyAlignment="1">
      <alignment horizontal="center" vertical="top"/>
    </xf>
    <xf numFmtId="0" fontId="3" fillId="3" borderId="20" xfId="0" applyFont="1" applyFill="1" applyBorder="1" applyAlignment="1">
      <alignment horizontal="left" vertical="top" wrapText="1"/>
    </xf>
    <xf numFmtId="0" fontId="3" fillId="0" borderId="70" xfId="0" applyFont="1" applyFill="1" applyBorder="1" applyAlignment="1">
      <alignment vertical="center" textRotation="90" wrapText="1"/>
    </xf>
    <xf numFmtId="0" fontId="3" fillId="0" borderId="71" xfId="0" applyFont="1" applyFill="1" applyBorder="1" applyAlignment="1">
      <alignment vertical="center" textRotation="90" wrapText="1"/>
    </xf>
    <xf numFmtId="0" fontId="11" fillId="0" borderId="74" xfId="0" applyFont="1" applyFill="1" applyBorder="1" applyAlignment="1">
      <alignment horizontal="center" vertical="top" textRotation="90"/>
    </xf>
    <xf numFmtId="0" fontId="11" fillId="0" borderId="0" xfId="0" applyFont="1" applyFill="1" applyBorder="1" applyAlignment="1">
      <alignment horizontal="center" vertical="top" textRotation="90"/>
    </xf>
    <xf numFmtId="0" fontId="11" fillId="0" borderId="30" xfId="0" applyFont="1" applyFill="1" applyBorder="1" applyAlignment="1">
      <alignment horizontal="center" vertical="top" textRotation="90"/>
    </xf>
    <xf numFmtId="49" fontId="5" fillId="2" borderId="65" xfId="0" applyNumberFormat="1" applyFont="1" applyFill="1" applyBorder="1" applyAlignment="1">
      <alignment horizontal="left" vertical="top"/>
    </xf>
    <xf numFmtId="49" fontId="5" fillId="2" borderId="37" xfId="0" applyNumberFormat="1" applyFont="1" applyFill="1" applyBorder="1" applyAlignment="1">
      <alignment horizontal="left" vertical="top"/>
    </xf>
    <xf numFmtId="49" fontId="5" fillId="2" borderId="38" xfId="0" applyNumberFormat="1" applyFont="1" applyFill="1" applyBorder="1" applyAlignment="1">
      <alignment horizontal="left" vertical="top"/>
    </xf>
    <xf numFmtId="0" fontId="3" fillId="8" borderId="18" xfId="0" applyNumberFormat="1" applyFont="1" applyFill="1" applyBorder="1" applyAlignment="1">
      <alignment horizontal="center" vertical="center" textRotation="1"/>
    </xf>
    <xf numFmtId="0" fontId="3" fillId="8" borderId="27" xfId="0" applyNumberFormat="1" applyFont="1" applyFill="1" applyBorder="1" applyAlignment="1">
      <alignment horizontal="center" vertical="center" textRotation="1"/>
    </xf>
    <xf numFmtId="0" fontId="21" fillId="0" borderId="0" xfId="0" applyFont="1" applyAlignment="1">
      <alignment vertical="top" wrapText="1"/>
    </xf>
    <xf numFmtId="0" fontId="22" fillId="0" borderId="0" xfId="0" applyFont="1" applyAlignment="1">
      <alignment vertical="top" wrapText="1"/>
    </xf>
    <xf numFmtId="0" fontId="23" fillId="0" borderId="8" xfId="0" applyFont="1" applyBorder="1" applyAlignment="1">
      <alignment wrapText="1"/>
    </xf>
    <xf numFmtId="0" fontId="24" fillId="0" borderId="8" xfId="0" applyFont="1" applyBorder="1" applyAlignment="1">
      <alignment wrapText="1"/>
    </xf>
    <xf numFmtId="0" fontId="3" fillId="8" borderId="50" xfId="0" applyFont="1" applyFill="1" applyBorder="1" applyAlignment="1">
      <alignment horizontal="center" vertical="center" textRotation="90" wrapText="1" shrinkToFit="1"/>
    </xf>
    <xf numFmtId="0" fontId="3" fillId="8" borderId="5" xfId="0" applyFont="1" applyFill="1" applyBorder="1" applyAlignment="1">
      <alignment horizontal="center" vertical="center" textRotation="90" wrapText="1" shrinkToFit="1"/>
    </xf>
    <xf numFmtId="0" fontId="3" fillId="8" borderId="47" xfId="0" applyFont="1" applyFill="1" applyBorder="1" applyAlignment="1">
      <alignment horizontal="center" vertical="center" textRotation="90" wrapText="1" shrinkToFit="1"/>
    </xf>
    <xf numFmtId="0" fontId="3" fillId="0" borderId="51" xfId="0" applyFont="1" applyBorder="1" applyAlignment="1">
      <alignment horizontal="center" vertical="center" shrinkToFit="1"/>
    </xf>
    <xf numFmtId="0" fontId="3" fillId="0" borderId="44" xfId="0" applyFont="1" applyBorder="1" applyAlignment="1">
      <alignment horizontal="center" vertical="center" shrinkToFit="1"/>
    </xf>
    <xf numFmtId="0" fontId="3" fillId="0" borderId="57" xfId="0" applyFont="1" applyBorder="1" applyAlignment="1">
      <alignment horizontal="center" vertical="center" shrinkToFit="1"/>
    </xf>
    <xf numFmtId="0" fontId="3" fillId="0" borderId="59" xfId="0" applyFont="1" applyBorder="1" applyAlignment="1">
      <alignment horizontal="center" vertical="center" textRotation="90" shrinkToFit="1"/>
    </xf>
    <xf numFmtId="0" fontId="3" fillId="0" borderId="60" xfId="0" applyFont="1" applyBorder="1" applyAlignment="1">
      <alignment horizontal="center" vertical="center" textRotation="90" shrinkToFit="1"/>
    </xf>
    <xf numFmtId="0" fontId="3" fillId="0" borderId="61" xfId="0" applyFont="1" applyBorder="1" applyAlignment="1">
      <alignment horizontal="center" vertical="center" textRotation="90" shrinkToFit="1"/>
    </xf>
    <xf numFmtId="0" fontId="3" fillId="3" borderId="44" xfId="0" applyFont="1" applyFill="1" applyBorder="1" applyAlignment="1">
      <alignment horizontal="left" vertical="top" wrapText="1"/>
    </xf>
    <xf numFmtId="0" fontId="3" fillId="3" borderId="57" xfId="0" applyFont="1" applyFill="1" applyBorder="1" applyAlignment="1">
      <alignment horizontal="left" vertical="top" wrapText="1"/>
    </xf>
    <xf numFmtId="0" fontId="2" fillId="0" borderId="8" xfId="0" applyFont="1" applyFill="1" applyBorder="1" applyAlignment="1">
      <alignment vertical="center" textRotation="90" wrapText="1"/>
    </xf>
    <xf numFmtId="0" fontId="2" fillId="0" borderId="9" xfId="0" applyFont="1" applyFill="1" applyBorder="1" applyAlignment="1">
      <alignment vertical="center" textRotation="90" wrapText="1"/>
    </xf>
    <xf numFmtId="0" fontId="0" fillId="0" borderId="0" xfId="0" applyAlignment="1">
      <alignment horizontal="center" vertical="top" wrapText="1"/>
    </xf>
    <xf numFmtId="0" fontId="3" fillId="3" borderId="51" xfId="0" applyFont="1" applyFill="1" applyBorder="1" applyAlignment="1">
      <alignment horizontal="left" vertical="top" wrapText="1"/>
    </xf>
    <xf numFmtId="0" fontId="3" fillId="0" borderId="34" xfId="0" applyFont="1" applyFill="1" applyBorder="1" applyAlignment="1">
      <alignment horizontal="center" vertical="center" textRotation="90" wrapText="1"/>
    </xf>
    <xf numFmtId="0" fontId="3" fillId="0" borderId="8" xfId="0" applyFont="1" applyFill="1" applyBorder="1" applyAlignment="1">
      <alignment horizontal="center" vertical="center" textRotation="90" wrapText="1"/>
    </xf>
    <xf numFmtId="0" fontId="3" fillId="0" borderId="9" xfId="0" applyFont="1" applyFill="1" applyBorder="1" applyAlignment="1">
      <alignment horizontal="center" vertical="center" textRotation="90" wrapText="1"/>
    </xf>
    <xf numFmtId="0" fontId="11" fillId="0" borderId="34" xfId="0" applyFont="1" applyFill="1" applyBorder="1" applyAlignment="1">
      <alignment horizontal="center" vertical="center" textRotation="90" wrapText="1"/>
    </xf>
    <xf numFmtId="0" fontId="11" fillId="0" borderId="8" xfId="0" applyFont="1" applyFill="1" applyBorder="1" applyAlignment="1">
      <alignment horizontal="center" vertical="center" textRotation="90" wrapText="1"/>
    </xf>
    <xf numFmtId="0" fontId="11" fillId="0" borderId="9" xfId="0" applyFont="1" applyFill="1" applyBorder="1" applyAlignment="1">
      <alignment horizontal="center" vertical="center" textRotation="90" wrapText="1"/>
    </xf>
    <xf numFmtId="0" fontId="2" fillId="0" borderId="72" xfId="0" applyFont="1" applyFill="1" applyBorder="1" applyAlignment="1">
      <alignment horizontal="center" vertical="center" textRotation="90" wrapText="1"/>
    </xf>
    <xf numFmtId="0" fontId="2" fillId="0" borderId="70" xfId="0" applyFont="1" applyFill="1" applyBorder="1" applyAlignment="1">
      <alignment horizontal="center" vertical="center" textRotation="90" wrapText="1"/>
    </xf>
    <xf numFmtId="0" fontId="2" fillId="0" borderId="71" xfId="0" applyFont="1" applyFill="1" applyBorder="1" applyAlignment="1">
      <alignment horizontal="center" vertical="center" textRotation="90" wrapText="1"/>
    </xf>
    <xf numFmtId="3" fontId="3" fillId="8" borderId="0" xfId="0" applyNumberFormat="1" applyFont="1" applyFill="1" applyAlignment="1">
      <alignment vertical="top"/>
    </xf>
    <xf numFmtId="3" fontId="8" fillId="8" borderId="0" xfId="0" applyNumberFormat="1" applyFont="1" applyFill="1" applyAlignment="1">
      <alignment vertical="top"/>
    </xf>
    <xf numFmtId="49" fontId="3" fillId="0" borderId="16" xfId="0" applyNumberFormat="1" applyFont="1" applyBorder="1" applyAlignment="1">
      <alignment horizontal="center" vertical="top"/>
    </xf>
    <xf numFmtId="49" fontId="3" fillId="0" borderId="10" xfId="0" applyNumberFormat="1" applyFont="1" applyBorder="1" applyAlignment="1">
      <alignment horizontal="center" vertical="top"/>
    </xf>
    <xf numFmtId="49" fontId="3" fillId="0" borderId="51" xfId="0" applyNumberFormat="1" applyFont="1" applyBorder="1" applyAlignment="1">
      <alignment horizontal="center" vertical="top" wrapText="1"/>
    </xf>
    <xf numFmtId="49" fontId="3" fillId="0" borderId="44" xfId="0" applyNumberFormat="1" applyFont="1" applyBorder="1" applyAlignment="1">
      <alignment horizontal="center" vertical="top" wrapText="1"/>
    </xf>
    <xf numFmtId="49" fontId="3" fillId="0" borderId="57" xfId="0" applyNumberFormat="1" applyFont="1" applyBorder="1" applyAlignment="1">
      <alignment horizontal="center" vertical="top" wrapText="1"/>
    </xf>
    <xf numFmtId="165" fontId="5" fillId="5" borderId="61" xfId="0" applyNumberFormat="1" applyFont="1" applyFill="1" applyBorder="1" applyAlignment="1">
      <alignment horizontal="center" vertical="top" wrapText="1"/>
    </xf>
    <xf numFmtId="165" fontId="5" fillId="5" borderId="30" xfId="0" applyNumberFormat="1" applyFont="1" applyFill="1" applyBorder="1" applyAlignment="1">
      <alignment horizontal="center" vertical="top" wrapText="1"/>
    </xf>
    <xf numFmtId="165" fontId="5" fillId="5" borderId="64" xfId="0" applyNumberFormat="1" applyFont="1" applyFill="1" applyBorder="1" applyAlignment="1">
      <alignment horizontal="center" vertical="top" wrapText="1"/>
    </xf>
    <xf numFmtId="165" fontId="3" fillId="0" borderId="55" xfId="0" applyNumberFormat="1" applyFont="1" applyBorder="1" applyAlignment="1">
      <alignment horizontal="center" vertical="top" wrapText="1"/>
    </xf>
    <xf numFmtId="165" fontId="3" fillId="0" borderId="39" xfId="0" applyNumberFormat="1" applyFont="1" applyBorder="1" applyAlignment="1">
      <alignment horizontal="center" vertical="top" wrapText="1"/>
    </xf>
    <xf numFmtId="165" fontId="3" fillId="0" borderId="40" xfId="0" applyNumberFormat="1" applyFont="1" applyBorder="1" applyAlignment="1">
      <alignment horizontal="center" vertical="top" wrapText="1"/>
    </xf>
    <xf numFmtId="0" fontId="3" fillId="0" borderId="58" xfId="0" applyFont="1" applyBorder="1" applyAlignment="1">
      <alignment horizontal="center" vertical="center" textRotation="90" wrapText="1"/>
    </xf>
    <xf numFmtId="0" fontId="3" fillId="0" borderId="9" xfId="0" applyFont="1" applyBorder="1" applyAlignment="1">
      <alignment horizontal="center" vertical="center" textRotation="90" wrapText="1"/>
    </xf>
    <xf numFmtId="0" fontId="3" fillId="0" borderId="41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11" fillId="0" borderId="21" xfId="0" applyFont="1" applyFill="1" applyBorder="1" applyAlignment="1">
      <alignment horizontal="center" vertical="center" textRotation="90" wrapText="1"/>
    </xf>
    <xf numFmtId="0" fontId="11" fillId="0" borderId="27" xfId="0" applyFont="1" applyFill="1" applyBorder="1" applyAlignment="1">
      <alignment horizontal="center" vertical="center" textRotation="90" wrapText="1"/>
    </xf>
    <xf numFmtId="49" fontId="3" fillId="0" borderId="21" xfId="0" applyNumberFormat="1" applyFont="1" applyBorder="1" applyAlignment="1">
      <alignment horizontal="center" vertical="top" wrapText="1"/>
    </xf>
    <xf numFmtId="49" fontId="3" fillId="0" borderId="18" xfId="0" applyNumberFormat="1" applyFont="1" applyBorder="1" applyAlignment="1">
      <alignment horizontal="center" vertical="top" wrapText="1"/>
    </xf>
    <xf numFmtId="49" fontId="3" fillId="0" borderId="27" xfId="0" applyNumberFormat="1" applyFont="1" applyBorder="1" applyAlignment="1">
      <alignment horizontal="center" vertical="top" wrapText="1"/>
    </xf>
    <xf numFmtId="0" fontId="5" fillId="9" borderId="41" xfId="0" applyFont="1" applyFill="1" applyBorder="1" applyAlignment="1">
      <alignment horizontal="left" vertical="top"/>
    </xf>
    <xf numFmtId="0" fontId="5" fillId="9" borderId="39" xfId="0" applyFont="1" applyFill="1" applyBorder="1" applyAlignment="1">
      <alignment horizontal="left" vertical="top"/>
    </xf>
    <xf numFmtId="0" fontId="5" fillId="9" borderId="40" xfId="0" applyFont="1" applyFill="1" applyBorder="1" applyAlignment="1">
      <alignment horizontal="left" vertical="top"/>
    </xf>
    <xf numFmtId="0" fontId="3" fillId="0" borderId="62" xfId="0" applyNumberFormat="1" applyFont="1" applyBorder="1" applyAlignment="1">
      <alignment horizontal="center" vertical="center" textRotation="90" shrinkToFit="1"/>
    </xf>
    <xf numFmtId="0" fontId="3" fillId="0" borderId="63" xfId="0" applyNumberFormat="1" applyFont="1" applyBorder="1" applyAlignment="1">
      <alignment horizontal="center" vertical="center" textRotation="90" shrinkToFit="1"/>
    </xf>
    <xf numFmtId="0" fontId="3" fillId="0" borderId="64" xfId="0" applyNumberFormat="1" applyFont="1" applyBorder="1" applyAlignment="1">
      <alignment horizontal="center" vertical="center" textRotation="90" shrinkToFit="1"/>
    </xf>
    <xf numFmtId="0" fontId="3" fillId="0" borderId="50" xfId="0" applyNumberFormat="1" applyFont="1" applyFill="1" applyBorder="1" applyAlignment="1">
      <alignment horizontal="center" vertical="center" textRotation="90" shrinkToFit="1"/>
    </xf>
    <xf numFmtId="0" fontId="3" fillId="0" borderId="5" xfId="0" applyNumberFormat="1" applyFont="1" applyFill="1" applyBorder="1" applyAlignment="1">
      <alignment horizontal="center" vertical="center" textRotation="90" shrinkToFit="1"/>
    </xf>
    <xf numFmtId="0" fontId="3" fillId="0" borderId="47" xfId="0" applyNumberFormat="1" applyFont="1" applyFill="1" applyBorder="1" applyAlignment="1">
      <alignment horizontal="center" vertical="center" textRotation="90" shrinkToFit="1"/>
    </xf>
    <xf numFmtId="0" fontId="5" fillId="0" borderId="52" xfId="0" applyFont="1" applyBorder="1" applyAlignment="1">
      <alignment horizontal="center" vertical="center" wrapText="1"/>
    </xf>
    <xf numFmtId="0" fontId="5" fillId="0" borderId="56" xfId="0" applyFont="1" applyBorder="1" applyAlignment="1">
      <alignment horizontal="center" vertical="center" wrapText="1"/>
    </xf>
    <xf numFmtId="0" fontId="5" fillId="0" borderId="54" xfId="0" applyFont="1" applyBorder="1" applyAlignment="1">
      <alignment horizontal="center" vertical="center" wrapText="1"/>
    </xf>
    <xf numFmtId="165" fontId="5" fillId="4" borderId="55" xfId="0" applyNumberFormat="1" applyFont="1" applyFill="1" applyBorder="1" applyAlignment="1">
      <alignment horizontal="center" vertical="top" wrapText="1"/>
    </xf>
    <xf numFmtId="165" fontId="5" fillId="4" borderId="39" xfId="0" applyNumberFormat="1" applyFont="1" applyFill="1" applyBorder="1" applyAlignment="1">
      <alignment horizontal="center" vertical="top" wrapText="1"/>
    </xf>
    <xf numFmtId="165" fontId="5" fillId="4" borderId="40" xfId="0" applyNumberFormat="1" applyFont="1" applyFill="1" applyBorder="1" applyAlignment="1">
      <alignment horizontal="center" vertical="top" wrapText="1"/>
    </xf>
    <xf numFmtId="3" fontId="3" fillId="0" borderId="20" xfId="0" applyNumberFormat="1" applyFont="1" applyFill="1" applyBorder="1" applyAlignment="1">
      <alignment horizontal="center" vertical="top"/>
    </xf>
    <xf numFmtId="3" fontId="3" fillId="0" borderId="10" xfId="0" applyNumberFormat="1" applyFont="1" applyFill="1" applyBorder="1" applyAlignment="1">
      <alignment horizontal="center" vertical="top"/>
    </xf>
    <xf numFmtId="0" fontId="0" fillId="0" borderId="8" xfId="0" applyBorder="1" applyAlignment="1">
      <alignment vertical="top" wrapText="1"/>
    </xf>
    <xf numFmtId="165" fontId="5" fillId="4" borderId="52" xfId="0" applyNumberFormat="1" applyFont="1" applyFill="1" applyBorder="1" applyAlignment="1">
      <alignment horizontal="center" vertical="top" wrapText="1"/>
    </xf>
    <xf numFmtId="165" fontId="5" fillId="4" borderId="56" xfId="0" applyNumberFormat="1" applyFont="1" applyFill="1" applyBorder="1" applyAlignment="1">
      <alignment horizontal="center" vertical="top" wrapText="1"/>
    </xf>
    <xf numFmtId="165" fontId="5" fillId="4" borderId="54" xfId="0" applyNumberFormat="1" applyFont="1" applyFill="1" applyBorder="1" applyAlignment="1">
      <alignment horizontal="center" vertical="top" wrapText="1"/>
    </xf>
    <xf numFmtId="0" fontId="11" fillId="0" borderId="58" xfId="0" applyFont="1" applyFill="1" applyBorder="1" applyAlignment="1">
      <alignment horizontal="left" vertical="top" wrapText="1"/>
    </xf>
    <xf numFmtId="0" fontId="11" fillId="0" borderId="9" xfId="0" applyFont="1" applyFill="1" applyBorder="1" applyAlignment="1">
      <alignment horizontal="left" vertical="top" wrapText="1"/>
    </xf>
    <xf numFmtId="49" fontId="3" fillId="0" borderId="50" xfId="0" applyNumberFormat="1" applyFont="1" applyBorder="1" applyAlignment="1">
      <alignment horizontal="center" vertical="top" wrapText="1"/>
    </xf>
    <xf numFmtId="49" fontId="3" fillId="0" borderId="5" xfId="0" applyNumberFormat="1" applyFont="1" applyBorder="1" applyAlignment="1">
      <alignment horizontal="center" vertical="top" wrapText="1"/>
    </xf>
    <xf numFmtId="49" fontId="3" fillId="0" borderId="47" xfId="0" applyNumberFormat="1" applyFont="1" applyBorder="1" applyAlignment="1">
      <alignment horizontal="center" vertical="top" wrapText="1"/>
    </xf>
    <xf numFmtId="0" fontId="12" fillId="0" borderId="0" xfId="0" applyFont="1" applyBorder="1" applyAlignment="1">
      <alignment horizontal="center" vertical="top" textRotation="90" wrapText="1"/>
    </xf>
    <xf numFmtId="0" fontId="12" fillId="0" borderId="30" xfId="0" applyFont="1" applyBorder="1" applyAlignment="1">
      <alignment horizontal="center" vertical="top" textRotation="90" wrapText="1"/>
    </xf>
    <xf numFmtId="49" fontId="5" fillId="9" borderId="34" xfId="0" applyNumberFormat="1" applyFont="1" applyFill="1" applyBorder="1" applyAlignment="1">
      <alignment horizontal="center" vertical="top" wrapText="1"/>
    </xf>
    <xf numFmtId="49" fontId="5" fillId="9" borderId="8" xfId="0" applyNumberFormat="1" applyFont="1" applyFill="1" applyBorder="1" applyAlignment="1">
      <alignment horizontal="center" vertical="top" wrapText="1"/>
    </xf>
    <xf numFmtId="49" fontId="5" fillId="9" borderId="9" xfId="0" applyNumberFormat="1" applyFont="1" applyFill="1" applyBorder="1" applyAlignment="1">
      <alignment horizontal="center" vertical="top" wrapText="1"/>
    </xf>
    <xf numFmtId="49" fontId="5" fillId="2" borderId="28" xfId="0" applyNumberFormat="1" applyFont="1" applyFill="1" applyBorder="1" applyAlignment="1">
      <alignment horizontal="center" vertical="top" wrapText="1"/>
    </xf>
    <xf numFmtId="49" fontId="5" fillId="2" borderId="16" xfId="0" applyNumberFormat="1" applyFont="1" applyFill="1" applyBorder="1" applyAlignment="1">
      <alignment horizontal="center" vertical="top" wrapText="1"/>
    </xf>
    <xf numFmtId="49" fontId="5" fillId="2" borderId="10" xfId="0" applyNumberFormat="1" applyFont="1" applyFill="1" applyBorder="1" applyAlignment="1">
      <alignment horizontal="center" vertical="top" wrapText="1"/>
    </xf>
    <xf numFmtId="49" fontId="3" fillId="0" borderId="28" xfId="0" applyNumberFormat="1" applyFont="1" applyBorder="1" applyAlignment="1">
      <alignment horizontal="center" vertical="top" wrapText="1"/>
    </xf>
    <xf numFmtId="49" fontId="3" fillId="0" borderId="16" xfId="0" applyNumberFormat="1" applyFont="1" applyBorder="1" applyAlignment="1">
      <alignment horizontal="center" vertical="top" wrapText="1"/>
    </xf>
    <xf numFmtId="49" fontId="3" fillId="0" borderId="10" xfId="0" applyNumberFormat="1" applyFont="1" applyBorder="1" applyAlignment="1">
      <alignment horizontal="center" vertical="top" wrapText="1"/>
    </xf>
    <xf numFmtId="49" fontId="3" fillId="0" borderId="29" xfId="0" applyNumberFormat="1" applyFont="1" applyBorder="1" applyAlignment="1">
      <alignment horizontal="center" vertical="top" wrapText="1"/>
    </xf>
    <xf numFmtId="0" fontId="3" fillId="0" borderId="8" xfId="0" applyFont="1" applyBorder="1" applyAlignment="1">
      <alignment wrapText="1"/>
    </xf>
    <xf numFmtId="0" fontId="0" fillId="0" borderId="9" xfId="0" applyBorder="1" applyAlignment="1">
      <alignment wrapText="1"/>
    </xf>
    <xf numFmtId="0" fontId="5" fillId="3" borderId="28" xfId="0" applyFont="1" applyFill="1" applyBorder="1" applyAlignment="1">
      <alignment horizontal="left" vertical="top" wrapText="1"/>
    </xf>
    <xf numFmtId="0" fontId="5" fillId="3" borderId="16" xfId="0" applyFont="1" applyFill="1" applyBorder="1" applyAlignment="1">
      <alignment horizontal="left" vertical="top" wrapText="1"/>
    </xf>
    <xf numFmtId="0" fontId="5" fillId="3" borderId="10" xfId="0" applyFont="1" applyFill="1" applyBorder="1" applyAlignment="1">
      <alignment horizontal="left" vertical="top" wrapText="1"/>
    </xf>
    <xf numFmtId="0" fontId="3" fillId="8" borderId="34" xfId="0" applyFont="1" applyFill="1" applyBorder="1" applyAlignment="1">
      <alignment horizontal="left" vertical="top" wrapText="1"/>
    </xf>
    <xf numFmtId="0" fontId="8" fillId="0" borderId="105" xfId="0" applyFont="1" applyBorder="1" applyAlignment="1">
      <alignment horizontal="left" vertical="top" wrapText="1"/>
    </xf>
    <xf numFmtId="49" fontId="3" fillId="0" borderId="28" xfId="0" applyNumberFormat="1" applyFont="1" applyBorder="1" applyAlignment="1">
      <alignment horizontal="center" vertical="top"/>
    </xf>
    <xf numFmtId="0" fontId="3" fillId="0" borderId="44" xfId="0" applyFont="1" applyFill="1" applyBorder="1" applyAlignment="1">
      <alignment horizontal="left" vertical="top" wrapText="1"/>
    </xf>
    <xf numFmtId="0" fontId="3" fillId="0" borderId="57" xfId="0" applyFont="1" applyFill="1" applyBorder="1" applyAlignment="1">
      <alignment horizontal="left" vertical="top" wrapText="1"/>
    </xf>
    <xf numFmtId="3" fontId="3" fillId="0" borderId="21" xfId="0" applyNumberFormat="1" applyFont="1" applyFill="1" applyBorder="1" applyAlignment="1">
      <alignment horizontal="center" vertical="top"/>
    </xf>
    <xf numFmtId="3" fontId="3" fillId="0" borderId="27" xfId="0" applyNumberFormat="1" applyFont="1" applyFill="1" applyBorder="1" applyAlignment="1">
      <alignment horizontal="center" vertical="top"/>
    </xf>
    <xf numFmtId="0" fontId="5" fillId="0" borderId="30" xfId="0" applyFont="1" applyBorder="1" applyAlignment="1">
      <alignment horizontal="right" vertical="top"/>
    </xf>
    <xf numFmtId="0" fontId="20" fillId="0" borderId="30" xfId="0" applyFont="1" applyBorder="1" applyAlignment="1">
      <alignment horizontal="right" vertical="top"/>
    </xf>
    <xf numFmtId="0" fontId="0" fillId="0" borderId="16" xfId="0" applyBorder="1" applyAlignment="1">
      <alignment horizontal="center" vertical="center" textRotation="90" shrinkToFit="1"/>
    </xf>
    <xf numFmtId="0" fontId="0" fillId="0" borderId="10" xfId="0" applyBorder="1" applyAlignment="1">
      <alignment horizontal="center" vertical="center" textRotation="90" shrinkToFit="1"/>
    </xf>
    <xf numFmtId="49" fontId="11" fillId="0" borderId="28" xfId="0" applyNumberFormat="1" applyFont="1" applyBorder="1" applyAlignment="1">
      <alignment horizontal="center" vertical="center" textRotation="90"/>
    </xf>
    <xf numFmtId="49" fontId="11" fillId="0" borderId="16" xfId="0" applyNumberFormat="1" applyFont="1" applyBorder="1" applyAlignment="1">
      <alignment horizontal="center" vertical="center" textRotation="90"/>
    </xf>
    <xf numFmtId="49" fontId="11" fillId="0" borderId="10" xfId="0" applyNumberFormat="1" applyFont="1" applyBorder="1" applyAlignment="1">
      <alignment horizontal="center" vertical="center" textRotation="90"/>
    </xf>
    <xf numFmtId="49" fontId="11" fillId="0" borderId="28" xfId="0" applyNumberFormat="1" applyFont="1" applyBorder="1" applyAlignment="1">
      <alignment horizontal="center" vertical="center" textRotation="90" wrapText="1"/>
    </xf>
    <xf numFmtId="49" fontId="11" fillId="0" borderId="16" xfId="0" applyNumberFormat="1" applyFont="1" applyBorder="1" applyAlignment="1">
      <alignment horizontal="center" vertical="center" textRotation="90" wrapText="1"/>
    </xf>
    <xf numFmtId="49" fontId="11" fillId="0" borderId="10" xfId="0" applyNumberFormat="1" applyFont="1" applyBorder="1" applyAlignment="1">
      <alignment horizontal="center" vertical="center" textRotation="90" wrapText="1"/>
    </xf>
    <xf numFmtId="165" fontId="11" fillId="8" borderId="88" xfId="0" applyNumberFormat="1" applyFont="1" applyFill="1" applyBorder="1" applyAlignment="1">
      <alignment horizontal="left" vertical="top" wrapText="1"/>
    </xf>
    <xf numFmtId="165" fontId="11" fillId="8" borderId="9" xfId="0" applyNumberFormat="1" applyFont="1" applyFill="1" applyBorder="1" applyAlignment="1">
      <alignment horizontal="left" vertical="top" wrapText="1"/>
    </xf>
    <xf numFmtId="0" fontId="3" fillId="8" borderId="91" xfId="0" applyNumberFormat="1" applyFont="1" applyFill="1" applyBorder="1" applyAlignment="1">
      <alignment horizontal="center" vertical="center" textRotation="1"/>
    </xf>
    <xf numFmtId="49" fontId="11" fillId="0" borderId="51" xfId="0" applyNumberFormat="1" applyFont="1" applyBorder="1" applyAlignment="1">
      <alignment horizontal="center" vertical="center" textRotation="90" wrapText="1"/>
    </xf>
    <xf numFmtId="49" fontId="11" fillId="0" borderId="44" xfId="0" applyNumberFormat="1" applyFont="1" applyBorder="1" applyAlignment="1">
      <alignment horizontal="center" vertical="center" textRotation="90" wrapText="1"/>
    </xf>
    <xf numFmtId="49" fontId="11" fillId="0" borderId="57" xfId="0" applyNumberFormat="1" applyFont="1" applyBorder="1" applyAlignment="1">
      <alignment horizontal="center" vertical="center" textRotation="90" wrapText="1"/>
    </xf>
    <xf numFmtId="0" fontId="3" fillId="0" borderId="0" xfId="0" applyFont="1" applyAlignment="1">
      <alignment vertical="top" wrapText="1"/>
    </xf>
    <xf numFmtId="0" fontId="8" fillId="0" borderId="0" xfId="0" applyFont="1" applyAlignment="1">
      <alignment vertical="top"/>
    </xf>
    <xf numFmtId="0" fontId="3" fillId="7" borderId="39" xfId="0" applyFont="1" applyFill="1" applyBorder="1" applyAlignment="1">
      <alignment horizontal="left" vertical="top" wrapText="1"/>
    </xf>
    <xf numFmtId="0" fontId="3" fillId="7" borderId="40" xfId="0" applyFont="1" applyFill="1" applyBorder="1" applyAlignment="1">
      <alignment horizontal="left" vertical="top" wrapText="1"/>
    </xf>
    <xf numFmtId="49" fontId="11" fillId="8" borderId="28" xfId="0" applyNumberFormat="1" applyFont="1" applyFill="1" applyBorder="1" applyAlignment="1">
      <alignment horizontal="center" vertical="center" textRotation="90" wrapText="1"/>
    </xf>
    <xf numFmtId="49" fontId="11" fillId="8" borderId="16" xfId="0" applyNumberFormat="1" applyFont="1" applyFill="1" applyBorder="1" applyAlignment="1">
      <alignment horizontal="center" vertical="center" textRotation="90" wrapText="1"/>
    </xf>
    <xf numFmtId="49" fontId="11" fillId="8" borderId="10" xfId="0" applyNumberFormat="1" applyFont="1" applyFill="1" applyBorder="1" applyAlignment="1">
      <alignment horizontal="center" vertical="center" textRotation="90" wrapText="1"/>
    </xf>
    <xf numFmtId="0" fontId="3" fillId="0" borderId="5" xfId="0" applyFont="1" applyBorder="1" applyAlignment="1">
      <alignment horizontal="center" vertical="center" textRotation="90" wrapText="1"/>
    </xf>
    <xf numFmtId="0" fontId="3" fillId="0" borderId="47" xfId="0" applyFont="1" applyBorder="1" applyAlignment="1">
      <alignment horizontal="center" vertical="center" textRotation="90" wrapText="1"/>
    </xf>
    <xf numFmtId="0" fontId="5" fillId="0" borderId="52" xfId="0" applyFont="1" applyBorder="1" applyAlignment="1">
      <alignment horizontal="center" vertical="center"/>
    </xf>
    <xf numFmtId="0" fontId="5" fillId="0" borderId="54" xfId="0" applyFont="1" applyBorder="1" applyAlignment="1">
      <alignment horizontal="center" vertical="center"/>
    </xf>
    <xf numFmtId="49" fontId="11" fillId="8" borderId="10" xfId="0" applyNumberFormat="1" applyFont="1" applyFill="1" applyBorder="1" applyAlignment="1">
      <alignment horizontal="center" vertical="center" textRotation="90"/>
    </xf>
    <xf numFmtId="49" fontId="3" fillId="0" borderId="28" xfId="0" applyNumberFormat="1" applyFont="1" applyBorder="1" applyAlignment="1">
      <alignment horizontal="center" vertical="center" textRotation="90" wrapText="1"/>
    </xf>
    <xf numFmtId="49" fontId="3" fillId="0" borderId="16" xfId="0" applyNumberFormat="1" applyFont="1" applyBorder="1" applyAlignment="1">
      <alignment horizontal="center" vertical="center" textRotation="90" wrapText="1"/>
    </xf>
    <xf numFmtId="49" fontId="3" fillId="0" borderId="10" xfId="0" applyNumberFormat="1" applyFont="1" applyBorder="1" applyAlignment="1">
      <alignment horizontal="center" vertical="center" textRotation="90" wrapText="1"/>
    </xf>
    <xf numFmtId="0" fontId="3" fillId="0" borderId="8" xfId="0" applyFont="1" applyFill="1" applyBorder="1" applyAlignment="1">
      <alignment vertical="top" wrapText="1"/>
    </xf>
    <xf numFmtId="0" fontId="11" fillId="0" borderId="0" xfId="0" applyNumberFormat="1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top" wrapText="1"/>
    </xf>
  </cellXfs>
  <cellStyles count="2">
    <cellStyle name="Įprastas" xfId="0" builtinId="0"/>
    <cellStyle name="Normal_biudz uz 2001 atskaitomybe3" xfId="1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H75"/>
  <sheetViews>
    <sheetView tabSelected="1" zoomScaleNormal="100" zoomScaleSheetLayoutView="100" workbookViewId="0">
      <selection activeCell="P20" sqref="P19:P20"/>
    </sheetView>
  </sheetViews>
  <sheetFormatPr defaultRowHeight="12.75"/>
  <cols>
    <col min="1" max="3" width="2.7109375" style="11" customWidth="1"/>
    <col min="4" max="4" width="26.7109375" style="11" customWidth="1"/>
    <col min="5" max="5" width="2.7109375" style="11" customWidth="1"/>
    <col min="6" max="6" width="2.7109375" style="12" customWidth="1"/>
    <col min="7" max="7" width="7.7109375" style="13" customWidth="1"/>
    <col min="8" max="8" width="9.140625" style="11" customWidth="1"/>
    <col min="9" max="9" width="8.5703125" style="11" customWidth="1"/>
    <col min="10" max="10" width="8.85546875" style="11" customWidth="1"/>
    <col min="11" max="11" width="37.85546875" style="11" customWidth="1"/>
    <col min="12" max="12" width="4.7109375" style="11" customWidth="1"/>
    <col min="13" max="13" width="4.28515625" style="11" customWidth="1"/>
    <col min="14" max="14" width="4.7109375" style="11" customWidth="1"/>
    <col min="15" max="16384" width="9.140625" style="8"/>
  </cols>
  <sheetData>
    <row r="1" spans="1:16" ht="15.75">
      <c r="A1" s="635" t="s">
        <v>114</v>
      </c>
      <c r="B1" s="635"/>
      <c r="C1" s="635"/>
      <c r="D1" s="635"/>
      <c r="E1" s="635"/>
      <c r="F1" s="635"/>
      <c r="G1" s="635"/>
      <c r="H1" s="635"/>
      <c r="I1" s="635"/>
      <c r="J1" s="635"/>
      <c r="K1" s="635"/>
      <c r="L1" s="635"/>
      <c r="M1" s="635"/>
      <c r="N1" s="635"/>
    </row>
    <row r="2" spans="1:16" ht="15.75">
      <c r="A2" s="636" t="s">
        <v>50</v>
      </c>
      <c r="B2" s="636"/>
      <c r="C2" s="636"/>
      <c r="D2" s="636"/>
      <c r="E2" s="636"/>
      <c r="F2" s="636"/>
      <c r="G2" s="636"/>
      <c r="H2" s="636"/>
      <c r="I2" s="636"/>
      <c r="J2" s="636"/>
      <c r="K2" s="636"/>
      <c r="L2" s="636"/>
      <c r="M2" s="636"/>
      <c r="N2" s="636"/>
    </row>
    <row r="3" spans="1:16" ht="15.75">
      <c r="A3" s="637" t="s">
        <v>36</v>
      </c>
      <c r="B3" s="637"/>
      <c r="C3" s="637"/>
      <c r="D3" s="637"/>
      <c r="E3" s="637"/>
      <c r="F3" s="637"/>
      <c r="G3" s="637"/>
      <c r="H3" s="637"/>
      <c r="I3" s="637"/>
      <c r="J3" s="637"/>
      <c r="K3" s="637"/>
      <c r="L3" s="637"/>
      <c r="M3" s="637"/>
      <c r="N3" s="637"/>
      <c r="O3" s="4"/>
      <c r="P3" s="4"/>
    </row>
    <row r="4" spans="1:16" ht="13.5" thickBot="1">
      <c r="L4" s="638" t="s">
        <v>140</v>
      </c>
      <c r="M4" s="638"/>
      <c r="N4" s="638"/>
    </row>
    <row r="5" spans="1:16" ht="24" customHeight="1">
      <c r="A5" s="639" t="s">
        <v>37</v>
      </c>
      <c r="B5" s="642" t="s">
        <v>1</v>
      </c>
      <c r="C5" s="642" t="s">
        <v>2</v>
      </c>
      <c r="D5" s="645" t="s">
        <v>15</v>
      </c>
      <c r="E5" s="648" t="s">
        <v>3</v>
      </c>
      <c r="F5" s="654" t="s">
        <v>4</v>
      </c>
      <c r="G5" s="657" t="s">
        <v>5</v>
      </c>
      <c r="H5" s="531" t="s">
        <v>87</v>
      </c>
      <c r="I5" s="578" t="s">
        <v>71</v>
      </c>
      <c r="J5" s="578" t="s">
        <v>88</v>
      </c>
      <c r="K5" s="651" t="s">
        <v>14</v>
      </c>
      <c r="L5" s="652"/>
      <c r="M5" s="652"/>
      <c r="N5" s="653"/>
    </row>
    <row r="6" spans="1:16" ht="16.5" customHeight="1">
      <c r="A6" s="640"/>
      <c r="B6" s="643"/>
      <c r="C6" s="643"/>
      <c r="D6" s="646"/>
      <c r="E6" s="649"/>
      <c r="F6" s="655"/>
      <c r="G6" s="658"/>
      <c r="H6" s="532"/>
      <c r="I6" s="579"/>
      <c r="J6" s="579"/>
      <c r="K6" s="570" t="s">
        <v>15</v>
      </c>
      <c r="L6" s="572" t="s">
        <v>141</v>
      </c>
      <c r="M6" s="573"/>
      <c r="N6" s="574"/>
    </row>
    <row r="7" spans="1:16" ht="78" customHeight="1" thickBot="1">
      <c r="A7" s="641"/>
      <c r="B7" s="644"/>
      <c r="C7" s="644"/>
      <c r="D7" s="647"/>
      <c r="E7" s="650"/>
      <c r="F7" s="656"/>
      <c r="G7" s="659"/>
      <c r="H7" s="533"/>
      <c r="I7" s="580"/>
      <c r="J7" s="580"/>
      <c r="K7" s="571"/>
      <c r="L7" s="260" t="s">
        <v>44</v>
      </c>
      <c r="M7" s="260" t="s">
        <v>72</v>
      </c>
      <c r="N7" s="261" t="s">
        <v>95</v>
      </c>
    </row>
    <row r="8" spans="1:16" s="42" customFormat="1">
      <c r="A8" s="575" t="s">
        <v>69</v>
      </c>
      <c r="B8" s="576"/>
      <c r="C8" s="576"/>
      <c r="D8" s="576"/>
      <c r="E8" s="576"/>
      <c r="F8" s="576"/>
      <c r="G8" s="576"/>
      <c r="H8" s="576"/>
      <c r="I8" s="576"/>
      <c r="J8" s="576"/>
      <c r="K8" s="576"/>
      <c r="L8" s="576"/>
      <c r="M8" s="576"/>
      <c r="N8" s="577"/>
    </row>
    <row r="9" spans="1:16" s="42" customFormat="1">
      <c r="A9" s="561" t="s">
        <v>51</v>
      </c>
      <c r="B9" s="562"/>
      <c r="C9" s="562"/>
      <c r="D9" s="562"/>
      <c r="E9" s="562"/>
      <c r="F9" s="562"/>
      <c r="G9" s="562"/>
      <c r="H9" s="562"/>
      <c r="I9" s="562"/>
      <c r="J9" s="562"/>
      <c r="K9" s="562"/>
      <c r="L9" s="562"/>
      <c r="M9" s="562"/>
      <c r="N9" s="563"/>
    </row>
    <row r="10" spans="1:16" ht="24.75" customHeight="1">
      <c r="A10" s="118" t="s">
        <v>8</v>
      </c>
      <c r="B10" s="564" t="s">
        <v>52</v>
      </c>
      <c r="C10" s="565"/>
      <c r="D10" s="565"/>
      <c r="E10" s="565"/>
      <c r="F10" s="565"/>
      <c r="G10" s="565"/>
      <c r="H10" s="565"/>
      <c r="I10" s="565"/>
      <c r="J10" s="565"/>
      <c r="K10" s="565"/>
      <c r="L10" s="565"/>
      <c r="M10" s="565"/>
      <c r="N10" s="566"/>
    </row>
    <row r="11" spans="1:16">
      <c r="A11" s="119" t="s">
        <v>8</v>
      </c>
      <c r="B11" s="65" t="s">
        <v>8</v>
      </c>
      <c r="C11" s="567" t="s">
        <v>53</v>
      </c>
      <c r="D11" s="568"/>
      <c r="E11" s="568"/>
      <c r="F11" s="568"/>
      <c r="G11" s="568"/>
      <c r="H11" s="568"/>
      <c r="I11" s="568"/>
      <c r="J11" s="568"/>
      <c r="K11" s="568"/>
      <c r="L11" s="568"/>
      <c r="M11" s="568"/>
      <c r="N11" s="569"/>
    </row>
    <row r="12" spans="1:16" ht="20.25" customHeight="1">
      <c r="A12" s="514" t="s">
        <v>8</v>
      </c>
      <c r="B12" s="517" t="s">
        <v>8</v>
      </c>
      <c r="C12" s="520" t="s">
        <v>8</v>
      </c>
      <c r="D12" s="672" t="s">
        <v>64</v>
      </c>
      <c r="E12" s="673" t="s">
        <v>75</v>
      </c>
      <c r="F12" s="663" t="s">
        <v>60</v>
      </c>
      <c r="G12" s="152" t="s">
        <v>45</v>
      </c>
      <c r="H12" s="402">
        <f>(125.7-26)/3.4528*1000</f>
        <v>28875</v>
      </c>
      <c r="I12" s="403">
        <f>100/3.4528*1000</f>
        <v>28962</v>
      </c>
      <c r="J12" s="403">
        <f>100/3.4528*1000</f>
        <v>28962</v>
      </c>
      <c r="K12" s="138" t="s">
        <v>136</v>
      </c>
      <c r="L12" s="139">
        <v>65</v>
      </c>
      <c r="M12" s="139">
        <v>60</v>
      </c>
      <c r="N12" s="140">
        <v>60</v>
      </c>
    </row>
    <row r="13" spans="1:16" ht="25.5">
      <c r="A13" s="514"/>
      <c r="B13" s="517"/>
      <c r="C13" s="520"/>
      <c r="D13" s="666"/>
      <c r="E13" s="673"/>
      <c r="F13" s="663"/>
      <c r="G13" s="20"/>
      <c r="H13" s="404"/>
      <c r="I13" s="405"/>
      <c r="J13" s="405"/>
      <c r="K13" s="143" t="s">
        <v>122</v>
      </c>
      <c r="L13" s="144">
        <v>1</v>
      </c>
      <c r="M13" s="144">
        <v>2</v>
      </c>
      <c r="N13" s="145">
        <v>1</v>
      </c>
    </row>
    <row r="14" spans="1:16" ht="25.5">
      <c r="A14" s="514"/>
      <c r="B14" s="517"/>
      <c r="C14" s="520"/>
      <c r="D14" s="666"/>
      <c r="E14" s="673"/>
      <c r="F14" s="663"/>
      <c r="G14" s="20"/>
      <c r="H14" s="404"/>
      <c r="I14" s="405"/>
      <c r="J14" s="405"/>
      <c r="K14" s="146" t="s">
        <v>123</v>
      </c>
      <c r="L14" s="147">
        <v>90</v>
      </c>
      <c r="M14" s="148">
        <v>50</v>
      </c>
      <c r="N14" s="149">
        <v>60</v>
      </c>
    </row>
    <row r="15" spans="1:16" ht="25.5">
      <c r="A15" s="514"/>
      <c r="B15" s="517"/>
      <c r="C15" s="520"/>
      <c r="D15" s="666"/>
      <c r="E15" s="673"/>
      <c r="F15" s="663"/>
      <c r="G15" s="18"/>
      <c r="H15" s="404"/>
      <c r="I15" s="406"/>
      <c r="J15" s="406"/>
      <c r="K15" s="312" t="s">
        <v>125</v>
      </c>
      <c r="L15" s="147">
        <v>1100</v>
      </c>
      <c r="M15" s="148">
        <v>1150</v>
      </c>
      <c r="N15" s="149">
        <v>1150</v>
      </c>
      <c r="O15" s="16"/>
    </row>
    <row r="16" spans="1:16" ht="16.5" customHeight="1" thickBot="1">
      <c r="A16" s="515"/>
      <c r="B16" s="518"/>
      <c r="C16" s="521"/>
      <c r="D16" s="667"/>
      <c r="E16" s="674"/>
      <c r="F16" s="664"/>
      <c r="G16" s="186" t="s">
        <v>9</v>
      </c>
      <c r="H16" s="407">
        <f t="shared" ref="H16:J16" si="0">SUM(H12:H14)</f>
        <v>28875</v>
      </c>
      <c r="I16" s="408">
        <f t="shared" si="0"/>
        <v>28962</v>
      </c>
      <c r="J16" s="408">
        <f t="shared" si="0"/>
        <v>28962</v>
      </c>
      <c r="K16" s="313" t="s">
        <v>79</v>
      </c>
      <c r="L16" s="139">
        <v>1</v>
      </c>
      <c r="M16" s="139">
        <v>1</v>
      </c>
      <c r="N16" s="140">
        <v>1</v>
      </c>
      <c r="O16" s="16"/>
    </row>
    <row r="17" spans="1:15" ht="25.5" customHeight="1">
      <c r="A17" s="513" t="s">
        <v>8</v>
      </c>
      <c r="B17" s="516" t="s">
        <v>8</v>
      </c>
      <c r="C17" s="519" t="s">
        <v>10</v>
      </c>
      <c r="D17" s="665" t="s">
        <v>80</v>
      </c>
      <c r="E17" s="668" t="s">
        <v>77</v>
      </c>
      <c r="F17" s="671" t="s">
        <v>60</v>
      </c>
      <c r="G17" s="167" t="s">
        <v>45</v>
      </c>
      <c r="H17" s="409">
        <f>(868-200)/3.4528*1000</f>
        <v>193466</v>
      </c>
      <c r="I17" s="410">
        <f>195.7/3.4528*1000</f>
        <v>56679</v>
      </c>
      <c r="J17" s="410">
        <f>1455.7/3.4528*1000</f>
        <v>421600</v>
      </c>
      <c r="K17" s="102" t="s">
        <v>126</v>
      </c>
      <c r="L17" s="191">
        <v>2</v>
      </c>
      <c r="M17" s="191">
        <v>2</v>
      </c>
      <c r="N17" s="192">
        <v>2</v>
      </c>
    </row>
    <row r="18" spans="1:15" ht="25.5">
      <c r="A18" s="514"/>
      <c r="B18" s="517"/>
      <c r="C18" s="520"/>
      <c r="D18" s="666"/>
      <c r="E18" s="669"/>
      <c r="F18" s="663"/>
      <c r="G18" s="337" t="s">
        <v>119</v>
      </c>
      <c r="H18" s="411">
        <f>500/3.4528*1000</f>
        <v>144810</v>
      </c>
      <c r="I18" s="412"/>
      <c r="J18" s="412"/>
      <c r="K18" s="180" t="s">
        <v>127</v>
      </c>
      <c r="L18" s="184">
        <v>2</v>
      </c>
      <c r="M18" s="184">
        <v>2</v>
      </c>
      <c r="N18" s="193">
        <v>2</v>
      </c>
    </row>
    <row r="19" spans="1:15">
      <c r="A19" s="514"/>
      <c r="B19" s="517"/>
      <c r="C19" s="520"/>
      <c r="D19" s="666"/>
      <c r="E19" s="669"/>
      <c r="F19" s="663"/>
      <c r="G19" s="18"/>
      <c r="H19" s="413"/>
      <c r="I19" s="414"/>
      <c r="J19" s="414"/>
      <c r="K19" s="180" t="s">
        <v>105</v>
      </c>
      <c r="L19" s="181">
        <v>100</v>
      </c>
      <c r="M19" s="181">
        <v>100</v>
      </c>
      <c r="N19" s="194">
        <v>100</v>
      </c>
    </row>
    <row r="20" spans="1:15" ht="29.25" customHeight="1">
      <c r="A20" s="514"/>
      <c r="B20" s="517"/>
      <c r="C20" s="520"/>
      <c r="D20" s="666"/>
      <c r="E20" s="669"/>
      <c r="F20" s="663"/>
      <c r="G20" s="18"/>
      <c r="H20" s="413"/>
      <c r="I20" s="414"/>
      <c r="J20" s="414"/>
      <c r="K20" s="294" t="s">
        <v>128</v>
      </c>
      <c r="L20" s="181">
        <v>100</v>
      </c>
      <c r="M20" s="181"/>
      <c r="N20" s="194">
        <v>100</v>
      </c>
    </row>
    <row r="21" spans="1:15" ht="16.5" customHeight="1">
      <c r="A21" s="514"/>
      <c r="B21" s="517"/>
      <c r="C21" s="520"/>
      <c r="D21" s="666"/>
      <c r="E21" s="669"/>
      <c r="F21" s="663"/>
      <c r="G21" s="18"/>
      <c r="H21" s="413"/>
      <c r="I21" s="406"/>
      <c r="J21" s="406"/>
      <c r="K21" s="623" t="s">
        <v>129</v>
      </c>
      <c r="L21" s="163">
        <v>1</v>
      </c>
      <c r="M21" s="163">
        <v>1</v>
      </c>
      <c r="N21" s="195">
        <v>1</v>
      </c>
    </row>
    <row r="22" spans="1:15" ht="25.5" customHeight="1" thickBot="1">
      <c r="A22" s="515"/>
      <c r="B22" s="518"/>
      <c r="C22" s="521"/>
      <c r="D22" s="667"/>
      <c r="E22" s="670"/>
      <c r="F22" s="664"/>
      <c r="G22" s="94" t="s">
        <v>9</v>
      </c>
      <c r="H22" s="415">
        <f>SUM(H17:H21)</f>
        <v>338276</v>
      </c>
      <c r="I22" s="416">
        <f>SUM(I17:I21)</f>
        <v>56679</v>
      </c>
      <c r="J22" s="416">
        <f>SUM(J17:J21)</f>
        <v>421600</v>
      </c>
      <c r="K22" s="624"/>
      <c r="L22" s="164"/>
      <c r="M22" s="164"/>
      <c r="N22" s="196"/>
    </row>
    <row r="23" spans="1:15" ht="17.25" customHeight="1">
      <c r="A23" s="513" t="s">
        <v>8</v>
      </c>
      <c r="B23" s="516" t="s">
        <v>8</v>
      </c>
      <c r="C23" s="519" t="s">
        <v>47</v>
      </c>
      <c r="D23" s="522" t="s">
        <v>144</v>
      </c>
      <c r="E23" s="525" t="s">
        <v>77</v>
      </c>
      <c r="F23" s="510" t="s">
        <v>60</v>
      </c>
      <c r="G23" s="69" t="s">
        <v>45</v>
      </c>
      <c r="H23" s="409">
        <f>200/3.4528*1000</f>
        <v>57924</v>
      </c>
      <c r="I23" s="410"/>
      <c r="J23" s="410"/>
      <c r="K23" s="133" t="s">
        <v>130</v>
      </c>
      <c r="L23" s="135">
        <v>1</v>
      </c>
      <c r="M23" s="135"/>
      <c r="N23" s="136"/>
      <c r="O23" s="16"/>
    </row>
    <row r="24" spans="1:15" ht="16.5" customHeight="1">
      <c r="A24" s="514"/>
      <c r="B24" s="517"/>
      <c r="C24" s="520"/>
      <c r="D24" s="523"/>
      <c r="E24" s="526"/>
      <c r="F24" s="511"/>
      <c r="G24" s="211"/>
      <c r="H24" s="417"/>
      <c r="I24" s="418"/>
      <c r="J24" s="418"/>
      <c r="K24" s="231"/>
      <c r="L24" s="232"/>
      <c r="M24" s="232"/>
      <c r="N24" s="233"/>
      <c r="O24" s="16"/>
    </row>
    <row r="25" spans="1:15" ht="16.5" customHeight="1" thickBot="1">
      <c r="A25" s="515"/>
      <c r="B25" s="518"/>
      <c r="C25" s="521"/>
      <c r="D25" s="524"/>
      <c r="E25" s="527"/>
      <c r="F25" s="512"/>
      <c r="G25" s="97" t="s">
        <v>9</v>
      </c>
      <c r="H25" s="419">
        <f t="shared" ref="H25:J25" si="1">SUM(H23:H24)</f>
        <v>57924</v>
      </c>
      <c r="I25" s="420">
        <f t="shared" si="1"/>
        <v>0</v>
      </c>
      <c r="J25" s="420">
        <f t="shared" si="1"/>
        <v>0</v>
      </c>
      <c r="K25" s="107"/>
      <c r="L25" s="105"/>
      <c r="M25" s="105"/>
      <c r="N25" s="106"/>
      <c r="O25" s="16"/>
    </row>
    <row r="26" spans="1:15" ht="13.5" thickBot="1">
      <c r="A26" s="120" t="s">
        <v>8</v>
      </c>
      <c r="B26" s="14" t="s">
        <v>8</v>
      </c>
      <c r="C26" s="559" t="s">
        <v>11</v>
      </c>
      <c r="D26" s="559"/>
      <c r="E26" s="559"/>
      <c r="F26" s="559"/>
      <c r="G26" s="560"/>
      <c r="H26" s="421">
        <f>H22+H16+H25</f>
        <v>425075</v>
      </c>
      <c r="I26" s="422">
        <f t="shared" ref="I26:J26" si="2">I22+I16+I25</f>
        <v>85641</v>
      </c>
      <c r="J26" s="421">
        <f t="shared" si="2"/>
        <v>450562</v>
      </c>
      <c r="K26" s="291"/>
      <c r="L26" s="292"/>
      <c r="M26" s="292"/>
      <c r="N26" s="293"/>
    </row>
    <row r="27" spans="1:15" ht="13.5" thickBot="1">
      <c r="A27" s="120" t="s">
        <v>8</v>
      </c>
      <c r="B27" s="14" t="s">
        <v>10</v>
      </c>
      <c r="C27" s="678" t="s">
        <v>131</v>
      </c>
      <c r="D27" s="679"/>
      <c r="E27" s="679"/>
      <c r="F27" s="679"/>
      <c r="G27" s="679"/>
      <c r="H27" s="679"/>
      <c r="I27" s="679"/>
      <c r="J27" s="679"/>
      <c r="K27" s="679"/>
      <c r="L27" s="679"/>
      <c r="M27" s="679"/>
      <c r="N27" s="680"/>
    </row>
    <row r="28" spans="1:15" ht="19.5" customHeight="1">
      <c r="A28" s="513" t="s">
        <v>8</v>
      </c>
      <c r="B28" s="516" t="s">
        <v>10</v>
      </c>
      <c r="C28" s="519" t="s">
        <v>8</v>
      </c>
      <c r="D28" s="665" t="s">
        <v>65</v>
      </c>
      <c r="E28" s="668" t="s">
        <v>76</v>
      </c>
      <c r="F28" s="510" t="s">
        <v>60</v>
      </c>
      <c r="G28" s="69" t="s">
        <v>45</v>
      </c>
      <c r="H28" s="423">
        <f>46.6/3.4528*1000</f>
        <v>13496</v>
      </c>
      <c r="I28" s="424">
        <f>55/3.4528*1000</f>
        <v>15929</v>
      </c>
      <c r="J28" s="424">
        <f>60/3.4528*1000</f>
        <v>17377</v>
      </c>
      <c r="K28" s="134" t="s">
        <v>124</v>
      </c>
      <c r="L28" s="103">
        <v>5</v>
      </c>
      <c r="M28" s="103">
        <v>6</v>
      </c>
      <c r="N28" s="104">
        <v>6</v>
      </c>
      <c r="O28" s="16"/>
    </row>
    <row r="29" spans="1:15" ht="25.5">
      <c r="A29" s="514"/>
      <c r="B29" s="517"/>
      <c r="C29" s="520"/>
      <c r="D29" s="666"/>
      <c r="E29" s="669"/>
      <c r="F29" s="511"/>
      <c r="G29" s="385"/>
      <c r="H29" s="425"/>
      <c r="I29" s="426"/>
      <c r="J29" s="426"/>
      <c r="K29" s="202" t="s">
        <v>132</v>
      </c>
      <c r="L29" s="203">
        <v>1</v>
      </c>
      <c r="M29" s="204">
        <v>3</v>
      </c>
      <c r="N29" s="205">
        <v>3</v>
      </c>
      <c r="O29" s="16"/>
    </row>
    <row r="30" spans="1:15">
      <c r="A30" s="514"/>
      <c r="B30" s="517"/>
      <c r="C30" s="520"/>
      <c r="D30" s="666"/>
      <c r="E30" s="669"/>
      <c r="F30" s="511"/>
      <c r="G30" s="20"/>
      <c r="H30" s="425"/>
      <c r="I30" s="427"/>
      <c r="J30" s="427"/>
      <c r="K30" s="606" t="s">
        <v>133</v>
      </c>
      <c r="L30" s="608">
        <v>4</v>
      </c>
      <c r="M30" s="608">
        <v>4</v>
      </c>
      <c r="N30" s="681">
        <v>10</v>
      </c>
      <c r="O30" s="16"/>
    </row>
    <row r="31" spans="1:15" ht="15" customHeight="1" thickBot="1">
      <c r="A31" s="515"/>
      <c r="B31" s="518"/>
      <c r="C31" s="521"/>
      <c r="D31" s="667"/>
      <c r="E31" s="670"/>
      <c r="F31" s="512"/>
      <c r="G31" s="94" t="s">
        <v>9</v>
      </c>
      <c r="H31" s="428">
        <f t="shared" ref="H31:J31" si="3">SUM(H28:H30)</f>
        <v>13496</v>
      </c>
      <c r="I31" s="429">
        <f t="shared" si="3"/>
        <v>15929</v>
      </c>
      <c r="J31" s="429">
        <f t="shared" si="3"/>
        <v>17377</v>
      </c>
      <c r="K31" s="607"/>
      <c r="L31" s="609"/>
      <c r="M31" s="609"/>
      <c r="N31" s="682"/>
      <c r="O31" s="16"/>
    </row>
    <row r="32" spans="1:15" ht="17.25" customHeight="1">
      <c r="A32" s="513" t="s">
        <v>8</v>
      </c>
      <c r="B32" s="516" t="s">
        <v>10</v>
      </c>
      <c r="C32" s="519" t="s">
        <v>10</v>
      </c>
      <c r="D32" s="522" t="s">
        <v>66</v>
      </c>
      <c r="E32" s="525" t="s">
        <v>139</v>
      </c>
      <c r="F32" s="510" t="s">
        <v>60</v>
      </c>
      <c r="G32" s="388" t="s">
        <v>45</v>
      </c>
      <c r="H32" s="423">
        <f>240/3.4528*1000</f>
        <v>69509</v>
      </c>
      <c r="I32" s="424">
        <f>240/3.4528*1000</f>
        <v>69509</v>
      </c>
      <c r="J32" s="424">
        <f>240/3.4528*1000</f>
        <v>69509</v>
      </c>
      <c r="K32" s="133" t="s">
        <v>70</v>
      </c>
      <c r="L32" s="135">
        <v>100</v>
      </c>
      <c r="M32" s="135">
        <v>110</v>
      </c>
      <c r="N32" s="136">
        <v>120</v>
      </c>
      <c r="O32" s="16"/>
    </row>
    <row r="33" spans="1:17" ht="29.25" customHeight="1">
      <c r="A33" s="514"/>
      <c r="B33" s="517"/>
      <c r="C33" s="520"/>
      <c r="D33" s="523"/>
      <c r="E33" s="526"/>
      <c r="F33" s="511"/>
      <c r="G33" s="295"/>
      <c r="H33" s="430"/>
      <c r="I33" s="431"/>
      <c r="J33" s="431"/>
      <c r="K33" s="231" t="s">
        <v>84</v>
      </c>
      <c r="L33" s="232">
        <v>40</v>
      </c>
      <c r="M33" s="232">
        <v>40</v>
      </c>
      <c r="N33" s="233">
        <v>50</v>
      </c>
      <c r="O33" s="16"/>
    </row>
    <row r="34" spans="1:17" ht="26.25" customHeight="1" thickBot="1">
      <c r="A34" s="515"/>
      <c r="B34" s="518"/>
      <c r="C34" s="521"/>
      <c r="D34" s="524"/>
      <c r="E34" s="527"/>
      <c r="F34" s="512"/>
      <c r="G34" s="97" t="s">
        <v>9</v>
      </c>
      <c r="H34" s="432">
        <f t="shared" ref="H34:J34" si="4">SUM(H32:H33)</f>
        <v>69509</v>
      </c>
      <c r="I34" s="433">
        <f t="shared" si="4"/>
        <v>69509</v>
      </c>
      <c r="J34" s="433">
        <f t="shared" si="4"/>
        <v>69509</v>
      </c>
      <c r="K34" s="107" t="s">
        <v>165</v>
      </c>
      <c r="L34" s="105">
        <v>10</v>
      </c>
      <c r="M34" s="105">
        <v>10</v>
      </c>
      <c r="N34" s="106">
        <v>10</v>
      </c>
      <c r="O34" s="16"/>
    </row>
    <row r="35" spans="1:17" ht="12.75" customHeight="1">
      <c r="A35" s="513" t="s">
        <v>8</v>
      </c>
      <c r="B35" s="516" t="s">
        <v>10</v>
      </c>
      <c r="C35" s="519" t="s">
        <v>47</v>
      </c>
      <c r="D35" s="594" t="s">
        <v>67</v>
      </c>
      <c r="E35" s="597"/>
      <c r="F35" s="510" t="s">
        <v>60</v>
      </c>
      <c r="G35" s="388" t="s">
        <v>45</v>
      </c>
      <c r="H35" s="434">
        <f>42/3.4528*1000</f>
        <v>12164</v>
      </c>
      <c r="I35" s="424">
        <f>46.9/3.4528*1000</f>
        <v>13583</v>
      </c>
      <c r="J35" s="424">
        <f>46.9/3.4528*1000</f>
        <v>13583</v>
      </c>
      <c r="K35" s="587" t="s">
        <v>68</v>
      </c>
      <c r="L35" s="47">
        <v>12</v>
      </c>
      <c r="M35" s="47">
        <v>12</v>
      </c>
      <c r="N35" s="48">
        <v>12</v>
      </c>
      <c r="O35" s="16"/>
    </row>
    <row r="36" spans="1:17">
      <c r="A36" s="514"/>
      <c r="B36" s="517"/>
      <c r="C36" s="520"/>
      <c r="D36" s="595"/>
      <c r="E36" s="598"/>
      <c r="F36" s="511"/>
      <c r="G36" s="295"/>
      <c r="H36" s="435"/>
      <c r="I36" s="431"/>
      <c r="J36" s="431"/>
      <c r="K36" s="588"/>
      <c r="L36" s="259"/>
      <c r="M36" s="259"/>
      <c r="N36" s="257"/>
      <c r="O36" s="16"/>
    </row>
    <row r="37" spans="1:17" ht="13.5" thickBot="1">
      <c r="A37" s="515"/>
      <c r="B37" s="518"/>
      <c r="C37" s="521"/>
      <c r="D37" s="596"/>
      <c r="E37" s="599"/>
      <c r="F37" s="512"/>
      <c r="G37" s="94" t="s">
        <v>9</v>
      </c>
      <c r="H37" s="428">
        <f t="shared" ref="H37:J37" si="5">SUM(H35:H36)</f>
        <v>12164</v>
      </c>
      <c r="I37" s="429">
        <f t="shared" si="5"/>
        <v>13583</v>
      </c>
      <c r="J37" s="429">
        <f t="shared" si="5"/>
        <v>13583</v>
      </c>
      <c r="K37" s="589"/>
      <c r="L37" s="319"/>
      <c r="M37" s="319"/>
      <c r="N37" s="318"/>
      <c r="O37" s="16"/>
    </row>
    <row r="38" spans="1:17" ht="28.5" customHeight="1">
      <c r="A38" s="240" t="s">
        <v>8</v>
      </c>
      <c r="B38" s="284" t="s">
        <v>10</v>
      </c>
      <c r="C38" s="241" t="s">
        <v>48</v>
      </c>
      <c r="D38" s="590" t="s">
        <v>107</v>
      </c>
      <c r="E38" s="592"/>
      <c r="F38" s="511" t="s">
        <v>60</v>
      </c>
      <c r="G38" s="40" t="s">
        <v>45</v>
      </c>
      <c r="H38" s="436">
        <f>14.2/3.4528*1000</f>
        <v>4113</v>
      </c>
      <c r="I38" s="437">
        <f>14.2/3.4528*1000</f>
        <v>4113</v>
      </c>
      <c r="J38" s="437">
        <f>14.2/3.4528*1000</f>
        <v>4113</v>
      </c>
      <c r="K38" s="243" t="s">
        <v>145</v>
      </c>
      <c r="L38" s="237">
        <v>12</v>
      </c>
      <c r="M38" s="237">
        <v>12</v>
      </c>
      <c r="N38" s="238">
        <v>12</v>
      </c>
      <c r="O38" s="16"/>
      <c r="Q38" s="439"/>
    </row>
    <row r="39" spans="1:17" ht="15" customHeight="1" thickBot="1">
      <c r="A39" s="234"/>
      <c r="B39" s="285"/>
      <c r="C39" s="235"/>
      <c r="D39" s="591"/>
      <c r="E39" s="593"/>
      <c r="F39" s="512"/>
      <c r="G39" s="94" t="s">
        <v>9</v>
      </c>
      <c r="H39" s="428">
        <f t="shared" ref="H39:J39" si="6">SUM(H38:H38)</f>
        <v>4113</v>
      </c>
      <c r="I39" s="429">
        <f t="shared" si="6"/>
        <v>4113</v>
      </c>
      <c r="J39" s="429">
        <f t="shared" si="6"/>
        <v>4113</v>
      </c>
      <c r="K39" s="244" t="s">
        <v>142</v>
      </c>
      <c r="L39" s="245">
        <v>4</v>
      </c>
      <c r="M39" s="245">
        <v>4</v>
      </c>
      <c r="N39" s="246">
        <v>4</v>
      </c>
      <c r="O39" s="16"/>
      <c r="Q39" s="439"/>
    </row>
    <row r="40" spans="1:17" ht="13.5" thickBot="1">
      <c r="A40" s="121" t="s">
        <v>8</v>
      </c>
      <c r="B40" s="14" t="s">
        <v>10</v>
      </c>
      <c r="C40" s="559" t="s">
        <v>11</v>
      </c>
      <c r="D40" s="559"/>
      <c r="E40" s="559"/>
      <c r="F40" s="559"/>
      <c r="G40" s="560"/>
      <c r="H40" s="323">
        <f>SUM(H37,H34,H31,H39)</f>
        <v>99282</v>
      </c>
      <c r="I40" s="323">
        <f t="shared" ref="I40:J40" si="7">SUM(I37,I34,I31,I39)</f>
        <v>103134</v>
      </c>
      <c r="J40" s="323">
        <f t="shared" si="7"/>
        <v>104582</v>
      </c>
      <c r="K40" s="600"/>
      <c r="L40" s="601"/>
      <c r="M40" s="601"/>
      <c r="N40" s="602"/>
      <c r="Q40" s="439"/>
    </row>
    <row r="41" spans="1:17" ht="13.5" thickBot="1">
      <c r="A41" s="121" t="s">
        <v>8</v>
      </c>
      <c r="B41" s="553" t="s">
        <v>12</v>
      </c>
      <c r="C41" s="554"/>
      <c r="D41" s="554"/>
      <c r="E41" s="554"/>
      <c r="F41" s="554"/>
      <c r="G41" s="555"/>
      <c r="H41" s="324">
        <f t="shared" ref="H41:J41" si="8">SUM(H26,H40)</f>
        <v>524357</v>
      </c>
      <c r="I41" s="438">
        <f t="shared" si="8"/>
        <v>188775</v>
      </c>
      <c r="J41" s="324">
        <f t="shared" si="8"/>
        <v>555144</v>
      </c>
      <c r="K41" s="603"/>
      <c r="L41" s="604"/>
      <c r="M41" s="604"/>
      <c r="N41" s="605"/>
      <c r="Q41" s="439"/>
    </row>
    <row r="42" spans="1:17" ht="15" customHeight="1" thickBot="1">
      <c r="A42" s="122" t="s">
        <v>10</v>
      </c>
      <c r="B42" s="581" t="s">
        <v>55</v>
      </c>
      <c r="C42" s="582"/>
      <c r="D42" s="582"/>
      <c r="E42" s="582"/>
      <c r="F42" s="582"/>
      <c r="G42" s="582"/>
      <c r="H42" s="582"/>
      <c r="I42" s="582"/>
      <c r="J42" s="582"/>
      <c r="K42" s="582"/>
      <c r="L42" s="582"/>
      <c r="M42" s="582"/>
      <c r="N42" s="583"/>
      <c r="Q42" s="439"/>
    </row>
    <row r="43" spans="1:17" ht="13.5" thickBot="1">
      <c r="A43" s="120" t="s">
        <v>10</v>
      </c>
      <c r="B43" s="14" t="s">
        <v>8</v>
      </c>
      <c r="C43" s="584" t="s">
        <v>56</v>
      </c>
      <c r="D43" s="585"/>
      <c r="E43" s="585"/>
      <c r="F43" s="585"/>
      <c r="G43" s="585"/>
      <c r="H43" s="585"/>
      <c r="I43" s="585"/>
      <c r="J43" s="585"/>
      <c r="K43" s="585"/>
      <c r="L43" s="585"/>
      <c r="M43" s="585"/>
      <c r="N43" s="586"/>
      <c r="Q43" s="439"/>
    </row>
    <row r="44" spans="1:17" ht="18" customHeight="1">
      <c r="A44" s="513" t="s">
        <v>10</v>
      </c>
      <c r="B44" s="516" t="s">
        <v>8</v>
      </c>
      <c r="C44" s="519" t="s">
        <v>8</v>
      </c>
      <c r="D44" s="631" t="s">
        <v>82</v>
      </c>
      <c r="E44" s="137" t="s">
        <v>62</v>
      </c>
      <c r="F44" s="510" t="s">
        <v>60</v>
      </c>
      <c r="G44" s="19" t="s">
        <v>57</v>
      </c>
      <c r="H44" s="440">
        <v>196883</v>
      </c>
      <c r="I44" s="437"/>
      <c r="J44" s="441"/>
      <c r="K44" s="274" t="s">
        <v>110</v>
      </c>
      <c r="L44" s="57"/>
      <c r="M44" s="57"/>
      <c r="N44" s="58"/>
      <c r="O44" s="16"/>
    </row>
    <row r="45" spans="1:17" ht="25.5" customHeight="1">
      <c r="A45" s="514"/>
      <c r="B45" s="517"/>
      <c r="C45" s="520"/>
      <c r="D45" s="632"/>
      <c r="E45" s="556" t="s">
        <v>73</v>
      </c>
      <c r="F45" s="511"/>
      <c r="G45" s="38" t="s">
        <v>45</v>
      </c>
      <c r="H45" s="442">
        <v>867875</v>
      </c>
      <c r="I45" s="443">
        <f>3754/3.4528*1000</f>
        <v>1087234</v>
      </c>
      <c r="J45" s="444">
        <f>3754/3.4528*1000</f>
        <v>1087234</v>
      </c>
      <c r="K45" s="610" t="s">
        <v>143</v>
      </c>
      <c r="L45" s="399">
        <v>100</v>
      </c>
      <c r="M45" s="399"/>
      <c r="N45" s="352"/>
      <c r="O45" s="16"/>
    </row>
    <row r="46" spans="1:17" ht="27" customHeight="1">
      <c r="A46" s="514"/>
      <c r="B46" s="517"/>
      <c r="C46" s="520"/>
      <c r="D46" s="632"/>
      <c r="E46" s="557"/>
      <c r="F46" s="511"/>
      <c r="G46" s="38" t="s">
        <v>161</v>
      </c>
      <c r="H46" s="442">
        <v>170441</v>
      </c>
      <c r="I46" s="443"/>
      <c r="J46" s="445"/>
      <c r="K46" s="611"/>
      <c r="L46" s="398"/>
      <c r="M46" s="398"/>
      <c r="N46" s="354"/>
      <c r="O46" s="16"/>
    </row>
    <row r="47" spans="1:17" ht="22.5" customHeight="1">
      <c r="A47" s="514"/>
      <c r="B47" s="517"/>
      <c r="C47" s="520"/>
      <c r="D47" s="632"/>
      <c r="E47" s="557"/>
      <c r="F47" s="511"/>
      <c r="G47" s="295" t="s">
        <v>58</v>
      </c>
      <c r="H47" s="425">
        <v>2461770</v>
      </c>
      <c r="I47" s="446">
        <f>4250/3.4528*1000</f>
        <v>1230885</v>
      </c>
      <c r="J47" s="447">
        <f>4250/3.4528*1000</f>
        <v>1230885</v>
      </c>
      <c r="K47" s="623" t="s">
        <v>134</v>
      </c>
      <c r="L47" s="259"/>
      <c r="M47" s="259">
        <v>40</v>
      </c>
      <c r="N47" s="257">
        <v>100</v>
      </c>
      <c r="O47" s="16"/>
    </row>
    <row r="48" spans="1:17" ht="18" customHeight="1" thickBot="1">
      <c r="A48" s="515"/>
      <c r="B48" s="518"/>
      <c r="C48" s="521"/>
      <c r="D48" s="633"/>
      <c r="E48" s="558"/>
      <c r="F48" s="512"/>
      <c r="G48" s="94" t="s">
        <v>9</v>
      </c>
      <c r="H48" s="428">
        <f t="shared" ref="H48:J48" si="9">SUM(H44:H47)</f>
        <v>3696969</v>
      </c>
      <c r="I48" s="429">
        <f>SUM(I44:I47)</f>
        <v>2318119</v>
      </c>
      <c r="J48" s="448">
        <f t="shared" si="9"/>
        <v>2318119</v>
      </c>
      <c r="K48" s="624"/>
      <c r="L48" s="480"/>
      <c r="M48" s="480"/>
      <c r="N48" s="481"/>
      <c r="O48" s="16"/>
    </row>
    <row r="49" spans="1:34" ht="12.75" customHeight="1">
      <c r="A49" s="513" t="s">
        <v>10</v>
      </c>
      <c r="B49" s="516" t="s">
        <v>8</v>
      </c>
      <c r="C49" s="614" t="s">
        <v>10</v>
      </c>
      <c r="D49" s="617" t="s">
        <v>146</v>
      </c>
      <c r="E49" s="142" t="s">
        <v>62</v>
      </c>
      <c r="F49" s="510" t="s">
        <v>60</v>
      </c>
      <c r="G49" s="17" t="s">
        <v>45</v>
      </c>
      <c r="H49" s="449">
        <f>50/3.4528*1000</f>
        <v>14481</v>
      </c>
      <c r="I49" s="437"/>
      <c r="J49" s="437"/>
      <c r="K49" s="287" t="s">
        <v>135</v>
      </c>
      <c r="L49" s="47">
        <v>1</v>
      </c>
      <c r="M49" s="47"/>
      <c r="N49" s="48"/>
      <c r="O49" s="16"/>
    </row>
    <row r="50" spans="1:34" ht="14.25" customHeight="1">
      <c r="A50" s="514"/>
      <c r="B50" s="517"/>
      <c r="C50" s="615"/>
      <c r="D50" s="618"/>
      <c r="E50" s="675" t="s">
        <v>138</v>
      </c>
      <c r="F50" s="511"/>
      <c r="G50" s="264" t="s">
        <v>57</v>
      </c>
      <c r="H50" s="450"/>
      <c r="I50" s="451">
        <f>178.4/3.4528*1000</f>
        <v>51668</v>
      </c>
      <c r="J50" s="451">
        <f>178.4/3.4528*1000</f>
        <v>51668</v>
      </c>
      <c r="K50" s="288" t="s">
        <v>177</v>
      </c>
      <c r="L50" s="259"/>
      <c r="M50" s="49">
        <v>1</v>
      </c>
      <c r="N50" s="257"/>
      <c r="O50" s="16"/>
    </row>
    <row r="51" spans="1:34" ht="15" customHeight="1">
      <c r="A51" s="514"/>
      <c r="B51" s="517"/>
      <c r="C51" s="615"/>
      <c r="D51" s="618"/>
      <c r="E51" s="676"/>
      <c r="F51" s="511"/>
      <c r="G51" s="40" t="s">
        <v>58</v>
      </c>
      <c r="H51" s="425"/>
      <c r="I51" s="443">
        <f>2021.2/3.4528*1000</f>
        <v>585380</v>
      </c>
      <c r="J51" s="443">
        <f>2021.2/3.4528*1000</f>
        <v>585380</v>
      </c>
      <c r="K51" s="496" t="s">
        <v>111</v>
      </c>
      <c r="L51" s="259"/>
      <c r="M51" s="49">
        <v>50</v>
      </c>
      <c r="N51" s="257">
        <v>50</v>
      </c>
      <c r="O51" s="16"/>
    </row>
    <row r="52" spans="1:34" ht="16.5" customHeight="1">
      <c r="A52" s="514"/>
      <c r="B52" s="517"/>
      <c r="C52" s="615"/>
      <c r="D52" s="618"/>
      <c r="E52" s="676"/>
      <c r="F52" s="511"/>
      <c r="G52" s="264" t="s">
        <v>103</v>
      </c>
      <c r="H52" s="442"/>
      <c r="I52" s="451">
        <f>178.4/3.4528*1000</f>
        <v>51668</v>
      </c>
      <c r="J52" s="451">
        <f>178.4/3.4528*1000</f>
        <v>51668</v>
      </c>
      <c r="K52" s="289"/>
      <c r="L52" s="259"/>
      <c r="M52" s="49"/>
      <c r="N52" s="257"/>
      <c r="O52" s="16"/>
    </row>
    <row r="53" spans="1:34" ht="18.75" customHeight="1" thickBot="1">
      <c r="A53" s="515"/>
      <c r="B53" s="518"/>
      <c r="C53" s="616"/>
      <c r="D53" s="619"/>
      <c r="E53" s="677"/>
      <c r="F53" s="512"/>
      <c r="G53" s="97" t="s">
        <v>9</v>
      </c>
      <c r="H53" s="452">
        <f t="shared" ref="H53:J53" si="10">SUM(H49:H52)</f>
        <v>14481</v>
      </c>
      <c r="I53" s="452">
        <f t="shared" si="10"/>
        <v>688716</v>
      </c>
      <c r="J53" s="452">
        <f t="shared" si="10"/>
        <v>688716</v>
      </c>
      <c r="K53" s="39"/>
      <c r="L53" s="286"/>
      <c r="M53" s="50"/>
      <c r="N53" s="290"/>
      <c r="O53" s="16"/>
    </row>
    <row r="54" spans="1:34" ht="14.25" customHeight="1" thickBot="1">
      <c r="A54" s="283" t="s">
        <v>10</v>
      </c>
      <c r="B54" s="285" t="s">
        <v>8</v>
      </c>
      <c r="C54" s="634" t="s">
        <v>11</v>
      </c>
      <c r="D54" s="559"/>
      <c r="E54" s="559"/>
      <c r="F54" s="559"/>
      <c r="G54" s="560"/>
      <c r="H54" s="323">
        <f>H53+H48</f>
        <v>3711450</v>
      </c>
      <c r="I54" s="323">
        <f t="shared" ref="I54:J54" si="11">I53+I48</f>
        <v>3006835</v>
      </c>
      <c r="J54" s="323">
        <f t="shared" si="11"/>
        <v>3006835</v>
      </c>
      <c r="K54" s="620"/>
      <c r="L54" s="621"/>
      <c r="M54" s="621"/>
      <c r="N54" s="622"/>
    </row>
    <row r="55" spans="1:34" ht="14.25" customHeight="1" thickBot="1">
      <c r="A55" s="120" t="s">
        <v>10</v>
      </c>
      <c r="B55" s="553" t="s">
        <v>12</v>
      </c>
      <c r="C55" s="554"/>
      <c r="D55" s="554"/>
      <c r="E55" s="554"/>
      <c r="F55" s="554"/>
      <c r="G55" s="555"/>
      <c r="H55" s="324">
        <f>H54</f>
        <v>3711450</v>
      </c>
      <c r="I55" s="325">
        <f>SUM(I54)</f>
        <v>3006835</v>
      </c>
      <c r="J55" s="324">
        <f t="shared" ref="J55" si="12">SUM(J54)</f>
        <v>3006835</v>
      </c>
      <c r="K55" s="603"/>
      <c r="L55" s="604"/>
      <c r="M55" s="604"/>
      <c r="N55" s="605"/>
    </row>
    <row r="56" spans="1:34" ht="15.75" customHeight="1" thickBot="1">
      <c r="A56" s="63" t="s">
        <v>8</v>
      </c>
      <c r="B56" s="625" t="s">
        <v>157</v>
      </c>
      <c r="C56" s="626"/>
      <c r="D56" s="626"/>
      <c r="E56" s="626"/>
      <c r="F56" s="626"/>
      <c r="G56" s="627"/>
      <c r="H56" s="326">
        <f>H55+H41</f>
        <v>4235807</v>
      </c>
      <c r="I56" s="327">
        <f>SUM(I41,I55)</f>
        <v>3195610</v>
      </c>
      <c r="J56" s="328">
        <f>SUM(J41,J55)</f>
        <v>3561979</v>
      </c>
      <c r="K56" s="628"/>
      <c r="L56" s="629"/>
      <c r="M56" s="629"/>
      <c r="N56" s="630"/>
    </row>
    <row r="57" spans="1:34" s="23" customFormat="1" ht="23.25" customHeight="1">
      <c r="A57" s="612"/>
      <c r="B57" s="612"/>
      <c r="C57" s="612"/>
      <c r="D57" s="612"/>
      <c r="E57" s="612"/>
      <c r="F57" s="612"/>
      <c r="G57" s="612"/>
      <c r="H57" s="612"/>
      <c r="I57" s="612"/>
      <c r="J57" s="612"/>
      <c r="K57" s="612"/>
      <c r="L57" s="612"/>
      <c r="M57" s="612"/>
      <c r="N57" s="61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</row>
    <row r="58" spans="1:34" s="23" customFormat="1" ht="13.5" customHeight="1">
      <c r="A58" s="613"/>
      <c r="B58" s="613"/>
      <c r="C58" s="613"/>
      <c r="D58" s="613"/>
      <c r="E58" s="613"/>
      <c r="F58" s="613"/>
      <c r="G58" s="613"/>
      <c r="H58" s="613"/>
      <c r="I58" s="613"/>
      <c r="J58" s="613"/>
      <c r="K58" s="613"/>
      <c r="L58" s="613"/>
      <c r="M58" s="613"/>
      <c r="N58" s="613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</row>
    <row r="59" spans="1:34" s="23" customFormat="1" ht="14.25" customHeight="1" thickBot="1">
      <c r="A59" s="546" t="s">
        <v>17</v>
      </c>
      <c r="B59" s="546"/>
      <c r="C59" s="546"/>
      <c r="D59" s="546"/>
      <c r="E59" s="546"/>
      <c r="F59" s="546"/>
      <c r="G59" s="546"/>
      <c r="H59" s="546"/>
      <c r="I59" s="5"/>
      <c r="J59" s="6"/>
      <c r="K59" s="7"/>
      <c r="L59" s="7"/>
      <c r="M59" s="7"/>
      <c r="N59" s="7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</row>
    <row r="60" spans="1:34" ht="49.5" customHeight="1" thickBot="1">
      <c r="A60" s="547" t="s">
        <v>13</v>
      </c>
      <c r="B60" s="548"/>
      <c r="C60" s="548"/>
      <c r="D60" s="548"/>
      <c r="E60" s="548"/>
      <c r="F60" s="548"/>
      <c r="G60" s="549"/>
      <c r="H60" s="296" t="s">
        <v>115</v>
      </c>
      <c r="I60" s="41" t="s">
        <v>89</v>
      </c>
      <c r="J60" s="41" t="s">
        <v>90</v>
      </c>
    </row>
    <row r="61" spans="1:34" ht="14.25" customHeight="1">
      <c r="A61" s="550" t="s">
        <v>18</v>
      </c>
      <c r="B61" s="551"/>
      <c r="C61" s="551"/>
      <c r="D61" s="551"/>
      <c r="E61" s="551"/>
      <c r="F61" s="551"/>
      <c r="G61" s="552"/>
      <c r="H61" s="314">
        <f>H62+H63+H64</f>
        <v>1603596</v>
      </c>
      <c r="I61" s="314">
        <f t="shared" ref="I61:J61" si="13">I62+I63+I64</f>
        <v>1327677</v>
      </c>
      <c r="J61" s="314">
        <f t="shared" si="13"/>
        <v>1694046</v>
      </c>
    </row>
    <row r="62" spans="1:34" ht="14.25" customHeight="1">
      <c r="A62" s="540" t="s">
        <v>40</v>
      </c>
      <c r="B62" s="541"/>
      <c r="C62" s="541"/>
      <c r="D62" s="541"/>
      <c r="E62" s="541"/>
      <c r="F62" s="541"/>
      <c r="G62" s="542"/>
      <c r="H62" s="315">
        <f>SUMIF(G12:G56,"SB",H12:H56)</f>
        <v>1261903</v>
      </c>
      <c r="I62" s="315">
        <f>SUMIF(G12:G56,"SB",I12:I56)</f>
        <v>1276009</v>
      </c>
      <c r="J62" s="315">
        <f>SUMIF(G12:G56,"SB",J12:J56)</f>
        <v>1642378</v>
      </c>
    </row>
    <row r="63" spans="1:34" ht="14.25" customHeight="1">
      <c r="A63" s="543" t="s">
        <v>41</v>
      </c>
      <c r="B63" s="544"/>
      <c r="C63" s="544"/>
      <c r="D63" s="544"/>
      <c r="E63" s="544"/>
      <c r="F63" s="544"/>
      <c r="G63" s="545"/>
      <c r="H63" s="315">
        <f>SUMIF(G12:G56,"SB(P)",H12:H56)</f>
        <v>196883</v>
      </c>
      <c r="I63" s="315">
        <f>SUMIF(G12:G56,"SB(P)",I12:I56)</f>
        <v>51668</v>
      </c>
      <c r="J63" s="315">
        <f>SUMIF(G12:G56,"SB(P)",J12:J56)</f>
        <v>51668</v>
      </c>
      <c r="K63" s="76"/>
    </row>
    <row r="64" spans="1:34" ht="30" customHeight="1">
      <c r="A64" s="507" t="s">
        <v>121</v>
      </c>
      <c r="B64" s="508"/>
      <c r="C64" s="508"/>
      <c r="D64" s="508"/>
      <c r="E64" s="508"/>
      <c r="F64" s="508"/>
      <c r="G64" s="509"/>
      <c r="H64" s="315">
        <f>SUMIF(G9:G52,"SB(VB)",H9:H52)</f>
        <v>144810</v>
      </c>
      <c r="I64" s="315"/>
      <c r="J64" s="315"/>
    </row>
    <row r="65" spans="1:10" ht="18" customHeight="1">
      <c r="A65" s="660" t="s">
        <v>163</v>
      </c>
      <c r="B65" s="661"/>
      <c r="C65" s="661"/>
      <c r="D65" s="661"/>
      <c r="E65" s="661"/>
      <c r="F65" s="661"/>
      <c r="G65" s="662"/>
      <c r="H65" s="400">
        <f>SUMIF(G10:G53,"PF",H10:H53)</f>
        <v>170441</v>
      </c>
      <c r="I65" s="400"/>
      <c r="J65" s="400"/>
    </row>
    <row r="66" spans="1:10" ht="14.25" customHeight="1">
      <c r="A66" s="537" t="s">
        <v>19</v>
      </c>
      <c r="B66" s="538"/>
      <c r="C66" s="538"/>
      <c r="D66" s="538"/>
      <c r="E66" s="538"/>
      <c r="F66" s="538"/>
      <c r="G66" s="539"/>
      <c r="H66" s="316">
        <f>SUM(H67:H69)</f>
        <v>2461770</v>
      </c>
      <c r="I66" s="316">
        <f>SUM(I67:I69)</f>
        <v>1867933</v>
      </c>
      <c r="J66" s="316">
        <f>SUM(J67:J69)</f>
        <v>1867933</v>
      </c>
    </row>
    <row r="67" spans="1:10" ht="18.75" customHeight="1">
      <c r="A67" s="534" t="s">
        <v>108</v>
      </c>
      <c r="B67" s="535"/>
      <c r="C67" s="535"/>
      <c r="D67" s="535"/>
      <c r="E67" s="535"/>
      <c r="F67" s="535"/>
      <c r="G67" s="536"/>
      <c r="H67" s="315">
        <f>SUMIF(G11:G55,"KVJUD",H11:H55)</f>
        <v>0</v>
      </c>
      <c r="I67" s="315">
        <f>SUMIF(G11:G55,"KVJUD",I11:I55)</f>
        <v>0</v>
      </c>
      <c r="J67" s="315">
        <f>SUMIF(G11:G55,"KVJUD",J11:J55)</f>
        <v>0</v>
      </c>
    </row>
    <row r="68" spans="1:10" ht="18.75" customHeight="1">
      <c r="A68" s="534" t="s">
        <v>109</v>
      </c>
      <c r="B68" s="535"/>
      <c r="C68" s="535"/>
      <c r="D68" s="535"/>
      <c r="E68" s="535"/>
      <c r="F68" s="535"/>
      <c r="G68" s="536"/>
      <c r="H68" s="315">
        <f>SUMIF(G12:G55,"LRVB",H12:H55)</f>
        <v>0</v>
      </c>
      <c r="I68" s="315">
        <f>SUMIF(G12:G55,"LRVB",I12:I55)</f>
        <v>51668</v>
      </c>
      <c r="J68" s="315">
        <f>SUMIF(G12:G56,"LRVB",J12:J56)</f>
        <v>51668</v>
      </c>
    </row>
    <row r="69" spans="1:10" ht="18.75" customHeight="1">
      <c r="A69" s="534" t="s">
        <v>42</v>
      </c>
      <c r="B69" s="535"/>
      <c r="C69" s="535"/>
      <c r="D69" s="535"/>
      <c r="E69" s="535"/>
      <c r="F69" s="535"/>
      <c r="G69" s="536"/>
      <c r="H69" s="315">
        <f>SUMIF(G12:G56,"ES",H12:H56)</f>
        <v>2461770</v>
      </c>
      <c r="I69" s="315">
        <f>SUMIF(G12:G56,"ES",I12:I56)</f>
        <v>1816265</v>
      </c>
      <c r="J69" s="315">
        <f>SUMIF(G12:G56,"ES",J12:J56)</f>
        <v>1816265</v>
      </c>
    </row>
    <row r="70" spans="1:10" ht="14.25" customHeight="1" thickBot="1">
      <c r="A70" s="528" t="s">
        <v>20</v>
      </c>
      <c r="B70" s="529"/>
      <c r="C70" s="529"/>
      <c r="D70" s="529"/>
      <c r="E70" s="529"/>
      <c r="F70" s="529"/>
      <c r="G70" s="530"/>
      <c r="H70" s="317">
        <f>H66+H65+H61</f>
        <v>4235807</v>
      </c>
      <c r="I70" s="317">
        <f t="shared" ref="I70:J70" si="14">I66+I65+I61</f>
        <v>3195610</v>
      </c>
      <c r="J70" s="317">
        <f t="shared" si="14"/>
        <v>3561979</v>
      </c>
    </row>
    <row r="75" spans="1:10">
      <c r="I75" s="270"/>
    </row>
  </sheetData>
  <mergeCells count="108">
    <mergeCell ref="A65:G65"/>
    <mergeCell ref="K21:K22"/>
    <mergeCell ref="F12:F16"/>
    <mergeCell ref="A17:A22"/>
    <mergeCell ref="B17:B22"/>
    <mergeCell ref="C17:C22"/>
    <mergeCell ref="D17:D22"/>
    <mergeCell ref="E17:E22"/>
    <mergeCell ref="F17:F22"/>
    <mergeCell ref="A12:A16"/>
    <mergeCell ref="B12:B16"/>
    <mergeCell ref="C12:C16"/>
    <mergeCell ref="D12:D16"/>
    <mergeCell ref="E12:E16"/>
    <mergeCell ref="F28:F31"/>
    <mergeCell ref="E50:E53"/>
    <mergeCell ref="C26:G26"/>
    <mergeCell ref="C27:N27"/>
    <mergeCell ref="A28:A31"/>
    <mergeCell ref="B28:B31"/>
    <mergeCell ref="C28:C31"/>
    <mergeCell ref="D28:D31"/>
    <mergeCell ref="E28:E31"/>
    <mergeCell ref="N30:N31"/>
    <mergeCell ref="A1:N1"/>
    <mergeCell ref="A2:N2"/>
    <mergeCell ref="A3:N3"/>
    <mergeCell ref="L4:N4"/>
    <mergeCell ref="A5:A7"/>
    <mergeCell ref="B5:B7"/>
    <mergeCell ref="C5:C7"/>
    <mergeCell ref="D5:D7"/>
    <mergeCell ref="E5:E7"/>
    <mergeCell ref="K5:N5"/>
    <mergeCell ref="F5:F7"/>
    <mergeCell ref="G5:G7"/>
    <mergeCell ref="K30:K31"/>
    <mergeCell ref="L30:L31"/>
    <mergeCell ref="M30:M31"/>
    <mergeCell ref="D32:D34"/>
    <mergeCell ref="E32:E34"/>
    <mergeCell ref="F32:F34"/>
    <mergeCell ref="K45:K46"/>
    <mergeCell ref="A57:N57"/>
    <mergeCell ref="A58:N58"/>
    <mergeCell ref="A49:A53"/>
    <mergeCell ref="B49:B53"/>
    <mergeCell ref="C49:C53"/>
    <mergeCell ref="D49:D53"/>
    <mergeCell ref="K54:N54"/>
    <mergeCell ref="K47:K48"/>
    <mergeCell ref="K55:N55"/>
    <mergeCell ref="B56:G56"/>
    <mergeCell ref="K56:N56"/>
    <mergeCell ref="A44:A48"/>
    <mergeCell ref="B44:B48"/>
    <mergeCell ref="C44:C48"/>
    <mergeCell ref="D44:D48"/>
    <mergeCell ref="C54:G54"/>
    <mergeCell ref="F49:F53"/>
    <mergeCell ref="B10:N10"/>
    <mergeCell ref="C11:N11"/>
    <mergeCell ref="K6:K7"/>
    <mergeCell ref="L6:N6"/>
    <mergeCell ref="A8:N8"/>
    <mergeCell ref="I5:I7"/>
    <mergeCell ref="J5:J7"/>
    <mergeCell ref="B42:N42"/>
    <mergeCell ref="C43:N43"/>
    <mergeCell ref="F35:F37"/>
    <mergeCell ref="K35:K37"/>
    <mergeCell ref="D38:D39"/>
    <mergeCell ref="E38:E39"/>
    <mergeCell ref="F38:F39"/>
    <mergeCell ref="B35:B37"/>
    <mergeCell ref="C35:C37"/>
    <mergeCell ref="D35:D37"/>
    <mergeCell ref="E35:E37"/>
    <mergeCell ref="K40:N40"/>
    <mergeCell ref="B41:G41"/>
    <mergeCell ref="K41:N41"/>
    <mergeCell ref="A32:A34"/>
    <mergeCell ref="B32:B34"/>
    <mergeCell ref="C32:C34"/>
    <mergeCell ref="A64:G64"/>
    <mergeCell ref="F23:F25"/>
    <mergeCell ref="A23:A25"/>
    <mergeCell ref="B23:B25"/>
    <mergeCell ref="C23:C25"/>
    <mergeCell ref="D23:D25"/>
    <mergeCell ref="E23:E25"/>
    <mergeCell ref="A70:G70"/>
    <mergeCell ref="H5:H7"/>
    <mergeCell ref="A68:G68"/>
    <mergeCell ref="A69:G69"/>
    <mergeCell ref="A66:G66"/>
    <mergeCell ref="A67:G67"/>
    <mergeCell ref="A62:G62"/>
    <mergeCell ref="A63:G63"/>
    <mergeCell ref="A59:H59"/>
    <mergeCell ref="A60:G60"/>
    <mergeCell ref="A61:G61"/>
    <mergeCell ref="B55:G55"/>
    <mergeCell ref="F44:F48"/>
    <mergeCell ref="E45:E48"/>
    <mergeCell ref="C40:G40"/>
    <mergeCell ref="A35:A37"/>
    <mergeCell ref="A9:N9"/>
  </mergeCells>
  <pageMargins left="0.78740157480314965" right="0.19685039370078741" top="0.78740157480314965" bottom="0.39370078740157483" header="0" footer="0"/>
  <pageSetup paperSize="9" scale="75" orientation="portrait" r:id="rId1"/>
  <rowBreaks count="1" manualBreakCount="1">
    <brk id="48" max="13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H74"/>
  <sheetViews>
    <sheetView view="pageBreakPreview" zoomScaleNormal="100" zoomScaleSheetLayoutView="100" workbookViewId="0">
      <selection activeCell="K51" sqref="K51:K52"/>
    </sheetView>
  </sheetViews>
  <sheetFormatPr defaultRowHeight="12.75"/>
  <cols>
    <col min="1" max="3" width="2.7109375" style="11" customWidth="1"/>
    <col min="4" max="4" width="31.5703125" style="11" customWidth="1"/>
    <col min="5" max="5" width="2.7109375" style="11" customWidth="1"/>
    <col min="6" max="6" width="2.7109375" style="12" customWidth="1"/>
    <col min="7" max="7" width="7.7109375" style="13" customWidth="1"/>
    <col min="8" max="8" width="9.5703125" style="11" customWidth="1"/>
    <col min="9" max="9" width="9.140625" style="11" customWidth="1"/>
    <col min="10" max="10" width="8.140625" style="11" customWidth="1"/>
    <col min="11" max="11" width="18.28515625" style="11" customWidth="1"/>
    <col min="12" max="12" width="4.7109375" style="11" customWidth="1"/>
    <col min="13" max="13" width="4.28515625" style="11" customWidth="1"/>
    <col min="14" max="14" width="4.7109375" style="11" customWidth="1"/>
    <col min="15" max="16384" width="9.140625" style="8"/>
  </cols>
  <sheetData>
    <row r="1" spans="1:14" ht="16.5" customHeight="1">
      <c r="I1" s="683"/>
      <c r="J1" s="684"/>
      <c r="K1" s="683" t="s">
        <v>160</v>
      </c>
      <c r="L1" s="684"/>
    </row>
    <row r="2" spans="1:14" ht="15.75">
      <c r="A2" s="635" t="s">
        <v>114</v>
      </c>
      <c r="B2" s="635"/>
      <c r="C2" s="635"/>
      <c r="D2" s="635"/>
      <c r="E2" s="635"/>
      <c r="F2" s="635"/>
      <c r="G2" s="635"/>
      <c r="H2" s="635"/>
      <c r="I2" s="635"/>
      <c r="J2" s="635"/>
      <c r="K2" s="8"/>
      <c r="L2" s="8"/>
      <c r="M2" s="8"/>
      <c r="N2" s="8"/>
    </row>
    <row r="3" spans="1:14" ht="15.75">
      <c r="A3" s="636" t="s">
        <v>50</v>
      </c>
      <c r="B3" s="636"/>
      <c r="C3" s="636"/>
      <c r="D3" s="636"/>
      <c r="E3" s="636"/>
      <c r="F3" s="636"/>
      <c r="G3" s="636"/>
      <c r="H3" s="636"/>
      <c r="I3" s="636"/>
      <c r="J3" s="636"/>
      <c r="K3" s="8"/>
      <c r="L3" s="8"/>
      <c r="M3" s="8"/>
      <c r="N3" s="8"/>
    </row>
    <row r="4" spans="1:14" ht="33" customHeight="1">
      <c r="A4" s="389"/>
      <c r="B4" s="635" t="s">
        <v>36</v>
      </c>
      <c r="C4" s="700"/>
      <c r="D4" s="700"/>
      <c r="E4" s="700"/>
      <c r="F4" s="700"/>
      <c r="G4" s="700"/>
      <c r="H4" s="700"/>
      <c r="I4" s="700"/>
      <c r="J4" s="700"/>
      <c r="K4" s="4"/>
      <c r="L4" s="4"/>
      <c r="M4" s="8"/>
      <c r="N4" s="8"/>
    </row>
    <row r="5" spans="1:14" ht="13.5" thickBot="1">
      <c r="L5" s="638" t="s">
        <v>140</v>
      </c>
      <c r="M5" s="638"/>
      <c r="N5" s="638"/>
    </row>
    <row r="6" spans="1:14" ht="24" customHeight="1">
      <c r="A6" s="639" t="s">
        <v>37</v>
      </c>
      <c r="B6" s="642" t="s">
        <v>1</v>
      </c>
      <c r="C6" s="642" t="s">
        <v>2</v>
      </c>
      <c r="D6" s="690" t="s">
        <v>15</v>
      </c>
      <c r="E6" s="693" t="s">
        <v>3</v>
      </c>
      <c r="F6" s="654" t="s">
        <v>4</v>
      </c>
      <c r="G6" s="657" t="s">
        <v>5</v>
      </c>
      <c r="H6" s="687" t="s">
        <v>87</v>
      </c>
      <c r="I6" s="687" t="s">
        <v>158</v>
      </c>
      <c r="J6" s="657" t="s">
        <v>159</v>
      </c>
      <c r="K6" s="651" t="s">
        <v>14</v>
      </c>
      <c r="L6" s="652"/>
      <c r="M6" s="652"/>
      <c r="N6" s="653"/>
    </row>
    <row r="7" spans="1:14" ht="26.25" customHeight="1">
      <c r="A7" s="640"/>
      <c r="B7" s="643"/>
      <c r="C7" s="643"/>
      <c r="D7" s="691"/>
      <c r="E7" s="694"/>
      <c r="F7" s="655"/>
      <c r="G7" s="658"/>
      <c r="H7" s="688"/>
      <c r="I7" s="688"/>
      <c r="J7" s="658"/>
      <c r="K7" s="570" t="s">
        <v>15</v>
      </c>
      <c r="L7" s="572" t="s">
        <v>141</v>
      </c>
      <c r="M7" s="573"/>
      <c r="N7" s="574"/>
    </row>
    <row r="8" spans="1:14" ht="70.5" customHeight="1" thickBot="1">
      <c r="A8" s="641"/>
      <c r="B8" s="644"/>
      <c r="C8" s="644"/>
      <c r="D8" s="692"/>
      <c r="E8" s="695"/>
      <c r="F8" s="656"/>
      <c r="G8" s="659"/>
      <c r="H8" s="689"/>
      <c r="I8" s="689"/>
      <c r="J8" s="659"/>
      <c r="K8" s="571"/>
      <c r="L8" s="260" t="s">
        <v>44</v>
      </c>
      <c r="M8" s="260" t="s">
        <v>72</v>
      </c>
      <c r="N8" s="261" t="s">
        <v>95</v>
      </c>
    </row>
    <row r="9" spans="1:14" s="42" customFormat="1" ht="12.75" customHeight="1">
      <c r="A9" s="575" t="s">
        <v>69</v>
      </c>
      <c r="B9" s="576"/>
      <c r="C9" s="576"/>
      <c r="D9" s="576"/>
      <c r="E9" s="576"/>
      <c r="F9" s="576"/>
      <c r="G9" s="576"/>
      <c r="H9" s="576"/>
      <c r="I9" s="576"/>
      <c r="J9" s="576"/>
      <c r="K9" s="576"/>
      <c r="L9" s="576"/>
      <c r="M9" s="576"/>
      <c r="N9" s="577"/>
    </row>
    <row r="10" spans="1:14" s="42" customFormat="1" ht="12.75" customHeight="1">
      <c r="A10" s="561" t="s">
        <v>51</v>
      </c>
      <c r="B10" s="562"/>
      <c r="C10" s="562"/>
      <c r="D10" s="562"/>
      <c r="E10" s="562"/>
      <c r="F10" s="562"/>
      <c r="G10" s="562"/>
      <c r="H10" s="562"/>
      <c r="I10" s="562"/>
      <c r="J10" s="562"/>
      <c r="K10" s="562"/>
      <c r="L10" s="562"/>
      <c r="M10" s="562"/>
      <c r="N10" s="563"/>
    </row>
    <row r="11" spans="1:14" ht="16.5" customHeight="1">
      <c r="A11" s="118" t="s">
        <v>8</v>
      </c>
      <c r="B11" s="564" t="s">
        <v>52</v>
      </c>
      <c r="C11" s="565"/>
      <c r="D11" s="565"/>
      <c r="E11" s="565"/>
      <c r="F11" s="565"/>
      <c r="G11" s="565"/>
      <c r="H11" s="565"/>
      <c r="I11" s="565"/>
      <c r="J11" s="565"/>
      <c r="K11" s="565"/>
      <c r="L11" s="565"/>
      <c r="M11" s="565"/>
      <c r="N11" s="566"/>
    </row>
    <row r="12" spans="1:14" ht="17.25" customHeight="1">
      <c r="A12" s="119" t="s">
        <v>8</v>
      </c>
      <c r="B12" s="65" t="s">
        <v>8</v>
      </c>
      <c r="C12" s="567" t="s">
        <v>53</v>
      </c>
      <c r="D12" s="568"/>
      <c r="E12" s="568"/>
      <c r="F12" s="568"/>
      <c r="G12" s="568"/>
      <c r="H12" s="568"/>
      <c r="I12" s="568"/>
      <c r="J12" s="568"/>
      <c r="K12" s="568"/>
      <c r="L12" s="568"/>
      <c r="M12" s="568"/>
      <c r="N12" s="569"/>
    </row>
    <row r="13" spans="1:14" ht="20.25" customHeight="1">
      <c r="A13" s="514" t="s">
        <v>8</v>
      </c>
      <c r="B13" s="517" t="s">
        <v>8</v>
      </c>
      <c r="C13" s="520" t="s">
        <v>8</v>
      </c>
      <c r="D13" s="696" t="s">
        <v>64</v>
      </c>
      <c r="E13" s="698" t="s">
        <v>75</v>
      </c>
      <c r="F13" s="511" t="s">
        <v>60</v>
      </c>
      <c r="G13" s="390" t="s">
        <v>45</v>
      </c>
      <c r="H13" s="453">
        <f>(125.7-26)/3.4528*1000</f>
        <v>28875</v>
      </c>
      <c r="I13" s="453">
        <f>(125.7-26)/3.4528*1000</f>
        <v>28875</v>
      </c>
      <c r="J13" s="454"/>
      <c r="K13" s="138"/>
      <c r="L13" s="139"/>
      <c r="M13" s="139"/>
      <c r="N13" s="140"/>
    </row>
    <row r="14" spans="1:14">
      <c r="A14" s="514"/>
      <c r="B14" s="517"/>
      <c r="C14" s="520"/>
      <c r="D14" s="696"/>
      <c r="E14" s="698"/>
      <c r="F14" s="511"/>
      <c r="G14" s="20"/>
      <c r="H14" s="455"/>
      <c r="I14" s="455"/>
      <c r="J14" s="405"/>
      <c r="K14" s="143"/>
      <c r="L14" s="144"/>
      <c r="M14" s="144"/>
      <c r="N14" s="145"/>
    </row>
    <row r="15" spans="1:14">
      <c r="A15" s="514"/>
      <c r="B15" s="517"/>
      <c r="C15" s="520"/>
      <c r="D15" s="696"/>
      <c r="E15" s="698"/>
      <c r="F15" s="511"/>
      <c r="G15" s="20"/>
      <c r="H15" s="455"/>
      <c r="I15" s="455"/>
      <c r="J15" s="405"/>
      <c r="K15" s="146"/>
      <c r="L15" s="147"/>
      <c r="M15" s="148"/>
      <c r="N15" s="149"/>
    </row>
    <row r="16" spans="1:14">
      <c r="A16" s="514"/>
      <c r="B16" s="517"/>
      <c r="C16" s="520"/>
      <c r="D16" s="696"/>
      <c r="E16" s="698"/>
      <c r="F16" s="511"/>
      <c r="G16" s="18"/>
      <c r="H16" s="455"/>
      <c r="I16" s="455"/>
      <c r="J16" s="406"/>
      <c r="K16" s="312"/>
      <c r="L16" s="147"/>
      <c r="M16" s="148"/>
      <c r="N16" s="149"/>
    </row>
    <row r="17" spans="1:14" ht="16.5" customHeight="1" thickBot="1">
      <c r="A17" s="515"/>
      <c r="B17" s="518"/>
      <c r="C17" s="521"/>
      <c r="D17" s="697"/>
      <c r="E17" s="699"/>
      <c r="F17" s="512"/>
      <c r="G17" s="186" t="s">
        <v>9</v>
      </c>
      <c r="H17" s="408">
        <f t="shared" ref="H17:I17" si="0">SUM(H13:H15)</f>
        <v>28875</v>
      </c>
      <c r="I17" s="408">
        <f t="shared" si="0"/>
        <v>28875</v>
      </c>
      <c r="J17" s="408">
        <f t="shared" ref="J17" si="1">SUM(J13:J15)</f>
        <v>0</v>
      </c>
      <c r="K17" s="313"/>
      <c r="L17" s="139"/>
      <c r="M17" s="139"/>
      <c r="N17" s="140"/>
    </row>
    <row r="18" spans="1:14" ht="25.5" customHeight="1">
      <c r="A18" s="513" t="s">
        <v>8</v>
      </c>
      <c r="B18" s="516" t="s">
        <v>8</v>
      </c>
      <c r="C18" s="519" t="s">
        <v>10</v>
      </c>
      <c r="D18" s="701" t="s">
        <v>80</v>
      </c>
      <c r="E18" s="702" t="s">
        <v>77</v>
      </c>
      <c r="F18" s="510" t="s">
        <v>60</v>
      </c>
      <c r="G18" s="167" t="s">
        <v>45</v>
      </c>
      <c r="H18" s="456">
        <f>(868-200)/3.4528*1000</f>
        <v>193466</v>
      </c>
      <c r="I18" s="456">
        <f>(868-200)/3.4528*1000</f>
        <v>193466</v>
      </c>
      <c r="J18" s="410"/>
      <c r="K18" s="102"/>
      <c r="L18" s="191"/>
      <c r="M18" s="191"/>
      <c r="N18" s="192"/>
    </row>
    <row r="19" spans="1:14">
      <c r="A19" s="514"/>
      <c r="B19" s="517"/>
      <c r="C19" s="520"/>
      <c r="D19" s="696"/>
      <c r="E19" s="703"/>
      <c r="F19" s="511"/>
      <c r="G19" s="337" t="s">
        <v>119</v>
      </c>
      <c r="H19" s="457">
        <f>500/3.4528*1000</f>
        <v>144810</v>
      </c>
      <c r="I19" s="457">
        <f>500/3.4528*1000</f>
        <v>144810</v>
      </c>
      <c r="J19" s="412"/>
      <c r="K19" s="180"/>
      <c r="L19" s="184"/>
      <c r="M19" s="184"/>
      <c r="N19" s="193"/>
    </row>
    <row r="20" spans="1:14">
      <c r="A20" s="514"/>
      <c r="B20" s="517"/>
      <c r="C20" s="520"/>
      <c r="D20" s="696"/>
      <c r="E20" s="703"/>
      <c r="F20" s="511"/>
      <c r="G20" s="18"/>
      <c r="H20" s="455"/>
      <c r="I20" s="455"/>
      <c r="J20" s="414"/>
      <c r="K20" s="180"/>
      <c r="L20" s="181"/>
      <c r="M20" s="181"/>
      <c r="N20" s="194"/>
    </row>
    <row r="21" spans="1:14" ht="29.25" customHeight="1">
      <c r="A21" s="514"/>
      <c r="B21" s="517"/>
      <c r="C21" s="520"/>
      <c r="D21" s="696"/>
      <c r="E21" s="703"/>
      <c r="F21" s="511"/>
      <c r="G21" s="18"/>
      <c r="H21" s="455"/>
      <c r="I21" s="455"/>
      <c r="J21" s="414"/>
      <c r="K21" s="294"/>
      <c r="L21" s="181"/>
      <c r="M21" s="181"/>
      <c r="N21" s="194"/>
    </row>
    <row r="22" spans="1:14" ht="16.5" customHeight="1">
      <c r="A22" s="514"/>
      <c r="B22" s="517"/>
      <c r="C22" s="520"/>
      <c r="D22" s="696"/>
      <c r="E22" s="703"/>
      <c r="F22" s="511"/>
      <c r="G22" s="18"/>
      <c r="H22" s="455"/>
      <c r="I22" s="455"/>
      <c r="J22" s="406"/>
      <c r="K22" s="623"/>
      <c r="L22" s="163"/>
      <c r="M22" s="163"/>
      <c r="N22" s="195"/>
    </row>
    <row r="23" spans="1:14" ht="25.5" customHeight="1" thickBot="1">
      <c r="A23" s="515"/>
      <c r="B23" s="518"/>
      <c r="C23" s="521"/>
      <c r="D23" s="697"/>
      <c r="E23" s="704"/>
      <c r="F23" s="512"/>
      <c r="G23" s="94" t="s">
        <v>9</v>
      </c>
      <c r="H23" s="416">
        <f>SUM(H18:H22)</f>
        <v>338276</v>
      </c>
      <c r="I23" s="416">
        <f>SUM(I18:I22)</f>
        <v>338276</v>
      </c>
      <c r="J23" s="416">
        <f>SUM(J18:J22)</f>
        <v>0</v>
      </c>
      <c r="K23" s="624"/>
      <c r="L23" s="164"/>
      <c r="M23" s="164"/>
      <c r="N23" s="196"/>
    </row>
    <row r="24" spans="1:14" ht="17.25" customHeight="1">
      <c r="A24" s="513" t="s">
        <v>8</v>
      </c>
      <c r="B24" s="516" t="s">
        <v>8</v>
      </c>
      <c r="C24" s="519" t="s">
        <v>47</v>
      </c>
      <c r="D24" s="594" t="s">
        <v>144</v>
      </c>
      <c r="E24" s="705" t="s">
        <v>77</v>
      </c>
      <c r="F24" s="510" t="s">
        <v>60</v>
      </c>
      <c r="G24" s="69" t="s">
        <v>45</v>
      </c>
      <c r="H24" s="456">
        <f>200/3.4528*1000</f>
        <v>57924</v>
      </c>
      <c r="I24" s="456">
        <f>200/3.4528*1000</f>
        <v>57924</v>
      </c>
      <c r="J24" s="410"/>
      <c r="K24" s="133"/>
      <c r="L24" s="135"/>
      <c r="M24" s="135"/>
      <c r="N24" s="136"/>
    </row>
    <row r="25" spans="1:14" ht="16.5" customHeight="1">
      <c r="A25" s="514"/>
      <c r="B25" s="517"/>
      <c r="C25" s="520"/>
      <c r="D25" s="595"/>
      <c r="E25" s="706"/>
      <c r="F25" s="511"/>
      <c r="G25" s="211"/>
      <c r="H25" s="458"/>
      <c r="I25" s="458"/>
      <c r="J25" s="418"/>
      <c r="K25" s="231"/>
      <c r="L25" s="232"/>
      <c r="M25" s="232"/>
      <c r="N25" s="233"/>
    </row>
    <row r="26" spans="1:14" ht="16.5" customHeight="1" thickBot="1">
      <c r="A26" s="515"/>
      <c r="B26" s="518"/>
      <c r="C26" s="521"/>
      <c r="D26" s="596"/>
      <c r="E26" s="707"/>
      <c r="F26" s="512"/>
      <c r="G26" s="97" t="s">
        <v>9</v>
      </c>
      <c r="H26" s="420">
        <f t="shared" ref="H26:I26" si="2">SUM(H24:H25)</f>
        <v>57924</v>
      </c>
      <c r="I26" s="420">
        <f t="shared" si="2"/>
        <v>57924</v>
      </c>
      <c r="J26" s="420">
        <f t="shared" ref="J26" si="3">SUM(J24:J25)</f>
        <v>0</v>
      </c>
      <c r="K26" s="107"/>
      <c r="L26" s="105"/>
      <c r="M26" s="105"/>
      <c r="N26" s="106"/>
    </row>
    <row r="27" spans="1:14" ht="13.5" thickBot="1">
      <c r="A27" s="120" t="s">
        <v>8</v>
      </c>
      <c r="B27" s="14" t="s">
        <v>8</v>
      </c>
      <c r="C27" s="559" t="s">
        <v>11</v>
      </c>
      <c r="D27" s="559"/>
      <c r="E27" s="559"/>
      <c r="F27" s="559"/>
      <c r="G27" s="560"/>
      <c r="H27" s="421">
        <f>H23+H17+H26</f>
        <v>425075</v>
      </c>
      <c r="I27" s="422">
        <f t="shared" ref="I27:J27" si="4">I23+I17+I26</f>
        <v>425075</v>
      </c>
      <c r="J27" s="421">
        <f t="shared" si="4"/>
        <v>0</v>
      </c>
      <c r="K27" s="497"/>
      <c r="L27" s="498"/>
      <c r="M27" s="498"/>
      <c r="N27" s="499"/>
    </row>
    <row r="28" spans="1:14" ht="13.5" thickBot="1">
      <c r="A28" s="120" t="s">
        <v>8</v>
      </c>
      <c r="B28" s="14" t="s">
        <v>10</v>
      </c>
      <c r="C28" s="678" t="s">
        <v>131</v>
      </c>
      <c r="D28" s="679"/>
      <c r="E28" s="679"/>
      <c r="F28" s="679"/>
      <c r="G28" s="679"/>
      <c r="H28" s="679"/>
      <c r="I28" s="679"/>
      <c r="J28" s="679"/>
      <c r="K28" s="679"/>
      <c r="L28" s="679"/>
      <c r="M28" s="679"/>
      <c r="N28" s="680"/>
    </row>
    <row r="29" spans="1:14" ht="19.5" customHeight="1">
      <c r="A29" s="513" t="s">
        <v>8</v>
      </c>
      <c r="B29" s="516" t="s">
        <v>10</v>
      </c>
      <c r="C29" s="519" t="s">
        <v>8</v>
      </c>
      <c r="D29" s="665" t="s">
        <v>65</v>
      </c>
      <c r="E29" s="708" t="s">
        <v>76</v>
      </c>
      <c r="F29" s="510" t="s">
        <v>60</v>
      </c>
      <c r="G29" s="69" t="s">
        <v>45</v>
      </c>
      <c r="H29" s="459">
        <f>46.6/3.4528*1000</f>
        <v>13496</v>
      </c>
      <c r="I29" s="459">
        <f>46.6/3.4528*1000</f>
        <v>13496</v>
      </c>
      <c r="J29" s="460"/>
      <c r="K29" s="134"/>
      <c r="L29" s="103"/>
      <c r="M29" s="103"/>
      <c r="N29" s="104"/>
    </row>
    <row r="30" spans="1:14">
      <c r="A30" s="514"/>
      <c r="B30" s="517"/>
      <c r="C30" s="520"/>
      <c r="D30" s="666"/>
      <c r="E30" s="709"/>
      <c r="F30" s="511"/>
      <c r="G30" s="20"/>
      <c r="H30" s="461"/>
      <c r="I30" s="461"/>
      <c r="J30" s="462"/>
      <c r="K30" s="202"/>
      <c r="L30" s="203"/>
      <c r="M30" s="204"/>
      <c r="N30" s="205"/>
    </row>
    <row r="31" spans="1:14" ht="12.75" customHeight="1">
      <c r="A31" s="514"/>
      <c r="B31" s="517"/>
      <c r="C31" s="520"/>
      <c r="D31" s="666"/>
      <c r="E31" s="709"/>
      <c r="F31" s="511"/>
      <c r="G31" s="20"/>
      <c r="H31" s="461"/>
      <c r="I31" s="461"/>
      <c r="J31" s="463"/>
      <c r="K31" s="606"/>
      <c r="L31" s="608"/>
      <c r="M31" s="608"/>
      <c r="N31" s="681"/>
    </row>
    <row r="32" spans="1:14" ht="15" customHeight="1" thickBot="1">
      <c r="A32" s="515"/>
      <c r="B32" s="518"/>
      <c r="C32" s="521"/>
      <c r="D32" s="667"/>
      <c r="E32" s="710"/>
      <c r="F32" s="512"/>
      <c r="G32" s="94" t="s">
        <v>9</v>
      </c>
      <c r="H32" s="429">
        <f t="shared" ref="H32:I32" si="5">SUM(H29:H31)</f>
        <v>13496</v>
      </c>
      <c r="I32" s="429">
        <f t="shared" si="5"/>
        <v>13496</v>
      </c>
      <c r="J32" s="448">
        <f t="shared" ref="J32" si="6">SUM(J29:J31)</f>
        <v>0</v>
      </c>
      <c r="K32" s="607"/>
      <c r="L32" s="609"/>
      <c r="M32" s="609"/>
      <c r="N32" s="682"/>
    </row>
    <row r="33" spans="1:14" ht="17.25" customHeight="1">
      <c r="A33" s="513" t="s">
        <v>8</v>
      </c>
      <c r="B33" s="516" t="s">
        <v>10</v>
      </c>
      <c r="C33" s="519" t="s">
        <v>10</v>
      </c>
      <c r="D33" s="522" t="s">
        <v>66</v>
      </c>
      <c r="E33" s="525" t="s">
        <v>139</v>
      </c>
      <c r="F33" s="510" t="s">
        <v>60</v>
      </c>
      <c r="G33" s="69" t="s">
        <v>45</v>
      </c>
      <c r="H33" s="459">
        <f>240/3.4528*1000</f>
        <v>69509</v>
      </c>
      <c r="I33" s="459">
        <f>240/3.4528*1000</f>
        <v>69509</v>
      </c>
      <c r="J33" s="460"/>
      <c r="K33" s="133"/>
      <c r="L33" s="135"/>
      <c r="M33" s="135"/>
      <c r="N33" s="136"/>
    </row>
    <row r="34" spans="1:14" ht="29.25" customHeight="1">
      <c r="A34" s="514"/>
      <c r="B34" s="517"/>
      <c r="C34" s="520"/>
      <c r="D34" s="523"/>
      <c r="E34" s="526"/>
      <c r="F34" s="511"/>
      <c r="G34" s="295"/>
      <c r="H34" s="464"/>
      <c r="I34" s="464"/>
      <c r="J34" s="465"/>
      <c r="K34" s="231"/>
      <c r="L34" s="232"/>
      <c r="M34" s="232"/>
      <c r="N34" s="233"/>
    </row>
    <row r="35" spans="1:14" ht="16.5" customHeight="1" thickBot="1">
      <c r="A35" s="515"/>
      <c r="B35" s="518"/>
      <c r="C35" s="521"/>
      <c r="D35" s="524"/>
      <c r="E35" s="527"/>
      <c r="F35" s="512"/>
      <c r="G35" s="97" t="s">
        <v>9</v>
      </c>
      <c r="H35" s="433">
        <f t="shared" ref="H35:I35" si="7">SUM(H33:H34)</f>
        <v>69509</v>
      </c>
      <c r="I35" s="433">
        <f t="shared" si="7"/>
        <v>69509</v>
      </c>
      <c r="J35" s="466">
        <f t="shared" ref="J35" si="8">SUM(J33:J34)</f>
        <v>0</v>
      </c>
      <c r="K35" s="107"/>
      <c r="L35" s="105"/>
      <c r="M35" s="105"/>
      <c r="N35" s="106"/>
    </row>
    <row r="36" spans="1:14" ht="12.75" customHeight="1">
      <c r="A36" s="513" t="s">
        <v>8</v>
      </c>
      <c r="B36" s="516" t="s">
        <v>10</v>
      </c>
      <c r="C36" s="519" t="s">
        <v>47</v>
      </c>
      <c r="D36" s="594" t="s">
        <v>67</v>
      </c>
      <c r="E36" s="597"/>
      <c r="F36" s="510" t="s">
        <v>60</v>
      </c>
      <c r="G36" s="69" t="s">
        <v>45</v>
      </c>
      <c r="H36" s="459">
        <f>42/3.4528*1000</f>
        <v>12164</v>
      </c>
      <c r="I36" s="459">
        <f>42/3.4528*1000</f>
        <v>12164</v>
      </c>
      <c r="J36" s="460"/>
      <c r="K36" s="587"/>
      <c r="L36" s="47"/>
      <c r="M36" s="47"/>
      <c r="N36" s="48"/>
    </row>
    <row r="37" spans="1:14">
      <c r="A37" s="514"/>
      <c r="B37" s="517"/>
      <c r="C37" s="520"/>
      <c r="D37" s="595"/>
      <c r="E37" s="598"/>
      <c r="F37" s="511"/>
      <c r="G37" s="295"/>
      <c r="H37" s="464"/>
      <c r="I37" s="464"/>
      <c r="J37" s="465"/>
      <c r="K37" s="588"/>
      <c r="L37" s="259"/>
      <c r="M37" s="259"/>
      <c r="N37" s="257"/>
    </row>
    <row r="38" spans="1:14" ht="13.5" thickBot="1">
      <c r="A38" s="515"/>
      <c r="B38" s="518"/>
      <c r="C38" s="521"/>
      <c r="D38" s="596"/>
      <c r="E38" s="599"/>
      <c r="F38" s="512"/>
      <c r="G38" s="94" t="s">
        <v>9</v>
      </c>
      <c r="H38" s="429">
        <f t="shared" ref="H38:I38" si="9">SUM(H36:H37)</f>
        <v>12164</v>
      </c>
      <c r="I38" s="429">
        <f t="shared" si="9"/>
        <v>12164</v>
      </c>
      <c r="J38" s="448">
        <f t="shared" ref="J38" si="10">SUM(J36:J37)</f>
        <v>0</v>
      </c>
      <c r="K38" s="589"/>
      <c r="L38" s="500"/>
      <c r="M38" s="500"/>
      <c r="N38" s="502"/>
    </row>
    <row r="39" spans="1:14" ht="28.5" customHeight="1">
      <c r="A39" s="240" t="s">
        <v>8</v>
      </c>
      <c r="B39" s="476" t="s">
        <v>10</v>
      </c>
      <c r="C39" s="241" t="s">
        <v>48</v>
      </c>
      <c r="D39" s="590" t="s">
        <v>107</v>
      </c>
      <c r="E39" s="592"/>
      <c r="F39" s="511" t="s">
        <v>60</v>
      </c>
      <c r="G39" s="40" t="s">
        <v>45</v>
      </c>
      <c r="H39" s="467">
        <f>14.2/3.4528*1000</f>
        <v>4113</v>
      </c>
      <c r="I39" s="467">
        <f>14.2/3.4528*1000</f>
        <v>4113</v>
      </c>
      <c r="J39" s="441"/>
      <c r="K39" s="243"/>
      <c r="L39" s="237"/>
      <c r="M39" s="237"/>
      <c r="N39" s="238"/>
    </row>
    <row r="40" spans="1:14" ht="15" customHeight="1" thickBot="1">
      <c r="A40" s="234"/>
      <c r="B40" s="477"/>
      <c r="C40" s="235"/>
      <c r="D40" s="591"/>
      <c r="E40" s="593"/>
      <c r="F40" s="512"/>
      <c r="G40" s="94" t="s">
        <v>9</v>
      </c>
      <c r="H40" s="429">
        <f t="shared" ref="H40:I40" si="11">SUM(H39:H39)</f>
        <v>4113</v>
      </c>
      <c r="I40" s="429">
        <f t="shared" si="11"/>
        <v>4113</v>
      </c>
      <c r="J40" s="448">
        <f t="shared" ref="J40" si="12">SUM(J39:J39)</f>
        <v>0</v>
      </c>
      <c r="K40" s="244"/>
      <c r="L40" s="245"/>
      <c r="M40" s="245"/>
      <c r="N40" s="246"/>
    </row>
    <row r="41" spans="1:14" ht="13.5" thickBot="1">
      <c r="A41" s="121" t="s">
        <v>8</v>
      </c>
      <c r="B41" s="14" t="s">
        <v>10</v>
      </c>
      <c r="C41" s="559" t="s">
        <v>11</v>
      </c>
      <c r="D41" s="559"/>
      <c r="E41" s="559"/>
      <c r="F41" s="559"/>
      <c r="G41" s="560"/>
      <c r="H41" s="323">
        <f>SUM(H38,H35,H32,H40)</f>
        <v>99282</v>
      </c>
      <c r="I41" s="323">
        <f t="shared" ref="I41:J41" si="13">SUM(I38,I35,I32,I40)</f>
        <v>99282</v>
      </c>
      <c r="J41" s="323">
        <f t="shared" si="13"/>
        <v>0</v>
      </c>
      <c r="K41" s="600"/>
      <c r="L41" s="601"/>
      <c r="M41" s="601"/>
      <c r="N41" s="602"/>
    </row>
    <row r="42" spans="1:14" ht="13.5" thickBot="1">
      <c r="A42" s="121" t="s">
        <v>8</v>
      </c>
      <c r="B42" s="553" t="s">
        <v>12</v>
      </c>
      <c r="C42" s="554"/>
      <c r="D42" s="554"/>
      <c r="E42" s="554"/>
      <c r="F42" s="554"/>
      <c r="G42" s="555"/>
      <c r="H42" s="324">
        <f t="shared" ref="H42:J42" si="14">SUM(H27,H41)</f>
        <v>524357</v>
      </c>
      <c r="I42" s="438">
        <f t="shared" si="14"/>
        <v>524357</v>
      </c>
      <c r="J42" s="324">
        <f t="shared" si="14"/>
        <v>0</v>
      </c>
      <c r="K42" s="603"/>
      <c r="L42" s="604"/>
      <c r="M42" s="604"/>
      <c r="N42" s="605"/>
    </row>
    <row r="43" spans="1:14" ht="15" customHeight="1" thickBot="1">
      <c r="A43" s="122" t="s">
        <v>10</v>
      </c>
      <c r="B43" s="581" t="s">
        <v>55</v>
      </c>
      <c r="C43" s="582"/>
      <c r="D43" s="582"/>
      <c r="E43" s="582"/>
      <c r="F43" s="582"/>
      <c r="G43" s="582"/>
      <c r="H43" s="582"/>
      <c r="I43" s="582"/>
      <c r="J43" s="582"/>
      <c r="K43" s="582"/>
      <c r="L43" s="582"/>
      <c r="M43" s="582"/>
      <c r="N43" s="583"/>
    </row>
    <row r="44" spans="1:14" ht="13.5" customHeight="1" thickBot="1">
      <c r="A44" s="120" t="s">
        <v>10</v>
      </c>
      <c r="B44" s="14" t="s">
        <v>8</v>
      </c>
      <c r="C44" s="584" t="s">
        <v>56</v>
      </c>
      <c r="D44" s="585"/>
      <c r="E44" s="585"/>
      <c r="F44" s="585"/>
      <c r="G44" s="585"/>
      <c r="H44" s="585"/>
      <c r="I44" s="585"/>
      <c r="J44" s="585"/>
      <c r="K44" s="585"/>
      <c r="L44" s="585"/>
      <c r="M44" s="585"/>
      <c r="N44" s="586"/>
    </row>
    <row r="45" spans="1:14" ht="18" customHeight="1">
      <c r="A45" s="513" t="s">
        <v>10</v>
      </c>
      <c r="B45" s="516" t="s">
        <v>8</v>
      </c>
      <c r="C45" s="519" t="s">
        <v>8</v>
      </c>
      <c r="D45" s="631" t="s">
        <v>82</v>
      </c>
      <c r="E45" s="137" t="s">
        <v>62</v>
      </c>
      <c r="F45" s="510" t="s">
        <v>60</v>
      </c>
      <c r="G45" s="19" t="s">
        <v>57</v>
      </c>
      <c r="H45" s="467">
        <v>196883</v>
      </c>
      <c r="I45" s="467">
        <v>196883</v>
      </c>
      <c r="J45" s="441">
        <f>I45-H45</f>
        <v>0</v>
      </c>
      <c r="K45" s="274"/>
      <c r="L45" s="57"/>
      <c r="M45" s="57"/>
      <c r="N45" s="58"/>
    </row>
    <row r="46" spans="1:14" ht="18" customHeight="1">
      <c r="A46" s="514"/>
      <c r="B46" s="517"/>
      <c r="C46" s="520"/>
      <c r="D46" s="632"/>
      <c r="E46" s="556" t="s">
        <v>73</v>
      </c>
      <c r="F46" s="511"/>
      <c r="G46" s="38" t="s">
        <v>45</v>
      </c>
      <c r="H46" s="468">
        <f>(3585.099/3.4528*1000)-170441</f>
        <v>867875</v>
      </c>
      <c r="I46" s="468">
        <f>(3585.099/3.4528*1000)-170441</f>
        <v>867875</v>
      </c>
      <c r="J46" s="445">
        <f>I46-H46</f>
        <v>0</v>
      </c>
      <c r="K46" s="610"/>
      <c r="L46" s="399"/>
      <c r="M46" s="399"/>
      <c r="N46" s="352"/>
    </row>
    <row r="47" spans="1:14" ht="18" customHeight="1">
      <c r="A47" s="514"/>
      <c r="B47" s="517"/>
      <c r="C47" s="520"/>
      <c r="D47" s="632"/>
      <c r="E47" s="557"/>
      <c r="F47" s="511"/>
      <c r="G47" s="38" t="s">
        <v>161</v>
      </c>
      <c r="H47" s="468">
        <v>170441</v>
      </c>
      <c r="I47" s="468">
        <v>170441</v>
      </c>
      <c r="J47" s="445">
        <f>I47-H47</f>
        <v>0</v>
      </c>
      <c r="K47" s="611"/>
      <c r="L47" s="398"/>
      <c r="M47" s="398"/>
      <c r="N47" s="354"/>
    </row>
    <row r="48" spans="1:14" ht="21" customHeight="1">
      <c r="A48" s="514"/>
      <c r="B48" s="517"/>
      <c r="C48" s="520"/>
      <c r="D48" s="632"/>
      <c r="E48" s="557"/>
      <c r="F48" s="511"/>
      <c r="G48" s="295" t="s">
        <v>58</v>
      </c>
      <c r="H48" s="461">
        <v>2461770</v>
      </c>
      <c r="I48" s="461">
        <v>2461770</v>
      </c>
      <c r="J48" s="505">
        <f>I48-H48</f>
        <v>0</v>
      </c>
      <c r="K48" s="623"/>
      <c r="L48" s="259"/>
      <c r="M48" s="259"/>
      <c r="N48" s="257"/>
    </row>
    <row r="49" spans="1:30" ht="21.75" customHeight="1" thickBot="1">
      <c r="A49" s="515"/>
      <c r="B49" s="518"/>
      <c r="C49" s="521"/>
      <c r="D49" s="633"/>
      <c r="E49" s="558"/>
      <c r="F49" s="512"/>
      <c r="G49" s="94" t="s">
        <v>9</v>
      </c>
      <c r="H49" s="429">
        <f t="shared" ref="H49:I49" si="15">SUM(H45:H48)</f>
        <v>3696969</v>
      </c>
      <c r="I49" s="429">
        <f t="shared" si="15"/>
        <v>3696969</v>
      </c>
      <c r="J49" s="448">
        <f>SUM(J45:J48)</f>
        <v>0</v>
      </c>
      <c r="K49" s="624"/>
      <c r="L49" s="500"/>
      <c r="M49" s="500"/>
      <c r="N49" s="502"/>
    </row>
    <row r="50" spans="1:30" ht="12.75" customHeight="1">
      <c r="A50" s="513" t="s">
        <v>10</v>
      </c>
      <c r="B50" s="516" t="s">
        <v>8</v>
      </c>
      <c r="C50" s="614" t="s">
        <v>10</v>
      </c>
      <c r="D50" s="617" t="s">
        <v>146</v>
      </c>
      <c r="E50" s="142" t="s">
        <v>62</v>
      </c>
      <c r="F50" s="510" t="s">
        <v>60</v>
      </c>
      <c r="G50" s="17" t="s">
        <v>45</v>
      </c>
      <c r="H50" s="467">
        <f>50/3.4528*1000</f>
        <v>14481</v>
      </c>
      <c r="I50" s="467">
        <f>50/3.4528*1000</f>
        <v>14481</v>
      </c>
      <c r="J50" s="441"/>
      <c r="K50" s="495"/>
      <c r="L50" s="47"/>
      <c r="M50" s="47"/>
      <c r="N50" s="48"/>
    </row>
    <row r="51" spans="1:30" ht="14.25" customHeight="1">
      <c r="A51" s="514"/>
      <c r="B51" s="517"/>
      <c r="C51" s="615"/>
      <c r="D51" s="618"/>
      <c r="E51" s="675" t="s">
        <v>138</v>
      </c>
      <c r="F51" s="511"/>
      <c r="G51" s="264" t="s">
        <v>57</v>
      </c>
      <c r="H51" s="468"/>
      <c r="I51" s="468"/>
      <c r="J51" s="469"/>
      <c r="K51" s="685" t="s">
        <v>177</v>
      </c>
      <c r="L51" s="503"/>
      <c r="M51" s="504">
        <v>1</v>
      </c>
      <c r="N51" s="257"/>
    </row>
    <row r="52" spans="1:30" ht="15" customHeight="1">
      <c r="A52" s="514"/>
      <c r="B52" s="517"/>
      <c r="C52" s="615"/>
      <c r="D52" s="618"/>
      <c r="E52" s="676"/>
      <c r="F52" s="511"/>
      <c r="G52" s="40" t="s">
        <v>58</v>
      </c>
      <c r="H52" s="461"/>
      <c r="I52" s="461"/>
      <c r="J52" s="445"/>
      <c r="K52" s="686"/>
      <c r="L52" s="503"/>
      <c r="M52" s="504"/>
      <c r="N52" s="257"/>
    </row>
    <row r="53" spans="1:30" ht="16.5" customHeight="1">
      <c r="A53" s="514"/>
      <c r="B53" s="517"/>
      <c r="C53" s="615"/>
      <c r="D53" s="618"/>
      <c r="E53" s="676"/>
      <c r="F53" s="511"/>
      <c r="G53" s="264" t="s">
        <v>103</v>
      </c>
      <c r="H53" s="468"/>
      <c r="I53" s="468"/>
      <c r="J53" s="469"/>
      <c r="K53" s="501"/>
      <c r="L53" s="259"/>
      <c r="M53" s="49"/>
      <c r="N53" s="257"/>
    </row>
    <row r="54" spans="1:30" ht="18.75" customHeight="1" thickBot="1">
      <c r="A54" s="515"/>
      <c r="B54" s="518"/>
      <c r="C54" s="616"/>
      <c r="D54" s="619"/>
      <c r="E54" s="677"/>
      <c r="F54" s="512"/>
      <c r="G54" s="97" t="s">
        <v>9</v>
      </c>
      <c r="H54" s="433">
        <f t="shared" ref="H54:I54" si="16">SUM(H50:H53)</f>
        <v>14481</v>
      </c>
      <c r="I54" s="433">
        <f t="shared" si="16"/>
        <v>14481</v>
      </c>
      <c r="J54" s="466">
        <f t="shared" ref="J54" si="17">SUM(J50:J53)</f>
        <v>0</v>
      </c>
      <c r="K54" s="39"/>
      <c r="L54" s="500"/>
      <c r="M54" s="50"/>
      <c r="N54" s="502"/>
    </row>
    <row r="55" spans="1:30" ht="14.25" customHeight="1" thickBot="1">
      <c r="A55" s="475" t="s">
        <v>10</v>
      </c>
      <c r="B55" s="477" t="s">
        <v>8</v>
      </c>
      <c r="C55" s="634" t="s">
        <v>11</v>
      </c>
      <c r="D55" s="559"/>
      <c r="E55" s="559"/>
      <c r="F55" s="559"/>
      <c r="G55" s="560"/>
      <c r="H55" s="391">
        <f t="shared" ref="H55" si="18">H54+H49</f>
        <v>3711450</v>
      </c>
      <c r="I55" s="391">
        <f t="shared" ref="I55:J55" si="19">I54+I49</f>
        <v>3711450</v>
      </c>
      <c r="J55" s="392">
        <f t="shared" si="19"/>
        <v>0</v>
      </c>
      <c r="K55" s="620"/>
      <c r="L55" s="621"/>
      <c r="M55" s="621"/>
      <c r="N55" s="622"/>
    </row>
    <row r="56" spans="1:30" ht="14.25" customHeight="1" thickBot="1">
      <c r="A56" s="120" t="s">
        <v>10</v>
      </c>
      <c r="B56" s="553" t="s">
        <v>12</v>
      </c>
      <c r="C56" s="554"/>
      <c r="D56" s="554"/>
      <c r="E56" s="554"/>
      <c r="F56" s="554"/>
      <c r="G56" s="555"/>
      <c r="H56" s="325">
        <f>SUM(H55)</f>
        <v>3711450</v>
      </c>
      <c r="I56" s="325">
        <f>SUM(I55)</f>
        <v>3711450</v>
      </c>
      <c r="J56" s="393">
        <f t="shared" ref="J56" si="20">SUM(J55)</f>
        <v>0</v>
      </c>
      <c r="K56" s="603"/>
      <c r="L56" s="604"/>
      <c r="M56" s="604"/>
      <c r="N56" s="605"/>
    </row>
    <row r="57" spans="1:30" ht="15.75" customHeight="1" thickBot="1">
      <c r="A57" s="63" t="s">
        <v>8</v>
      </c>
      <c r="B57" s="625" t="s">
        <v>157</v>
      </c>
      <c r="C57" s="626"/>
      <c r="D57" s="626"/>
      <c r="E57" s="626"/>
      <c r="F57" s="626"/>
      <c r="G57" s="627"/>
      <c r="H57" s="327">
        <f>SUM(H42,H56)</f>
        <v>4235807</v>
      </c>
      <c r="I57" s="327">
        <f>SUM(I42,I56)</f>
        <v>4235807</v>
      </c>
      <c r="J57" s="506">
        <f>SUM(J42,J56)</f>
        <v>0</v>
      </c>
      <c r="K57" s="628"/>
      <c r="L57" s="629"/>
      <c r="M57" s="629"/>
      <c r="N57" s="630"/>
    </row>
    <row r="58" spans="1:30" s="23" customFormat="1" ht="20.25" customHeight="1" thickBot="1">
      <c r="A58" s="546" t="s">
        <v>17</v>
      </c>
      <c r="B58" s="546"/>
      <c r="C58" s="546"/>
      <c r="D58" s="546"/>
      <c r="E58" s="546"/>
      <c r="F58" s="546"/>
      <c r="G58" s="546"/>
      <c r="H58" s="546"/>
      <c r="I58" s="5"/>
      <c r="J58" s="6"/>
      <c r="K58" s="7"/>
      <c r="L58" s="7"/>
      <c r="M58" s="7"/>
      <c r="N58" s="7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</row>
    <row r="59" spans="1:30" ht="49.5" customHeight="1" thickBot="1">
      <c r="A59" s="547" t="s">
        <v>13</v>
      </c>
      <c r="B59" s="548"/>
      <c r="C59" s="548"/>
      <c r="D59" s="548"/>
      <c r="E59" s="548"/>
      <c r="F59" s="548"/>
      <c r="G59" s="549"/>
      <c r="H59" s="41" t="s">
        <v>87</v>
      </c>
      <c r="I59" s="41" t="s">
        <v>158</v>
      </c>
      <c r="J59" s="41" t="s">
        <v>159</v>
      </c>
    </row>
    <row r="60" spans="1:30" ht="14.25" customHeight="1">
      <c r="A60" s="550" t="s">
        <v>18</v>
      </c>
      <c r="B60" s="551"/>
      <c r="C60" s="551"/>
      <c r="D60" s="551"/>
      <c r="E60" s="551"/>
      <c r="F60" s="551"/>
      <c r="G60" s="552"/>
      <c r="H60" s="314">
        <f>SUM(H61:H63)</f>
        <v>1603596</v>
      </c>
      <c r="I60" s="314">
        <f>SUM(I61:I63)</f>
        <v>1603596</v>
      </c>
      <c r="J60" s="314">
        <f>SUM(J61:J63)</f>
        <v>0</v>
      </c>
    </row>
    <row r="61" spans="1:30" ht="14.25" customHeight="1">
      <c r="A61" s="540" t="s">
        <v>40</v>
      </c>
      <c r="B61" s="541"/>
      <c r="C61" s="541"/>
      <c r="D61" s="541"/>
      <c r="E61" s="541"/>
      <c r="F61" s="541"/>
      <c r="G61" s="542"/>
      <c r="H61" s="315">
        <f>SUMIF(G13:G57,"SB",H13:H57)</f>
        <v>1261903</v>
      </c>
      <c r="I61" s="315">
        <f>SUMIF(G13:G57,"SB",I13:I57)</f>
        <v>1261903</v>
      </c>
      <c r="J61" s="315">
        <f>SUMIF(G13:G57,"SB",J13:J57)</f>
        <v>0</v>
      </c>
    </row>
    <row r="62" spans="1:30" ht="14.25" customHeight="1">
      <c r="A62" s="543" t="s">
        <v>41</v>
      </c>
      <c r="B62" s="544"/>
      <c r="C62" s="544"/>
      <c r="D62" s="544"/>
      <c r="E62" s="544"/>
      <c r="F62" s="544"/>
      <c r="G62" s="545"/>
      <c r="H62" s="315">
        <f>SUMIF(G13:G57,"SB(P)",H13:H57)</f>
        <v>196883</v>
      </c>
      <c r="I62" s="315">
        <f>SUMIF(G13:G57,"SB(P)",I13:I57)</f>
        <v>196883</v>
      </c>
      <c r="J62" s="315">
        <f>SUMIF(G13:G57,"SB(P)",J13:J57)</f>
        <v>0</v>
      </c>
      <c r="K62" s="76"/>
    </row>
    <row r="63" spans="1:30" ht="18" customHeight="1">
      <c r="A63" s="507" t="s">
        <v>121</v>
      </c>
      <c r="B63" s="508"/>
      <c r="C63" s="508"/>
      <c r="D63" s="508"/>
      <c r="E63" s="508"/>
      <c r="F63" s="508"/>
      <c r="G63" s="509"/>
      <c r="H63" s="315">
        <f>SUMIF(G10:G53,"SB(VB)",H10:H53)</f>
        <v>144810</v>
      </c>
      <c r="I63" s="315">
        <f>SUMIF(G10:G53,"SB(VB)",I10:I53)</f>
        <v>144810</v>
      </c>
      <c r="J63" s="315">
        <f>SUMIF(G14:G57,"SB(VB)",J14:J57)</f>
        <v>0</v>
      </c>
    </row>
    <row r="64" spans="1:30" ht="18" customHeight="1">
      <c r="A64" s="660" t="s">
        <v>162</v>
      </c>
      <c r="B64" s="661"/>
      <c r="C64" s="661"/>
      <c r="D64" s="661"/>
      <c r="E64" s="661"/>
      <c r="F64" s="661"/>
      <c r="G64" s="662"/>
      <c r="H64" s="400">
        <f>SUMIF(G11:G54,"PF",H11:H54)</f>
        <v>170441</v>
      </c>
      <c r="I64" s="400">
        <f>SUMIF(G11:G54,"PF",I11:I54)</f>
        <v>170441</v>
      </c>
      <c r="J64" s="400">
        <f>SUMIF(G15:G57,"PF",J15:J57)</f>
        <v>0</v>
      </c>
    </row>
    <row r="65" spans="1:34" ht="14.25" customHeight="1">
      <c r="A65" s="537" t="s">
        <v>19</v>
      </c>
      <c r="B65" s="538"/>
      <c r="C65" s="538"/>
      <c r="D65" s="538"/>
      <c r="E65" s="538"/>
      <c r="F65" s="538"/>
      <c r="G65" s="539"/>
      <c r="H65" s="316">
        <f>SUM(H66:H68)</f>
        <v>2461770</v>
      </c>
      <c r="I65" s="316">
        <f>SUM(I66:I68)</f>
        <v>2461770</v>
      </c>
      <c r="J65" s="316">
        <f>SUM(J66:J68)</f>
        <v>0</v>
      </c>
    </row>
    <row r="66" spans="1:34" s="11" customFormat="1" ht="15.75" customHeight="1">
      <c r="A66" s="534" t="s">
        <v>108</v>
      </c>
      <c r="B66" s="535"/>
      <c r="C66" s="535"/>
      <c r="D66" s="535"/>
      <c r="E66" s="535"/>
      <c r="F66" s="535"/>
      <c r="G66" s="536"/>
      <c r="H66" s="315">
        <f>SUMIF(G12:G56,"KVJUD",H12:H56)</f>
        <v>0</v>
      </c>
      <c r="I66" s="315">
        <f>SUMIF(G12:G56,"KVJUD",I12:I56)</f>
        <v>0</v>
      </c>
      <c r="J66" s="315">
        <f>SUMIF(G12:G56,"KVJUD",J12:J56)</f>
        <v>0</v>
      </c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</row>
    <row r="67" spans="1:34" s="11" customFormat="1" ht="15.75" customHeight="1">
      <c r="A67" s="534" t="s">
        <v>109</v>
      </c>
      <c r="B67" s="535"/>
      <c r="C67" s="535"/>
      <c r="D67" s="535"/>
      <c r="E67" s="535"/>
      <c r="F67" s="535"/>
      <c r="G67" s="536"/>
      <c r="H67" s="315">
        <f>SUMIF(G13:G56,"LRVB",H13:H56)</f>
        <v>0</v>
      </c>
      <c r="I67" s="315">
        <f>SUMIF(G13:G56,"LRVB",I13:I56)</f>
        <v>0</v>
      </c>
      <c r="J67" s="315">
        <f>SUMIF(G13:G57,"LRVB",J13:J57)</f>
        <v>0</v>
      </c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</row>
    <row r="68" spans="1:34" s="11" customFormat="1" ht="15.75" customHeight="1">
      <c r="A68" s="534" t="s">
        <v>42</v>
      </c>
      <c r="B68" s="535"/>
      <c r="C68" s="535"/>
      <c r="D68" s="535"/>
      <c r="E68" s="535"/>
      <c r="F68" s="535"/>
      <c r="G68" s="536"/>
      <c r="H68" s="315">
        <f>SUMIF(G13:G57,"ES",H13:H57)</f>
        <v>2461770</v>
      </c>
      <c r="I68" s="315">
        <f>SUMIF(G13:G57,"ES",I13:I57)</f>
        <v>2461770</v>
      </c>
      <c r="J68" s="315">
        <f>SUMIF(G13:G57,"ES",J13:J57)</f>
        <v>0</v>
      </c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</row>
    <row r="69" spans="1:34" s="11" customFormat="1" ht="14.25" customHeight="1" thickBot="1">
      <c r="A69" s="528" t="s">
        <v>20</v>
      </c>
      <c r="B69" s="529"/>
      <c r="C69" s="529"/>
      <c r="D69" s="529"/>
      <c r="E69" s="529"/>
      <c r="F69" s="529"/>
      <c r="G69" s="530"/>
      <c r="H69" s="317">
        <f>H65+H64+H60</f>
        <v>4235807</v>
      </c>
      <c r="I69" s="317">
        <f>I65+I64+I60</f>
        <v>4235807</v>
      </c>
      <c r="J69" s="317">
        <f>J65+J64+J60</f>
        <v>0</v>
      </c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</row>
    <row r="74" spans="1:34" s="11" customFormat="1">
      <c r="F74" s="12"/>
      <c r="G74" s="13"/>
      <c r="H74" s="270"/>
      <c r="I74" s="270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</row>
  </sheetData>
  <mergeCells count="109">
    <mergeCell ref="I1:J1"/>
    <mergeCell ref="A62:G62"/>
    <mergeCell ref="A63:G63"/>
    <mergeCell ref="A65:G65"/>
    <mergeCell ref="A66:G66"/>
    <mergeCell ref="A67:G67"/>
    <mergeCell ref="A68:G68"/>
    <mergeCell ref="A58:H58"/>
    <mergeCell ref="A59:G59"/>
    <mergeCell ref="A60:G60"/>
    <mergeCell ref="A61:G61"/>
    <mergeCell ref="B57:G57"/>
    <mergeCell ref="A50:A54"/>
    <mergeCell ref="B50:B54"/>
    <mergeCell ref="C50:C54"/>
    <mergeCell ref="D50:D54"/>
    <mergeCell ref="F50:F54"/>
    <mergeCell ref="E51:E54"/>
    <mergeCell ref="A64:G64"/>
    <mergeCell ref="D39:D40"/>
    <mergeCell ref="E39:E40"/>
    <mergeCell ref="F39:F40"/>
    <mergeCell ref="C41:G41"/>
    <mergeCell ref="A36:A38"/>
    <mergeCell ref="A69:G69"/>
    <mergeCell ref="B42:G42"/>
    <mergeCell ref="A45:A49"/>
    <mergeCell ref="B45:B49"/>
    <mergeCell ref="C45:C49"/>
    <mergeCell ref="D45:D49"/>
    <mergeCell ref="F45:F49"/>
    <mergeCell ref="E46:E49"/>
    <mergeCell ref="C55:G55"/>
    <mergeCell ref="B56:G56"/>
    <mergeCell ref="B36:B38"/>
    <mergeCell ref="C36:C38"/>
    <mergeCell ref="D36:D38"/>
    <mergeCell ref="E36:E38"/>
    <mergeCell ref="F36:F38"/>
    <mergeCell ref="F33:F35"/>
    <mergeCell ref="C27:G27"/>
    <mergeCell ref="A29:A32"/>
    <mergeCell ref="B29:B32"/>
    <mergeCell ref="C29:C32"/>
    <mergeCell ref="D29:D32"/>
    <mergeCell ref="E29:E32"/>
    <mergeCell ref="F29:F32"/>
    <mergeCell ref="A33:A35"/>
    <mergeCell ref="B33:B35"/>
    <mergeCell ref="C33:C35"/>
    <mergeCell ref="D33:D35"/>
    <mergeCell ref="E33:E35"/>
    <mergeCell ref="F24:F26"/>
    <mergeCell ref="A18:A23"/>
    <mergeCell ref="B18:B23"/>
    <mergeCell ref="C18:C23"/>
    <mergeCell ref="D18:D23"/>
    <mergeCell ref="E18:E23"/>
    <mergeCell ref="F18:F23"/>
    <mergeCell ref="A24:A26"/>
    <mergeCell ref="B24:B26"/>
    <mergeCell ref="C24:C26"/>
    <mergeCell ref="D24:D26"/>
    <mergeCell ref="E24:E26"/>
    <mergeCell ref="L7:N7"/>
    <mergeCell ref="K22:K23"/>
    <mergeCell ref="G6:G8"/>
    <mergeCell ref="H6:H8"/>
    <mergeCell ref="I6:I8"/>
    <mergeCell ref="J6:J8"/>
    <mergeCell ref="A2:J2"/>
    <mergeCell ref="A3:J3"/>
    <mergeCell ref="A6:A8"/>
    <mergeCell ref="B6:B8"/>
    <mergeCell ref="C6:C8"/>
    <mergeCell ref="D6:D8"/>
    <mergeCell ref="E6:E8"/>
    <mergeCell ref="F6:F8"/>
    <mergeCell ref="A13:A17"/>
    <mergeCell ref="B13:B17"/>
    <mergeCell ref="C13:C17"/>
    <mergeCell ref="D13:D17"/>
    <mergeCell ref="E13:E17"/>
    <mergeCell ref="F13:F17"/>
    <mergeCell ref="B4:J4"/>
    <mergeCell ref="K1:L1"/>
    <mergeCell ref="K51:K52"/>
    <mergeCell ref="K56:N56"/>
    <mergeCell ref="K57:N57"/>
    <mergeCell ref="A9:N9"/>
    <mergeCell ref="A10:N10"/>
    <mergeCell ref="B11:N11"/>
    <mergeCell ref="C12:N12"/>
    <mergeCell ref="C28:N28"/>
    <mergeCell ref="B43:N43"/>
    <mergeCell ref="C44:N44"/>
    <mergeCell ref="K41:N41"/>
    <mergeCell ref="K42:N42"/>
    <mergeCell ref="K46:K47"/>
    <mergeCell ref="K48:K49"/>
    <mergeCell ref="K55:N55"/>
    <mergeCell ref="K31:K32"/>
    <mergeCell ref="L31:L32"/>
    <mergeCell ref="M31:M32"/>
    <mergeCell ref="N31:N32"/>
    <mergeCell ref="K36:K38"/>
    <mergeCell ref="L5:N5"/>
    <mergeCell ref="K6:N6"/>
    <mergeCell ref="K7:K8"/>
  </mergeCells>
  <pageMargins left="0.78740157480314965" right="0.19685039370078741" top="0.39370078740157483" bottom="0.39370078740157483" header="0" footer="0"/>
  <pageSetup paperSize="9" scale="80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V83"/>
  <sheetViews>
    <sheetView topLeftCell="A53" zoomScaleNormal="100" zoomScaleSheetLayoutView="100" workbookViewId="0">
      <selection activeCell="AB73" sqref="AB73"/>
    </sheetView>
  </sheetViews>
  <sheetFormatPr defaultRowHeight="12.75"/>
  <cols>
    <col min="1" max="4" width="2.7109375" style="11" customWidth="1"/>
    <col min="5" max="5" width="27.28515625" style="11" customWidth="1"/>
    <col min="6" max="7" width="2.7109375" style="11" customWidth="1"/>
    <col min="8" max="8" width="2.7109375" style="12" customWidth="1"/>
    <col min="9" max="9" width="10.28515625" style="12" customWidth="1"/>
    <col min="10" max="10" width="7.7109375" style="13" customWidth="1"/>
    <col min="11" max="11" width="7.28515625" style="11" customWidth="1"/>
    <col min="12" max="12" width="6.7109375" style="11" customWidth="1"/>
    <col min="13" max="13" width="5.5703125" style="11" customWidth="1"/>
    <col min="14" max="14" width="7.7109375" style="11" customWidth="1"/>
    <col min="15" max="15" width="7.28515625" style="11" customWidth="1"/>
    <col min="16" max="16" width="6.42578125" style="11" customWidth="1"/>
    <col min="17" max="17" width="6.140625" style="11" customWidth="1"/>
    <col min="18" max="18" width="7.140625" style="11" customWidth="1"/>
    <col min="19" max="19" width="7.5703125" style="11" hidden="1" customWidth="1"/>
    <col min="20" max="20" width="6.42578125" style="11" hidden="1" customWidth="1"/>
    <col min="21" max="21" width="6" style="11" hidden="1" customWidth="1"/>
    <col min="22" max="22" width="6.42578125" style="11" hidden="1" customWidth="1"/>
    <col min="23" max="23" width="9" style="11" customWidth="1"/>
    <col min="24" max="24" width="8.85546875" style="11" customWidth="1"/>
    <col min="25" max="25" width="30.5703125" style="11" customWidth="1"/>
    <col min="26" max="26" width="4.7109375" style="11" customWidth="1"/>
    <col min="27" max="27" width="4.28515625" style="11" customWidth="1"/>
    <col min="28" max="28" width="4.7109375" style="11" customWidth="1"/>
    <col min="29" max="16384" width="9.140625" style="8"/>
  </cols>
  <sheetData>
    <row r="1" spans="1:30" ht="18" customHeight="1">
      <c r="A1" s="635" t="s">
        <v>91</v>
      </c>
      <c r="B1" s="635"/>
      <c r="C1" s="635"/>
      <c r="D1" s="635"/>
      <c r="E1" s="635"/>
      <c r="F1" s="635"/>
      <c r="G1" s="635"/>
      <c r="H1" s="635"/>
      <c r="I1" s="635"/>
      <c r="J1" s="635"/>
      <c r="K1" s="635"/>
      <c r="L1" s="635"/>
      <c r="M1" s="635"/>
      <c r="N1" s="635"/>
      <c r="O1" s="635"/>
      <c r="P1" s="635"/>
      <c r="Q1" s="635"/>
      <c r="R1" s="635"/>
      <c r="S1" s="635"/>
      <c r="T1" s="635"/>
      <c r="U1" s="635"/>
      <c r="V1" s="635"/>
      <c r="W1" s="635"/>
      <c r="X1" s="635"/>
      <c r="Y1" s="635"/>
      <c r="Z1" s="635"/>
      <c r="AA1" s="635"/>
      <c r="AB1" s="635"/>
    </row>
    <row r="2" spans="1:30" ht="18" customHeight="1">
      <c r="A2" s="636" t="s">
        <v>50</v>
      </c>
      <c r="B2" s="636"/>
      <c r="C2" s="636"/>
      <c r="D2" s="636"/>
      <c r="E2" s="636"/>
      <c r="F2" s="636"/>
      <c r="G2" s="636"/>
      <c r="H2" s="636"/>
      <c r="I2" s="636"/>
      <c r="J2" s="636"/>
      <c r="K2" s="636"/>
      <c r="L2" s="636"/>
      <c r="M2" s="636"/>
      <c r="N2" s="636"/>
      <c r="O2" s="636"/>
      <c r="P2" s="636"/>
      <c r="Q2" s="636"/>
      <c r="R2" s="636"/>
      <c r="S2" s="636"/>
      <c r="T2" s="636"/>
      <c r="U2" s="636"/>
      <c r="V2" s="636"/>
      <c r="W2" s="636"/>
      <c r="X2" s="636"/>
      <c r="Y2" s="636"/>
      <c r="Z2" s="636"/>
      <c r="AA2" s="636"/>
      <c r="AB2" s="636"/>
    </row>
    <row r="3" spans="1:30" ht="18" customHeight="1">
      <c r="A3" s="637" t="s">
        <v>36</v>
      </c>
      <c r="B3" s="637"/>
      <c r="C3" s="637"/>
      <c r="D3" s="637"/>
      <c r="E3" s="637"/>
      <c r="F3" s="637"/>
      <c r="G3" s="637"/>
      <c r="H3" s="637"/>
      <c r="I3" s="637"/>
      <c r="J3" s="637"/>
      <c r="K3" s="637"/>
      <c r="L3" s="637"/>
      <c r="M3" s="637"/>
      <c r="N3" s="637"/>
      <c r="O3" s="637"/>
      <c r="P3" s="637"/>
      <c r="Q3" s="637"/>
      <c r="R3" s="637"/>
      <c r="S3" s="637"/>
      <c r="T3" s="637"/>
      <c r="U3" s="637"/>
      <c r="V3" s="637"/>
      <c r="W3" s="637"/>
      <c r="X3" s="637"/>
      <c r="Y3" s="637"/>
      <c r="Z3" s="637"/>
      <c r="AA3" s="637"/>
      <c r="AB3" s="637"/>
      <c r="AC3" s="4"/>
      <c r="AD3" s="4"/>
    </row>
    <row r="4" spans="1:30" ht="15" customHeight="1" thickBot="1">
      <c r="Z4" s="638" t="s">
        <v>0</v>
      </c>
      <c r="AA4" s="638"/>
      <c r="AB4" s="638"/>
    </row>
    <row r="5" spans="1:30" ht="30" customHeight="1">
      <c r="A5" s="639" t="s">
        <v>37</v>
      </c>
      <c r="B5" s="642" t="s">
        <v>1</v>
      </c>
      <c r="C5" s="642" t="s">
        <v>2</v>
      </c>
      <c r="D5" s="642" t="s">
        <v>46</v>
      </c>
      <c r="E5" s="645" t="s">
        <v>15</v>
      </c>
      <c r="F5" s="648" t="s">
        <v>3</v>
      </c>
      <c r="G5" s="642" t="s">
        <v>43</v>
      </c>
      <c r="H5" s="736" t="s">
        <v>4</v>
      </c>
      <c r="I5" s="739" t="s">
        <v>38</v>
      </c>
      <c r="J5" s="657" t="s">
        <v>5</v>
      </c>
      <c r="K5" s="742" t="s">
        <v>85</v>
      </c>
      <c r="L5" s="743"/>
      <c r="M5" s="743"/>
      <c r="N5" s="744"/>
      <c r="O5" s="742" t="s">
        <v>86</v>
      </c>
      <c r="P5" s="743"/>
      <c r="Q5" s="743"/>
      <c r="R5" s="744"/>
      <c r="S5" s="742" t="s">
        <v>87</v>
      </c>
      <c r="T5" s="743"/>
      <c r="U5" s="743"/>
      <c r="V5" s="744"/>
      <c r="W5" s="578" t="s">
        <v>71</v>
      </c>
      <c r="X5" s="578" t="s">
        <v>88</v>
      </c>
      <c r="Y5" s="651" t="s">
        <v>14</v>
      </c>
      <c r="Z5" s="652"/>
      <c r="AA5" s="652"/>
      <c r="AB5" s="653"/>
    </row>
    <row r="6" spans="1:30" ht="14.25" customHeight="1">
      <c r="A6" s="640"/>
      <c r="B6" s="643"/>
      <c r="C6" s="643"/>
      <c r="D6" s="643"/>
      <c r="E6" s="646"/>
      <c r="F6" s="649"/>
      <c r="G6" s="643"/>
      <c r="H6" s="737"/>
      <c r="I6" s="740"/>
      <c r="J6" s="658"/>
      <c r="K6" s="724" t="s">
        <v>6</v>
      </c>
      <c r="L6" s="726" t="s">
        <v>7</v>
      </c>
      <c r="M6" s="727"/>
      <c r="N6" s="728" t="s">
        <v>22</v>
      </c>
      <c r="O6" s="724" t="s">
        <v>6</v>
      </c>
      <c r="P6" s="726" t="s">
        <v>7</v>
      </c>
      <c r="Q6" s="727"/>
      <c r="R6" s="728" t="s">
        <v>22</v>
      </c>
      <c r="S6" s="724" t="s">
        <v>6</v>
      </c>
      <c r="T6" s="726" t="s">
        <v>7</v>
      </c>
      <c r="U6" s="727"/>
      <c r="V6" s="728" t="s">
        <v>22</v>
      </c>
      <c r="W6" s="579"/>
      <c r="X6" s="579"/>
      <c r="Y6" s="570" t="s">
        <v>15</v>
      </c>
      <c r="Z6" s="572" t="s">
        <v>141</v>
      </c>
      <c r="AA6" s="573"/>
      <c r="AB6" s="574"/>
    </row>
    <row r="7" spans="1:30" ht="84.75" customHeight="1" thickBot="1">
      <c r="A7" s="641"/>
      <c r="B7" s="644"/>
      <c r="C7" s="644"/>
      <c r="D7" s="644"/>
      <c r="E7" s="647"/>
      <c r="F7" s="650"/>
      <c r="G7" s="644"/>
      <c r="H7" s="738"/>
      <c r="I7" s="741"/>
      <c r="J7" s="659"/>
      <c r="K7" s="725"/>
      <c r="L7" s="10" t="s">
        <v>6</v>
      </c>
      <c r="M7" s="9" t="s">
        <v>16</v>
      </c>
      <c r="N7" s="729"/>
      <c r="O7" s="725"/>
      <c r="P7" s="10" t="s">
        <v>6</v>
      </c>
      <c r="Q7" s="9" t="s">
        <v>16</v>
      </c>
      <c r="R7" s="729"/>
      <c r="S7" s="725"/>
      <c r="T7" s="10" t="s">
        <v>6</v>
      </c>
      <c r="U7" s="9" t="s">
        <v>16</v>
      </c>
      <c r="V7" s="729"/>
      <c r="W7" s="580"/>
      <c r="X7" s="580"/>
      <c r="Y7" s="571"/>
      <c r="Z7" s="260" t="s">
        <v>44</v>
      </c>
      <c r="AA7" s="260" t="s">
        <v>72</v>
      </c>
      <c r="AB7" s="261" t="s">
        <v>95</v>
      </c>
    </row>
    <row r="8" spans="1:30" s="42" customFormat="1" ht="14.25" customHeight="1">
      <c r="A8" s="575" t="s">
        <v>69</v>
      </c>
      <c r="B8" s="576"/>
      <c r="C8" s="576"/>
      <c r="D8" s="576"/>
      <c r="E8" s="576"/>
      <c r="F8" s="576"/>
      <c r="G8" s="576"/>
      <c r="H8" s="576"/>
      <c r="I8" s="576"/>
      <c r="J8" s="576"/>
      <c r="K8" s="576"/>
      <c r="L8" s="576"/>
      <c r="M8" s="576"/>
      <c r="N8" s="576"/>
      <c r="O8" s="576"/>
      <c r="P8" s="576"/>
      <c r="Q8" s="576"/>
      <c r="R8" s="576"/>
      <c r="S8" s="576"/>
      <c r="T8" s="576"/>
      <c r="U8" s="576"/>
      <c r="V8" s="576"/>
      <c r="W8" s="576"/>
      <c r="X8" s="576"/>
      <c r="Y8" s="576"/>
      <c r="Z8" s="576"/>
      <c r="AA8" s="576"/>
      <c r="AB8" s="577"/>
    </row>
    <row r="9" spans="1:30" s="42" customFormat="1" ht="14.25" customHeight="1">
      <c r="A9" s="561" t="s">
        <v>51</v>
      </c>
      <c r="B9" s="562"/>
      <c r="C9" s="562"/>
      <c r="D9" s="562"/>
      <c r="E9" s="562"/>
      <c r="F9" s="562"/>
      <c r="G9" s="562"/>
      <c r="H9" s="562"/>
      <c r="I9" s="562"/>
      <c r="J9" s="562"/>
      <c r="K9" s="562"/>
      <c r="L9" s="562"/>
      <c r="M9" s="562"/>
      <c r="N9" s="562"/>
      <c r="O9" s="562"/>
      <c r="P9" s="562"/>
      <c r="Q9" s="562"/>
      <c r="R9" s="562"/>
      <c r="S9" s="562"/>
      <c r="T9" s="562"/>
      <c r="U9" s="562"/>
      <c r="V9" s="562"/>
      <c r="W9" s="562"/>
      <c r="X9" s="562"/>
      <c r="Y9" s="562"/>
      <c r="Z9" s="562"/>
      <c r="AA9" s="562"/>
      <c r="AB9" s="563"/>
    </row>
    <row r="10" spans="1:30" ht="15.75" customHeight="1">
      <c r="A10" s="118" t="s">
        <v>8</v>
      </c>
      <c r="B10" s="733" t="s">
        <v>52</v>
      </c>
      <c r="C10" s="734"/>
      <c r="D10" s="734"/>
      <c r="E10" s="734"/>
      <c r="F10" s="734"/>
      <c r="G10" s="734"/>
      <c r="H10" s="734"/>
      <c r="I10" s="734"/>
      <c r="J10" s="734"/>
      <c r="K10" s="734"/>
      <c r="L10" s="734"/>
      <c r="M10" s="734"/>
      <c r="N10" s="734"/>
      <c r="O10" s="734"/>
      <c r="P10" s="734"/>
      <c r="Q10" s="734"/>
      <c r="R10" s="734"/>
      <c r="S10" s="734"/>
      <c r="T10" s="734"/>
      <c r="U10" s="734"/>
      <c r="V10" s="734"/>
      <c r="W10" s="734"/>
      <c r="X10" s="734"/>
      <c r="Y10" s="734"/>
      <c r="Z10" s="734"/>
      <c r="AA10" s="734"/>
      <c r="AB10" s="735"/>
    </row>
    <row r="11" spans="1:30" ht="15.75" customHeight="1">
      <c r="A11" s="119" t="s">
        <v>8</v>
      </c>
      <c r="B11" s="65" t="s">
        <v>8</v>
      </c>
      <c r="C11" s="567" t="s">
        <v>53</v>
      </c>
      <c r="D11" s="568"/>
      <c r="E11" s="568"/>
      <c r="F11" s="568"/>
      <c r="G11" s="568"/>
      <c r="H11" s="568"/>
      <c r="I11" s="568"/>
      <c r="J11" s="568"/>
      <c r="K11" s="568"/>
      <c r="L11" s="568"/>
      <c r="M11" s="568"/>
      <c r="N11" s="568"/>
      <c r="O11" s="568"/>
      <c r="P11" s="568"/>
      <c r="Q11" s="568"/>
      <c r="R11" s="568"/>
      <c r="S11" s="568"/>
      <c r="T11" s="568"/>
      <c r="U11" s="568"/>
      <c r="V11" s="568"/>
      <c r="W11" s="568"/>
      <c r="X11" s="568"/>
      <c r="Y11" s="568"/>
      <c r="Z11" s="568"/>
      <c r="AA11" s="568"/>
      <c r="AB11" s="569"/>
    </row>
    <row r="12" spans="1:30" ht="18" customHeight="1">
      <c r="A12" s="514" t="s">
        <v>8</v>
      </c>
      <c r="B12" s="517" t="s">
        <v>8</v>
      </c>
      <c r="C12" s="520" t="s">
        <v>8</v>
      </c>
      <c r="D12" s="520"/>
      <c r="E12" s="672" t="s">
        <v>64</v>
      </c>
      <c r="F12" s="673" t="s">
        <v>75</v>
      </c>
      <c r="G12" s="716" t="s">
        <v>48</v>
      </c>
      <c r="H12" s="663" t="s">
        <v>60</v>
      </c>
      <c r="I12" s="730" t="s">
        <v>93</v>
      </c>
      <c r="J12" s="152" t="s">
        <v>45</v>
      </c>
      <c r="K12" s="153">
        <f>L12+N12</f>
        <v>88.6</v>
      </c>
      <c r="L12" s="154">
        <v>88.6</v>
      </c>
      <c r="M12" s="154"/>
      <c r="N12" s="155"/>
      <c r="O12" s="297">
        <f>P12</f>
        <v>99.7</v>
      </c>
      <c r="P12" s="298">
        <f>125.7-26</f>
        <v>99.7</v>
      </c>
      <c r="Q12" s="298"/>
      <c r="R12" s="299"/>
      <c r="S12" s="156">
        <f>T12+V12</f>
        <v>0</v>
      </c>
      <c r="T12" s="157"/>
      <c r="U12" s="157"/>
      <c r="V12" s="158"/>
      <c r="W12" s="159">
        <v>100</v>
      </c>
      <c r="X12" s="159">
        <v>100</v>
      </c>
      <c r="Y12" s="302" t="s">
        <v>78</v>
      </c>
      <c r="Z12" s="139">
        <v>65</v>
      </c>
      <c r="AA12" s="139">
        <v>60</v>
      </c>
      <c r="AB12" s="140">
        <v>60</v>
      </c>
    </row>
    <row r="13" spans="1:30" ht="31.5" customHeight="1">
      <c r="A13" s="514"/>
      <c r="B13" s="517"/>
      <c r="C13" s="520"/>
      <c r="D13" s="520"/>
      <c r="E13" s="666"/>
      <c r="F13" s="673"/>
      <c r="G13" s="716"/>
      <c r="H13" s="663"/>
      <c r="I13" s="731"/>
      <c r="J13" s="15"/>
      <c r="K13" s="150"/>
      <c r="L13" s="29"/>
      <c r="M13" s="29"/>
      <c r="N13" s="31"/>
      <c r="O13" s="150"/>
      <c r="P13" s="29"/>
      <c r="Q13" s="29"/>
      <c r="R13" s="31"/>
      <c r="S13" s="151"/>
      <c r="T13" s="84"/>
      <c r="U13" s="84"/>
      <c r="V13" s="85"/>
      <c r="W13" s="62"/>
      <c r="X13" s="62"/>
      <c r="Y13" s="303" t="s">
        <v>96</v>
      </c>
      <c r="Z13" s="144">
        <v>1</v>
      </c>
      <c r="AA13" s="144">
        <v>2</v>
      </c>
      <c r="AB13" s="145">
        <v>1</v>
      </c>
    </row>
    <row r="14" spans="1:30" ht="33.75" customHeight="1">
      <c r="A14" s="514"/>
      <c r="B14" s="517"/>
      <c r="C14" s="520"/>
      <c r="D14" s="520"/>
      <c r="E14" s="666"/>
      <c r="F14" s="673"/>
      <c r="G14" s="716"/>
      <c r="H14" s="663"/>
      <c r="I14" s="731"/>
      <c r="J14" s="15"/>
      <c r="K14" s="116"/>
      <c r="L14" s="29"/>
      <c r="M14" s="29"/>
      <c r="N14" s="31"/>
      <c r="O14" s="116"/>
      <c r="P14" s="29"/>
      <c r="Q14" s="29"/>
      <c r="R14" s="31"/>
      <c r="S14" s="117"/>
      <c r="T14" s="84"/>
      <c r="U14" s="84"/>
      <c r="V14" s="85"/>
      <c r="W14" s="62"/>
      <c r="X14" s="62"/>
      <c r="Y14" s="146" t="s">
        <v>98</v>
      </c>
      <c r="Z14" s="147">
        <v>90</v>
      </c>
      <c r="AA14" s="148">
        <v>50</v>
      </c>
      <c r="AB14" s="149">
        <v>60</v>
      </c>
    </row>
    <row r="15" spans="1:30" ht="33.75" customHeight="1">
      <c r="A15" s="514"/>
      <c r="B15" s="517"/>
      <c r="C15" s="520"/>
      <c r="D15" s="520"/>
      <c r="E15" s="666"/>
      <c r="F15" s="673"/>
      <c r="G15" s="716"/>
      <c r="H15" s="663"/>
      <c r="I15" s="731"/>
      <c r="J15" s="18"/>
      <c r="K15" s="116"/>
      <c r="L15" s="51"/>
      <c r="M15" s="51"/>
      <c r="N15" s="31"/>
      <c r="O15" s="116"/>
      <c r="P15" s="51"/>
      <c r="Q15" s="51"/>
      <c r="R15" s="53"/>
      <c r="S15" s="117"/>
      <c r="T15" s="84"/>
      <c r="U15" s="84"/>
      <c r="V15" s="85"/>
      <c r="W15" s="54"/>
      <c r="X15" s="54"/>
      <c r="Y15" s="303" t="s">
        <v>97</v>
      </c>
      <c r="Z15" s="147">
        <v>1100</v>
      </c>
      <c r="AA15" s="148">
        <v>1150</v>
      </c>
      <c r="AB15" s="149">
        <v>1150</v>
      </c>
      <c r="AC15" s="16"/>
    </row>
    <row r="16" spans="1:30" ht="20.25" customHeight="1" thickBot="1">
      <c r="A16" s="515"/>
      <c r="B16" s="518"/>
      <c r="C16" s="521"/>
      <c r="D16" s="521"/>
      <c r="E16" s="667"/>
      <c r="F16" s="674"/>
      <c r="G16" s="717"/>
      <c r="H16" s="664"/>
      <c r="I16" s="732"/>
      <c r="J16" s="186" t="s">
        <v>9</v>
      </c>
      <c r="K16" s="187">
        <f t="shared" ref="K16:X16" si="0">SUM(K12:K14)</f>
        <v>88.6</v>
      </c>
      <c r="L16" s="188">
        <f t="shared" si="0"/>
        <v>88.6</v>
      </c>
      <c r="M16" s="188">
        <f t="shared" si="0"/>
        <v>0</v>
      </c>
      <c r="N16" s="189">
        <f t="shared" si="0"/>
        <v>0</v>
      </c>
      <c r="O16" s="187">
        <f t="shared" si="0"/>
        <v>99.7</v>
      </c>
      <c r="P16" s="188">
        <f t="shared" si="0"/>
        <v>99.7</v>
      </c>
      <c r="Q16" s="188">
        <f t="shared" si="0"/>
        <v>0</v>
      </c>
      <c r="R16" s="189">
        <f t="shared" si="0"/>
        <v>0</v>
      </c>
      <c r="S16" s="187">
        <f t="shared" si="0"/>
        <v>0</v>
      </c>
      <c r="T16" s="188">
        <f t="shared" si="0"/>
        <v>0</v>
      </c>
      <c r="U16" s="188">
        <f t="shared" si="0"/>
        <v>0</v>
      </c>
      <c r="V16" s="188">
        <f t="shared" si="0"/>
        <v>0</v>
      </c>
      <c r="W16" s="190">
        <f t="shared" si="0"/>
        <v>100</v>
      </c>
      <c r="X16" s="190">
        <f t="shared" si="0"/>
        <v>100</v>
      </c>
      <c r="Y16" s="302" t="s">
        <v>79</v>
      </c>
      <c r="Z16" s="139">
        <v>1</v>
      </c>
      <c r="AA16" s="139">
        <v>1</v>
      </c>
      <c r="AB16" s="140">
        <v>1</v>
      </c>
      <c r="AC16" s="16"/>
    </row>
    <row r="17" spans="1:34" ht="28.5" customHeight="1">
      <c r="A17" s="513" t="s">
        <v>8</v>
      </c>
      <c r="B17" s="516" t="s">
        <v>8</v>
      </c>
      <c r="C17" s="519" t="s">
        <v>10</v>
      </c>
      <c r="D17" s="519"/>
      <c r="E17" s="665" t="s">
        <v>80</v>
      </c>
      <c r="F17" s="668" t="s">
        <v>77</v>
      </c>
      <c r="G17" s="778" t="s">
        <v>48</v>
      </c>
      <c r="H17" s="671" t="s">
        <v>60</v>
      </c>
      <c r="I17" s="770" t="s">
        <v>93</v>
      </c>
      <c r="J17" s="167" t="s">
        <v>45</v>
      </c>
      <c r="K17" s="70">
        <f>L17+N17</f>
        <v>182.8</v>
      </c>
      <c r="L17" s="168">
        <v>182.8</v>
      </c>
      <c r="M17" s="71"/>
      <c r="N17" s="72"/>
      <c r="O17" s="161">
        <f>P17</f>
        <v>613.6</v>
      </c>
      <c r="P17" s="71">
        <f>813.6-200</f>
        <v>613.6</v>
      </c>
      <c r="Q17" s="71"/>
      <c r="R17" s="73"/>
      <c r="S17" s="77">
        <f>T17+V17</f>
        <v>0</v>
      </c>
      <c r="T17" s="78"/>
      <c r="U17" s="78"/>
      <c r="V17" s="169"/>
      <c r="W17" s="225">
        <v>195.7</v>
      </c>
      <c r="X17" s="74">
        <v>1455.7</v>
      </c>
      <c r="Y17" s="304" t="s">
        <v>100</v>
      </c>
      <c r="Z17" s="191">
        <v>2</v>
      </c>
      <c r="AA17" s="191">
        <v>2</v>
      </c>
      <c r="AB17" s="192">
        <v>2</v>
      </c>
    </row>
    <row r="18" spans="1:34" ht="18.75" customHeight="1">
      <c r="A18" s="514"/>
      <c r="B18" s="517"/>
      <c r="C18" s="520"/>
      <c r="D18" s="520"/>
      <c r="E18" s="666"/>
      <c r="F18" s="669"/>
      <c r="G18" s="713"/>
      <c r="H18" s="663"/>
      <c r="I18" s="731"/>
      <c r="J18" s="170" t="s">
        <v>119</v>
      </c>
      <c r="K18" s="171">
        <f>L18+N18</f>
        <v>0</v>
      </c>
      <c r="L18" s="172"/>
      <c r="M18" s="172"/>
      <c r="N18" s="173"/>
      <c r="O18" s="171">
        <f t="shared" ref="O18:O24" si="1">P18</f>
        <v>500</v>
      </c>
      <c r="P18" s="197">
        <v>500</v>
      </c>
      <c r="Q18" s="172"/>
      <c r="R18" s="175"/>
      <c r="S18" s="224"/>
      <c r="T18" s="177"/>
      <c r="U18" s="177"/>
      <c r="V18" s="178"/>
      <c r="W18" s="226"/>
      <c r="X18" s="179"/>
      <c r="Y18" s="305" t="s">
        <v>101</v>
      </c>
      <c r="Z18" s="199"/>
      <c r="AA18" s="200"/>
      <c r="AB18" s="198"/>
    </row>
    <row r="19" spans="1:34" ht="33" customHeight="1">
      <c r="A19" s="514"/>
      <c r="B19" s="517"/>
      <c r="C19" s="520"/>
      <c r="D19" s="520"/>
      <c r="E19" s="666"/>
      <c r="F19" s="669"/>
      <c r="G19" s="713"/>
      <c r="H19" s="663"/>
      <c r="I19" s="731"/>
      <c r="J19" s="170" t="s">
        <v>45</v>
      </c>
      <c r="K19" s="182">
        <f>L19+N19</f>
        <v>0</v>
      </c>
      <c r="L19" s="183"/>
      <c r="M19" s="183"/>
      <c r="N19" s="173"/>
      <c r="O19" s="171">
        <f t="shared" si="1"/>
        <v>4.2</v>
      </c>
      <c r="P19" s="174">
        <v>4.2</v>
      </c>
      <c r="Q19" s="172"/>
      <c r="R19" s="175"/>
      <c r="S19" s="224">
        <f>T19+V19</f>
        <v>0</v>
      </c>
      <c r="T19" s="177"/>
      <c r="U19" s="177"/>
      <c r="V19" s="178"/>
      <c r="W19" s="226"/>
      <c r="X19" s="179"/>
      <c r="Y19" s="306" t="s">
        <v>102</v>
      </c>
      <c r="Z19" s="184">
        <v>2</v>
      </c>
      <c r="AA19" s="184">
        <v>2</v>
      </c>
      <c r="AB19" s="193">
        <v>2</v>
      </c>
    </row>
    <row r="20" spans="1:34" ht="24.75" customHeight="1">
      <c r="A20" s="514"/>
      <c r="B20" s="517"/>
      <c r="C20" s="520"/>
      <c r="D20" s="520"/>
      <c r="E20" s="666"/>
      <c r="F20" s="669"/>
      <c r="G20" s="713"/>
      <c r="H20" s="663"/>
      <c r="I20" s="731"/>
      <c r="J20" s="170" t="s">
        <v>45</v>
      </c>
      <c r="K20" s="182"/>
      <c r="L20" s="183"/>
      <c r="M20" s="183"/>
      <c r="N20" s="173"/>
      <c r="O20" s="171">
        <f t="shared" si="1"/>
        <v>6</v>
      </c>
      <c r="P20" s="174">
        <v>6</v>
      </c>
      <c r="Q20" s="172"/>
      <c r="R20" s="175"/>
      <c r="S20" s="224"/>
      <c r="T20" s="177"/>
      <c r="U20" s="177"/>
      <c r="V20" s="178"/>
      <c r="W20" s="226"/>
      <c r="X20" s="179"/>
      <c r="Y20" s="306" t="s">
        <v>104</v>
      </c>
      <c r="Z20" s="184">
        <v>2</v>
      </c>
      <c r="AA20" s="184">
        <v>2</v>
      </c>
      <c r="AB20" s="193">
        <v>2</v>
      </c>
    </row>
    <row r="21" spans="1:34" ht="18.75" customHeight="1">
      <c r="A21" s="514"/>
      <c r="B21" s="517"/>
      <c r="C21" s="520"/>
      <c r="D21" s="520"/>
      <c r="E21" s="666"/>
      <c r="F21" s="669"/>
      <c r="G21" s="713"/>
      <c r="H21" s="663"/>
      <c r="I21" s="731"/>
      <c r="J21" s="170" t="s">
        <v>45</v>
      </c>
      <c r="K21" s="182"/>
      <c r="L21" s="183"/>
      <c r="M21" s="183"/>
      <c r="N21" s="173"/>
      <c r="O21" s="171">
        <f t="shared" si="1"/>
        <v>1.2</v>
      </c>
      <c r="P21" s="174">
        <v>1.2</v>
      </c>
      <c r="Q21" s="172"/>
      <c r="R21" s="175"/>
      <c r="S21" s="224"/>
      <c r="T21" s="177"/>
      <c r="U21" s="177"/>
      <c r="V21" s="178"/>
      <c r="W21" s="226"/>
      <c r="X21" s="179"/>
      <c r="Y21" s="306" t="s">
        <v>99</v>
      </c>
      <c r="Z21" s="184">
        <v>2</v>
      </c>
      <c r="AA21" s="184">
        <v>2</v>
      </c>
      <c r="AB21" s="193">
        <v>2</v>
      </c>
    </row>
    <row r="22" spans="1:34" ht="17.25" customHeight="1">
      <c r="A22" s="514"/>
      <c r="B22" s="517"/>
      <c r="C22" s="520"/>
      <c r="D22" s="520"/>
      <c r="E22" s="666"/>
      <c r="F22" s="669"/>
      <c r="G22" s="713"/>
      <c r="H22" s="663"/>
      <c r="I22" s="731"/>
      <c r="J22" s="170" t="s">
        <v>45</v>
      </c>
      <c r="K22" s="182"/>
      <c r="L22" s="183"/>
      <c r="M22" s="183"/>
      <c r="N22" s="173"/>
      <c r="O22" s="171">
        <f t="shared" si="1"/>
        <v>3</v>
      </c>
      <c r="P22" s="197">
        <v>3</v>
      </c>
      <c r="Q22" s="172"/>
      <c r="R22" s="175"/>
      <c r="S22" s="224"/>
      <c r="T22" s="177"/>
      <c r="U22" s="177"/>
      <c r="V22" s="178"/>
      <c r="W22" s="226"/>
      <c r="X22" s="179"/>
      <c r="Y22" s="306" t="s">
        <v>105</v>
      </c>
      <c r="Z22" s="181">
        <v>100</v>
      </c>
      <c r="AA22" s="181">
        <v>100</v>
      </c>
      <c r="AB22" s="194">
        <v>100</v>
      </c>
      <c r="AH22" s="8" t="s">
        <v>117</v>
      </c>
    </row>
    <row r="23" spans="1:34" ht="45.75" customHeight="1">
      <c r="A23" s="514"/>
      <c r="B23" s="517"/>
      <c r="C23" s="520"/>
      <c r="D23" s="520"/>
      <c r="E23" s="666"/>
      <c r="F23" s="669"/>
      <c r="G23" s="713"/>
      <c r="H23" s="663"/>
      <c r="I23" s="731"/>
      <c r="J23" s="170" t="s">
        <v>45</v>
      </c>
      <c r="K23" s="182"/>
      <c r="L23" s="183"/>
      <c r="M23" s="183"/>
      <c r="N23" s="173"/>
      <c r="O23" s="171">
        <f t="shared" si="1"/>
        <v>30</v>
      </c>
      <c r="P23" s="197">
        <v>30</v>
      </c>
      <c r="Q23" s="172"/>
      <c r="R23" s="175"/>
      <c r="S23" s="224"/>
      <c r="T23" s="177"/>
      <c r="U23" s="177"/>
      <c r="V23" s="178"/>
      <c r="W23" s="226"/>
      <c r="X23" s="179"/>
      <c r="Y23" s="306" t="s">
        <v>113</v>
      </c>
      <c r="Z23" s="181">
        <v>100</v>
      </c>
      <c r="AA23" s="181"/>
      <c r="AB23" s="194"/>
    </row>
    <row r="24" spans="1:34" ht="18.75" customHeight="1">
      <c r="A24" s="514"/>
      <c r="B24" s="517"/>
      <c r="C24" s="520"/>
      <c r="D24" s="520"/>
      <c r="E24" s="666"/>
      <c r="F24" s="669"/>
      <c r="G24" s="713"/>
      <c r="H24" s="663"/>
      <c r="I24" s="731"/>
      <c r="J24" s="18" t="s">
        <v>45</v>
      </c>
      <c r="K24" s="116"/>
      <c r="L24" s="51"/>
      <c r="M24" s="51"/>
      <c r="N24" s="160"/>
      <c r="O24" s="165">
        <f t="shared" si="1"/>
        <v>10</v>
      </c>
      <c r="P24" s="162">
        <v>10</v>
      </c>
      <c r="Q24" s="51"/>
      <c r="R24" s="53"/>
      <c r="S24" s="151"/>
      <c r="T24" s="84"/>
      <c r="U24" s="84"/>
      <c r="V24" s="96"/>
      <c r="W24" s="227"/>
      <c r="X24" s="54"/>
      <c r="Y24" s="771" t="s">
        <v>147</v>
      </c>
      <c r="Z24" s="163">
        <v>1</v>
      </c>
      <c r="AA24" s="163">
        <v>1</v>
      </c>
      <c r="AB24" s="195">
        <v>1</v>
      </c>
    </row>
    <row r="25" spans="1:34" ht="18.75" customHeight="1" thickBot="1">
      <c r="A25" s="515"/>
      <c r="B25" s="518"/>
      <c r="C25" s="521"/>
      <c r="D25" s="521"/>
      <c r="E25" s="667"/>
      <c r="F25" s="670"/>
      <c r="G25" s="714"/>
      <c r="H25" s="664"/>
      <c r="I25" s="732"/>
      <c r="J25" s="94" t="s">
        <v>9</v>
      </c>
      <c r="K25" s="86">
        <f>SUM(K17:K19)</f>
        <v>182.8</v>
      </c>
      <c r="L25" s="87">
        <f>SUM(L17:L19)</f>
        <v>182.8</v>
      </c>
      <c r="M25" s="87">
        <f>SUM(M17:M19)</f>
        <v>0</v>
      </c>
      <c r="N25" s="132">
        <f>SUM(N17:N19)</f>
        <v>0</v>
      </c>
      <c r="O25" s="99">
        <f>SUM(O17:O24)</f>
        <v>1168</v>
      </c>
      <c r="P25" s="86">
        <f t="shared" ref="P25:X25" si="2">SUM(P17:P24)</f>
        <v>1168</v>
      </c>
      <c r="Q25" s="86">
        <f t="shared" si="2"/>
        <v>0</v>
      </c>
      <c r="R25" s="166">
        <f t="shared" si="2"/>
        <v>0</v>
      </c>
      <c r="S25" s="99">
        <f t="shared" si="2"/>
        <v>0</v>
      </c>
      <c r="T25" s="86">
        <f t="shared" si="2"/>
        <v>0</v>
      </c>
      <c r="U25" s="86">
        <f t="shared" si="2"/>
        <v>0</v>
      </c>
      <c r="V25" s="166">
        <f t="shared" si="2"/>
        <v>0</v>
      </c>
      <c r="W25" s="228">
        <f t="shared" si="2"/>
        <v>195.7</v>
      </c>
      <c r="X25" s="95">
        <f t="shared" si="2"/>
        <v>1455.7</v>
      </c>
      <c r="Y25" s="772"/>
      <c r="Z25" s="164"/>
      <c r="AA25" s="164"/>
      <c r="AB25" s="196"/>
    </row>
    <row r="26" spans="1:34" ht="17.25" customHeight="1">
      <c r="A26" s="513" t="s">
        <v>8</v>
      </c>
      <c r="B26" s="516" t="s">
        <v>8</v>
      </c>
      <c r="C26" s="519" t="s">
        <v>47</v>
      </c>
      <c r="D26" s="519"/>
      <c r="E26" s="665" t="s">
        <v>144</v>
      </c>
      <c r="F26" s="525" t="s">
        <v>77</v>
      </c>
      <c r="G26" s="715" t="s">
        <v>48</v>
      </c>
      <c r="H26" s="510" t="s">
        <v>60</v>
      </c>
      <c r="I26" s="756" t="s">
        <v>116</v>
      </c>
      <c r="J26" s="69" t="s">
        <v>45</v>
      </c>
      <c r="K26" s="70"/>
      <c r="L26" s="71"/>
      <c r="M26" s="71"/>
      <c r="N26" s="72"/>
      <c r="O26" s="161">
        <f>P26+R26</f>
        <v>200</v>
      </c>
      <c r="P26" s="71">
        <v>200</v>
      </c>
      <c r="Q26" s="71"/>
      <c r="R26" s="73"/>
      <c r="S26" s="77">
        <f>T26+V26</f>
        <v>0</v>
      </c>
      <c r="T26" s="78">
        <v>0</v>
      </c>
      <c r="U26" s="78"/>
      <c r="V26" s="79"/>
      <c r="W26" s="74"/>
      <c r="X26" s="74"/>
      <c r="Y26" s="776" t="s">
        <v>118</v>
      </c>
      <c r="Z26" s="135">
        <v>1</v>
      </c>
      <c r="AA26" s="308"/>
      <c r="AB26" s="309"/>
      <c r="AC26" s="16"/>
    </row>
    <row r="27" spans="1:34" ht="15" customHeight="1">
      <c r="A27" s="514"/>
      <c r="B27" s="517"/>
      <c r="C27" s="520"/>
      <c r="D27" s="520"/>
      <c r="E27" s="666"/>
      <c r="F27" s="526"/>
      <c r="G27" s="716"/>
      <c r="H27" s="511"/>
      <c r="I27" s="757"/>
      <c r="J27" s="211"/>
      <c r="K27" s="212"/>
      <c r="L27" s="213"/>
      <c r="M27" s="213"/>
      <c r="N27" s="214"/>
      <c r="O27" s="219"/>
      <c r="P27" s="213"/>
      <c r="Q27" s="213"/>
      <c r="R27" s="214"/>
      <c r="S27" s="215"/>
      <c r="T27" s="216"/>
      <c r="U27" s="216"/>
      <c r="V27" s="217"/>
      <c r="W27" s="218"/>
      <c r="X27" s="218"/>
      <c r="Y27" s="777"/>
      <c r="Z27" s="310"/>
      <c r="AA27" s="310"/>
      <c r="AB27" s="311"/>
      <c r="AC27" s="16"/>
    </row>
    <row r="28" spans="1:34" ht="18" customHeight="1" thickBot="1">
      <c r="A28" s="515"/>
      <c r="B28" s="518"/>
      <c r="C28" s="521"/>
      <c r="D28" s="521"/>
      <c r="E28" s="667"/>
      <c r="F28" s="527"/>
      <c r="G28" s="717"/>
      <c r="H28" s="512"/>
      <c r="I28" s="758"/>
      <c r="J28" s="97" t="s">
        <v>9</v>
      </c>
      <c r="K28" s="207">
        <f t="shared" ref="K28:X28" si="3">SUM(K26:K27)</f>
        <v>0</v>
      </c>
      <c r="L28" s="208">
        <f t="shared" si="3"/>
        <v>0</v>
      </c>
      <c r="M28" s="208">
        <f t="shared" si="3"/>
        <v>0</v>
      </c>
      <c r="N28" s="209">
        <f t="shared" si="3"/>
        <v>0</v>
      </c>
      <c r="O28" s="207">
        <f t="shared" si="3"/>
        <v>200</v>
      </c>
      <c r="P28" s="208">
        <f t="shared" si="3"/>
        <v>200</v>
      </c>
      <c r="Q28" s="208">
        <f t="shared" si="3"/>
        <v>0</v>
      </c>
      <c r="R28" s="209">
        <f t="shared" si="3"/>
        <v>0</v>
      </c>
      <c r="S28" s="207">
        <f t="shared" si="3"/>
        <v>0</v>
      </c>
      <c r="T28" s="208">
        <f t="shared" si="3"/>
        <v>0</v>
      </c>
      <c r="U28" s="208">
        <f t="shared" si="3"/>
        <v>0</v>
      </c>
      <c r="V28" s="208">
        <f t="shared" si="3"/>
        <v>0</v>
      </c>
      <c r="W28" s="210">
        <f t="shared" si="3"/>
        <v>0</v>
      </c>
      <c r="X28" s="210">
        <f t="shared" si="3"/>
        <v>0</v>
      </c>
      <c r="Y28" s="107"/>
      <c r="Z28" s="105"/>
      <c r="AA28" s="105"/>
      <c r="AB28" s="106"/>
      <c r="AC28" s="16"/>
    </row>
    <row r="29" spans="1:34" ht="16.5" customHeight="1" thickBot="1">
      <c r="A29" s="120" t="s">
        <v>8</v>
      </c>
      <c r="B29" s="14" t="s">
        <v>8</v>
      </c>
      <c r="C29" s="559" t="s">
        <v>11</v>
      </c>
      <c r="D29" s="559"/>
      <c r="E29" s="559"/>
      <c r="F29" s="559"/>
      <c r="G29" s="559"/>
      <c r="H29" s="559"/>
      <c r="I29" s="559"/>
      <c r="J29" s="560"/>
      <c r="K29" s="36">
        <f>K25+K16</f>
        <v>271.39999999999998</v>
      </c>
      <c r="L29" s="36">
        <f t="shared" ref="L29:N29" si="4">L25+L16</f>
        <v>271.39999999999998</v>
      </c>
      <c r="M29" s="36">
        <f t="shared" si="4"/>
        <v>0</v>
      </c>
      <c r="N29" s="36">
        <f t="shared" si="4"/>
        <v>0</v>
      </c>
      <c r="O29" s="36">
        <f>O25+O16+O28</f>
        <v>1467.7</v>
      </c>
      <c r="P29" s="36">
        <f t="shared" ref="P29:X29" si="5">P25+P16+P28</f>
        <v>1467.7</v>
      </c>
      <c r="Q29" s="36">
        <f t="shared" si="5"/>
        <v>0</v>
      </c>
      <c r="R29" s="36">
        <f t="shared" si="5"/>
        <v>0</v>
      </c>
      <c r="S29" s="36">
        <f t="shared" si="5"/>
        <v>0</v>
      </c>
      <c r="T29" s="36">
        <f t="shared" si="5"/>
        <v>0</v>
      </c>
      <c r="U29" s="36">
        <f t="shared" si="5"/>
        <v>0</v>
      </c>
      <c r="V29" s="36">
        <f t="shared" si="5"/>
        <v>0</v>
      </c>
      <c r="W29" s="36">
        <f t="shared" si="5"/>
        <v>295.7</v>
      </c>
      <c r="X29" s="36">
        <f t="shared" si="5"/>
        <v>1555.7</v>
      </c>
      <c r="Y29" s="108"/>
      <c r="Z29" s="109"/>
      <c r="AA29" s="109"/>
      <c r="AB29" s="110"/>
    </row>
    <row r="30" spans="1:34" ht="14.25" customHeight="1" thickBot="1">
      <c r="A30" s="120" t="s">
        <v>8</v>
      </c>
      <c r="B30" s="14" t="s">
        <v>10</v>
      </c>
      <c r="C30" s="678" t="s">
        <v>54</v>
      </c>
      <c r="D30" s="679"/>
      <c r="E30" s="679"/>
      <c r="F30" s="679"/>
      <c r="G30" s="679"/>
      <c r="H30" s="679"/>
      <c r="I30" s="679"/>
      <c r="J30" s="679"/>
      <c r="K30" s="679"/>
      <c r="L30" s="679"/>
      <c r="M30" s="679"/>
      <c r="N30" s="679"/>
      <c r="O30" s="679"/>
      <c r="P30" s="679"/>
      <c r="Q30" s="679"/>
      <c r="R30" s="679"/>
      <c r="S30" s="679"/>
      <c r="T30" s="679"/>
      <c r="U30" s="679"/>
      <c r="V30" s="679"/>
      <c r="W30" s="679"/>
      <c r="X30" s="679"/>
      <c r="Y30" s="679"/>
      <c r="Z30" s="679"/>
      <c r="AA30" s="679"/>
      <c r="AB30" s="680"/>
    </row>
    <row r="31" spans="1:34" ht="26.25" customHeight="1">
      <c r="A31" s="513" t="s">
        <v>8</v>
      </c>
      <c r="B31" s="516" t="s">
        <v>10</v>
      </c>
      <c r="C31" s="519" t="s">
        <v>8</v>
      </c>
      <c r="D31" s="519"/>
      <c r="E31" s="665" t="s">
        <v>65</v>
      </c>
      <c r="F31" s="668" t="s">
        <v>76</v>
      </c>
      <c r="G31" s="715" t="s">
        <v>48</v>
      </c>
      <c r="H31" s="510" t="s">
        <v>60</v>
      </c>
      <c r="I31" s="756" t="s">
        <v>93</v>
      </c>
      <c r="J31" s="69" t="s">
        <v>45</v>
      </c>
      <c r="K31" s="70">
        <f>L31+N31</f>
        <v>37.4</v>
      </c>
      <c r="L31" s="71">
        <v>37.4</v>
      </c>
      <c r="M31" s="71"/>
      <c r="N31" s="72"/>
      <c r="O31" s="161">
        <f>P31+R31</f>
        <v>46.6</v>
      </c>
      <c r="P31" s="206">
        <v>46.6</v>
      </c>
      <c r="Q31" s="71"/>
      <c r="R31" s="73"/>
      <c r="S31" s="77">
        <f>T31+V31</f>
        <v>0</v>
      </c>
      <c r="T31" s="78">
        <v>0</v>
      </c>
      <c r="U31" s="78"/>
      <c r="V31" s="79"/>
      <c r="W31" s="74">
        <v>55</v>
      </c>
      <c r="X31" s="74">
        <v>60</v>
      </c>
      <c r="Y31" s="134" t="s">
        <v>81</v>
      </c>
      <c r="Z31" s="103">
        <v>5</v>
      </c>
      <c r="AA31" s="103">
        <v>6</v>
      </c>
      <c r="AB31" s="104">
        <v>6</v>
      </c>
      <c r="AC31" s="16"/>
    </row>
    <row r="32" spans="1:34" ht="27" customHeight="1">
      <c r="A32" s="514"/>
      <c r="B32" s="517"/>
      <c r="C32" s="520"/>
      <c r="D32" s="520"/>
      <c r="E32" s="666"/>
      <c r="F32" s="669"/>
      <c r="G32" s="716"/>
      <c r="H32" s="511"/>
      <c r="I32" s="757"/>
      <c r="J32" s="201"/>
      <c r="K32" s="182"/>
      <c r="L32" s="172"/>
      <c r="M32" s="172"/>
      <c r="N32" s="175"/>
      <c r="O32" s="182"/>
      <c r="P32" s="172"/>
      <c r="Q32" s="172"/>
      <c r="R32" s="175"/>
      <c r="S32" s="176"/>
      <c r="T32" s="177"/>
      <c r="U32" s="177"/>
      <c r="V32" s="185"/>
      <c r="W32" s="179"/>
      <c r="X32" s="179"/>
      <c r="Y32" s="202" t="s">
        <v>92</v>
      </c>
      <c r="Z32" s="203">
        <v>1</v>
      </c>
      <c r="AA32" s="204">
        <v>3</v>
      </c>
      <c r="AB32" s="205">
        <v>3</v>
      </c>
      <c r="AC32" s="16"/>
    </row>
    <row r="33" spans="1:29" ht="19.5" customHeight="1">
      <c r="A33" s="514"/>
      <c r="B33" s="517"/>
      <c r="C33" s="520"/>
      <c r="D33" s="520"/>
      <c r="E33" s="666"/>
      <c r="F33" s="669"/>
      <c r="G33" s="716"/>
      <c r="H33" s="511"/>
      <c r="I33" s="757"/>
      <c r="J33" s="20"/>
      <c r="K33" s="32"/>
      <c r="L33" s="51"/>
      <c r="M33" s="51"/>
      <c r="N33" s="52"/>
      <c r="O33" s="32"/>
      <c r="P33" s="51"/>
      <c r="Q33" s="51"/>
      <c r="R33" s="53"/>
      <c r="S33" s="83"/>
      <c r="T33" s="84"/>
      <c r="U33" s="84"/>
      <c r="V33" s="85"/>
      <c r="W33" s="54"/>
      <c r="X33" s="54"/>
      <c r="Y33" s="606" t="s">
        <v>83</v>
      </c>
      <c r="Z33" s="608">
        <v>4</v>
      </c>
      <c r="AA33" s="608">
        <v>4</v>
      </c>
      <c r="AB33" s="681">
        <v>10</v>
      </c>
      <c r="AC33" s="16"/>
    </row>
    <row r="34" spans="1:29" ht="17.25" customHeight="1" thickBot="1">
      <c r="A34" s="515"/>
      <c r="B34" s="518"/>
      <c r="C34" s="521"/>
      <c r="D34" s="521"/>
      <c r="E34" s="667"/>
      <c r="F34" s="670"/>
      <c r="G34" s="717"/>
      <c r="H34" s="512"/>
      <c r="I34" s="758"/>
      <c r="J34" s="94" t="s">
        <v>9</v>
      </c>
      <c r="K34" s="86">
        <f t="shared" ref="K34:X34" si="6">SUM(K31:K33)</f>
        <v>37.4</v>
      </c>
      <c r="L34" s="87">
        <f t="shared" si="6"/>
        <v>37.4</v>
      </c>
      <c r="M34" s="87">
        <f t="shared" si="6"/>
        <v>0</v>
      </c>
      <c r="N34" s="98">
        <f t="shared" si="6"/>
        <v>0</v>
      </c>
      <c r="O34" s="86">
        <f t="shared" si="6"/>
        <v>46.6</v>
      </c>
      <c r="P34" s="87">
        <f t="shared" si="6"/>
        <v>46.6</v>
      </c>
      <c r="Q34" s="87">
        <f t="shared" si="6"/>
        <v>0</v>
      </c>
      <c r="R34" s="98">
        <f t="shared" si="6"/>
        <v>0</v>
      </c>
      <c r="S34" s="86">
        <f t="shared" si="6"/>
        <v>0</v>
      </c>
      <c r="T34" s="87">
        <f t="shared" si="6"/>
        <v>0</v>
      </c>
      <c r="U34" s="87">
        <f t="shared" si="6"/>
        <v>0</v>
      </c>
      <c r="V34" s="87">
        <f t="shared" si="6"/>
        <v>0</v>
      </c>
      <c r="W34" s="95">
        <f t="shared" si="6"/>
        <v>55</v>
      </c>
      <c r="X34" s="95">
        <f t="shared" si="6"/>
        <v>60</v>
      </c>
      <c r="Y34" s="607"/>
      <c r="Z34" s="609"/>
      <c r="AA34" s="609"/>
      <c r="AB34" s="682"/>
      <c r="AC34" s="16"/>
    </row>
    <row r="35" spans="1:29" ht="27.75" customHeight="1">
      <c r="A35" s="513" t="s">
        <v>8</v>
      </c>
      <c r="B35" s="516" t="s">
        <v>10</v>
      </c>
      <c r="C35" s="519" t="s">
        <v>10</v>
      </c>
      <c r="D35" s="519"/>
      <c r="E35" s="522" t="s">
        <v>66</v>
      </c>
      <c r="F35" s="525" t="s">
        <v>139</v>
      </c>
      <c r="G35" s="715" t="s">
        <v>48</v>
      </c>
      <c r="H35" s="510" t="s">
        <v>60</v>
      </c>
      <c r="I35" s="756" t="s">
        <v>93</v>
      </c>
      <c r="J35" s="69" t="s">
        <v>45</v>
      </c>
      <c r="K35" s="70">
        <f>L35+N35</f>
        <v>180</v>
      </c>
      <c r="L35" s="71">
        <v>180</v>
      </c>
      <c r="M35" s="71"/>
      <c r="N35" s="72"/>
      <c r="O35" s="161">
        <f>P35+R35</f>
        <v>240</v>
      </c>
      <c r="P35" s="71">
        <v>240</v>
      </c>
      <c r="Q35" s="71"/>
      <c r="R35" s="73"/>
      <c r="S35" s="77">
        <f>T35+V35</f>
        <v>0</v>
      </c>
      <c r="T35" s="78">
        <v>0</v>
      </c>
      <c r="U35" s="78"/>
      <c r="V35" s="79"/>
      <c r="W35" s="74">
        <v>240</v>
      </c>
      <c r="X35" s="74">
        <v>240</v>
      </c>
      <c r="Y35" s="133" t="s">
        <v>70</v>
      </c>
      <c r="Z35" s="135">
        <v>20</v>
      </c>
      <c r="AA35" s="135">
        <v>20</v>
      </c>
      <c r="AB35" s="136">
        <v>30</v>
      </c>
      <c r="AC35" s="16"/>
    </row>
    <row r="36" spans="1:29" ht="25.5" customHeight="1">
      <c r="A36" s="514"/>
      <c r="B36" s="517"/>
      <c r="C36" s="520"/>
      <c r="D36" s="520"/>
      <c r="E36" s="523"/>
      <c r="F36" s="526"/>
      <c r="G36" s="716"/>
      <c r="H36" s="511"/>
      <c r="I36" s="757"/>
      <c r="J36" s="211"/>
      <c r="K36" s="212"/>
      <c r="L36" s="213"/>
      <c r="M36" s="213"/>
      <c r="N36" s="214"/>
      <c r="O36" s="219"/>
      <c r="P36" s="213"/>
      <c r="Q36" s="213"/>
      <c r="R36" s="214"/>
      <c r="S36" s="215"/>
      <c r="T36" s="216"/>
      <c r="U36" s="216"/>
      <c r="V36" s="217"/>
      <c r="W36" s="218"/>
      <c r="X36" s="218"/>
      <c r="Y36" s="231" t="s">
        <v>84</v>
      </c>
      <c r="Z36" s="232">
        <v>20</v>
      </c>
      <c r="AA36" s="232">
        <v>20</v>
      </c>
      <c r="AB36" s="233">
        <v>30</v>
      </c>
      <c r="AC36" s="16"/>
    </row>
    <row r="37" spans="1:29" ht="27" customHeight="1" thickBot="1">
      <c r="A37" s="515"/>
      <c r="B37" s="518"/>
      <c r="C37" s="521"/>
      <c r="D37" s="521"/>
      <c r="E37" s="524"/>
      <c r="F37" s="527"/>
      <c r="G37" s="717"/>
      <c r="H37" s="512"/>
      <c r="I37" s="758"/>
      <c r="J37" s="97" t="s">
        <v>9</v>
      </c>
      <c r="K37" s="207">
        <f t="shared" ref="K37:X37" si="7">SUM(K35:K36)</f>
        <v>180</v>
      </c>
      <c r="L37" s="208">
        <f t="shared" si="7"/>
        <v>180</v>
      </c>
      <c r="M37" s="208">
        <f t="shared" si="7"/>
        <v>0</v>
      </c>
      <c r="N37" s="209">
        <f t="shared" si="7"/>
        <v>0</v>
      </c>
      <c r="O37" s="207">
        <f t="shared" si="7"/>
        <v>240</v>
      </c>
      <c r="P37" s="208">
        <f t="shared" si="7"/>
        <v>240</v>
      </c>
      <c r="Q37" s="208">
        <f t="shared" si="7"/>
        <v>0</v>
      </c>
      <c r="R37" s="209">
        <f t="shared" si="7"/>
        <v>0</v>
      </c>
      <c r="S37" s="207">
        <f t="shared" si="7"/>
        <v>0</v>
      </c>
      <c r="T37" s="208">
        <f t="shared" si="7"/>
        <v>0</v>
      </c>
      <c r="U37" s="208">
        <f t="shared" si="7"/>
        <v>0</v>
      </c>
      <c r="V37" s="208">
        <f t="shared" si="7"/>
        <v>0</v>
      </c>
      <c r="W37" s="210">
        <f t="shared" si="7"/>
        <v>240</v>
      </c>
      <c r="X37" s="210">
        <f t="shared" si="7"/>
        <v>240</v>
      </c>
      <c r="Y37" s="107" t="s">
        <v>106</v>
      </c>
      <c r="Z37" s="105">
        <v>3</v>
      </c>
      <c r="AA37" s="105">
        <v>3</v>
      </c>
      <c r="AB37" s="106">
        <v>4</v>
      </c>
      <c r="AC37" s="16"/>
    </row>
    <row r="38" spans="1:29" ht="21.75" customHeight="1">
      <c r="A38" s="513" t="s">
        <v>8</v>
      </c>
      <c r="B38" s="516" t="s">
        <v>10</v>
      </c>
      <c r="C38" s="519" t="s">
        <v>47</v>
      </c>
      <c r="D38" s="519"/>
      <c r="E38" s="594" t="s">
        <v>67</v>
      </c>
      <c r="F38" s="597"/>
      <c r="G38" s="715" t="s">
        <v>48</v>
      </c>
      <c r="H38" s="510" t="s">
        <v>60</v>
      </c>
      <c r="I38" s="756" t="s">
        <v>93</v>
      </c>
      <c r="J38" s="19" t="s">
        <v>45</v>
      </c>
      <c r="K38" s="24">
        <f>L38+N38</f>
        <v>42</v>
      </c>
      <c r="L38" s="25">
        <v>42</v>
      </c>
      <c r="M38" s="25"/>
      <c r="N38" s="26"/>
      <c r="O38" s="24">
        <f>P38</f>
        <v>42</v>
      </c>
      <c r="P38" s="75">
        <v>42</v>
      </c>
      <c r="Q38" s="25"/>
      <c r="R38" s="27"/>
      <c r="S38" s="88">
        <f>T38+V38</f>
        <v>0</v>
      </c>
      <c r="T38" s="89"/>
      <c r="U38" s="89"/>
      <c r="V38" s="90"/>
      <c r="W38" s="56">
        <v>46.9</v>
      </c>
      <c r="X38" s="56">
        <v>46.9</v>
      </c>
      <c r="Y38" s="587" t="s">
        <v>68</v>
      </c>
      <c r="Z38" s="47">
        <v>12</v>
      </c>
      <c r="AA38" s="47">
        <v>12</v>
      </c>
      <c r="AB38" s="48">
        <v>12</v>
      </c>
      <c r="AC38" s="16"/>
    </row>
    <row r="39" spans="1:29" ht="20.25" customHeight="1">
      <c r="A39" s="514"/>
      <c r="B39" s="517"/>
      <c r="C39" s="520"/>
      <c r="D39" s="520"/>
      <c r="E39" s="595"/>
      <c r="F39" s="598"/>
      <c r="G39" s="716"/>
      <c r="H39" s="511"/>
      <c r="I39" s="757"/>
      <c r="J39" s="38"/>
      <c r="K39" s="28"/>
      <c r="L39" s="29"/>
      <c r="M39" s="29"/>
      <c r="N39" s="30"/>
      <c r="O39" s="28"/>
      <c r="P39" s="29"/>
      <c r="Q39" s="29"/>
      <c r="R39" s="31"/>
      <c r="S39" s="91">
        <f>T39+V39</f>
        <v>0</v>
      </c>
      <c r="T39" s="84"/>
      <c r="U39" s="84"/>
      <c r="V39" s="85"/>
      <c r="W39" s="62"/>
      <c r="X39" s="62"/>
      <c r="Y39" s="588"/>
      <c r="Z39" s="43"/>
      <c r="AA39" s="43"/>
      <c r="AB39" s="44"/>
      <c r="AC39" s="16"/>
    </row>
    <row r="40" spans="1:29" ht="31.5" customHeight="1" thickBot="1">
      <c r="A40" s="515"/>
      <c r="B40" s="518"/>
      <c r="C40" s="521"/>
      <c r="D40" s="521"/>
      <c r="E40" s="596"/>
      <c r="F40" s="599"/>
      <c r="G40" s="717"/>
      <c r="H40" s="512"/>
      <c r="I40" s="758"/>
      <c r="J40" s="94" t="s">
        <v>9</v>
      </c>
      <c r="K40" s="86">
        <f t="shared" ref="K40:X40" si="8">SUM(K38:K39)</f>
        <v>42</v>
      </c>
      <c r="L40" s="87">
        <f t="shared" si="8"/>
        <v>42</v>
      </c>
      <c r="M40" s="87">
        <f t="shared" si="8"/>
        <v>0</v>
      </c>
      <c r="N40" s="98">
        <f t="shared" si="8"/>
        <v>0</v>
      </c>
      <c r="O40" s="86">
        <f t="shared" si="8"/>
        <v>42</v>
      </c>
      <c r="P40" s="87">
        <f t="shared" si="8"/>
        <v>42</v>
      </c>
      <c r="Q40" s="87">
        <f t="shared" si="8"/>
        <v>0</v>
      </c>
      <c r="R40" s="98">
        <f t="shared" si="8"/>
        <v>0</v>
      </c>
      <c r="S40" s="86">
        <f t="shared" si="8"/>
        <v>0</v>
      </c>
      <c r="T40" s="87">
        <f t="shared" si="8"/>
        <v>0</v>
      </c>
      <c r="U40" s="87">
        <f t="shared" si="8"/>
        <v>0</v>
      </c>
      <c r="V40" s="87">
        <f t="shared" si="8"/>
        <v>0</v>
      </c>
      <c r="W40" s="95">
        <f t="shared" si="8"/>
        <v>46.9</v>
      </c>
      <c r="X40" s="95">
        <f t="shared" si="8"/>
        <v>46.9</v>
      </c>
      <c r="Y40" s="589"/>
      <c r="Z40" s="45"/>
      <c r="AA40" s="45"/>
      <c r="AB40" s="46"/>
      <c r="AC40" s="16"/>
    </row>
    <row r="41" spans="1:29" ht="43.5" customHeight="1">
      <c r="A41" s="240" t="s">
        <v>8</v>
      </c>
      <c r="B41" s="220" t="s">
        <v>10</v>
      </c>
      <c r="C41" s="241" t="s">
        <v>48</v>
      </c>
      <c r="D41" s="222"/>
      <c r="E41" s="779" t="s">
        <v>107</v>
      </c>
      <c r="F41" s="592"/>
      <c r="G41" s="713" t="s">
        <v>48</v>
      </c>
      <c r="H41" s="511" t="s">
        <v>60</v>
      </c>
      <c r="I41" s="757" t="s">
        <v>93</v>
      </c>
      <c r="J41" s="40" t="s">
        <v>45</v>
      </c>
      <c r="K41" s="24">
        <f>L41+N41</f>
        <v>0</v>
      </c>
      <c r="L41" s="236">
        <v>0</v>
      </c>
      <c r="M41" s="25"/>
      <c r="N41" s="26"/>
      <c r="O41" s="242">
        <v>14.2</v>
      </c>
      <c r="P41" s="25">
        <v>14.2</v>
      </c>
      <c r="Q41" s="25"/>
      <c r="R41" s="26"/>
      <c r="S41" s="88">
        <f>T41+V41</f>
        <v>0</v>
      </c>
      <c r="T41" s="89">
        <v>0</v>
      </c>
      <c r="U41" s="89"/>
      <c r="V41" s="239"/>
      <c r="W41" s="56">
        <v>14.2</v>
      </c>
      <c r="X41" s="56">
        <v>14.2</v>
      </c>
      <c r="Y41" s="243" t="s">
        <v>145</v>
      </c>
      <c r="Z41" s="237">
        <v>12</v>
      </c>
      <c r="AA41" s="237">
        <v>12</v>
      </c>
      <c r="AB41" s="238">
        <v>12</v>
      </c>
      <c r="AC41" s="16"/>
    </row>
    <row r="42" spans="1:29" ht="22.5" customHeight="1" thickBot="1">
      <c r="A42" s="234"/>
      <c r="B42" s="221"/>
      <c r="C42" s="235"/>
      <c r="D42" s="223"/>
      <c r="E42" s="780"/>
      <c r="F42" s="593"/>
      <c r="G42" s="714"/>
      <c r="H42" s="512"/>
      <c r="I42" s="758"/>
      <c r="J42" s="94" t="s">
        <v>9</v>
      </c>
      <c r="K42" s="86">
        <f t="shared" ref="K42:X42" si="9">SUM(K41:K41)</f>
        <v>0</v>
      </c>
      <c r="L42" s="87">
        <f t="shared" si="9"/>
        <v>0</v>
      </c>
      <c r="M42" s="87">
        <f t="shared" si="9"/>
        <v>0</v>
      </c>
      <c r="N42" s="98">
        <f t="shared" si="9"/>
        <v>0</v>
      </c>
      <c r="O42" s="86">
        <f t="shared" si="9"/>
        <v>14.2</v>
      </c>
      <c r="P42" s="87">
        <f t="shared" si="9"/>
        <v>14.2</v>
      </c>
      <c r="Q42" s="87">
        <f t="shared" si="9"/>
        <v>0</v>
      </c>
      <c r="R42" s="132">
        <f t="shared" si="9"/>
        <v>0</v>
      </c>
      <c r="S42" s="99">
        <f t="shared" si="9"/>
        <v>0</v>
      </c>
      <c r="T42" s="87">
        <f t="shared" si="9"/>
        <v>0</v>
      </c>
      <c r="U42" s="87">
        <f t="shared" si="9"/>
        <v>0</v>
      </c>
      <c r="V42" s="98">
        <f t="shared" si="9"/>
        <v>0</v>
      </c>
      <c r="W42" s="95">
        <f t="shared" si="9"/>
        <v>14.2</v>
      </c>
      <c r="X42" s="95">
        <f t="shared" si="9"/>
        <v>14.2</v>
      </c>
      <c r="Y42" s="244" t="s">
        <v>142</v>
      </c>
      <c r="Z42" s="245">
        <v>4</v>
      </c>
      <c r="AA42" s="245">
        <v>4</v>
      </c>
      <c r="AB42" s="246">
        <v>4</v>
      </c>
      <c r="AC42" s="16"/>
    </row>
    <row r="43" spans="1:29" ht="15" customHeight="1" thickBot="1">
      <c r="A43" s="121" t="s">
        <v>8</v>
      </c>
      <c r="B43" s="14" t="s">
        <v>10</v>
      </c>
      <c r="C43" s="559" t="s">
        <v>11</v>
      </c>
      <c r="D43" s="559"/>
      <c r="E43" s="559"/>
      <c r="F43" s="559"/>
      <c r="G43" s="559"/>
      <c r="H43" s="559"/>
      <c r="I43" s="559"/>
      <c r="J43" s="560"/>
      <c r="K43" s="36">
        <f>SUM(K40,K37,K34)</f>
        <v>259.39999999999998</v>
      </c>
      <c r="L43" s="36">
        <f>SUM(L40,L37,L34)</f>
        <v>259.39999999999998</v>
      </c>
      <c r="M43" s="36">
        <f>SUM(M40,M37,M34)</f>
        <v>0</v>
      </c>
      <c r="N43" s="37">
        <f>SUM(N40,N37,N34)</f>
        <v>0</v>
      </c>
      <c r="O43" s="36">
        <f>SUM(O40,O37,O34,O42)</f>
        <v>342.8</v>
      </c>
      <c r="P43" s="36">
        <f t="shared" ref="P43:X43" si="10">SUM(P40,P37,P34,P42)</f>
        <v>342.8</v>
      </c>
      <c r="Q43" s="36">
        <f t="shared" si="10"/>
        <v>0</v>
      </c>
      <c r="R43" s="36">
        <f t="shared" si="10"/>
        <v>0</v>
      </c>
      <c r="S43" s="36">
        <f t="shared" si="10"/>
        <v>0</v>
      </c>
      <c r="T43" s="36">
        <f t="shared" si="10"/>
        <v>0</v>
      </c>
      <c r="U43" s="36">
        <f t="shared" si="10"/>
        <v>0</v>
      </c>
      <c r="V43" s="36">
        <f t="shared" si="10"/>
        <v>0</v>
      </c>
      <c r="W43" s="36">
        <f t="shared" si="10"/>
        <v>356.1</v>
      </c>
      <c r="X43" s="36">
        <f t="shared" si="10"/>
        <v>361.1</v>
      </c>
      <c r="Y43" s="600"/>
      <c r="Z43" s="601"/>
      <c r="AA43" s="601"/>
      <c r="AB43" s="602"/>
    </row>
    <row r="44" spans="1:29" ht="14.25" customHeight="1" thickBot="1">
      <c r="A44" s="121" t="s">
        <v>8</v>
      </c>
      <c r="B44" s="553" t="s">
        <v>12</v>
      </c>
      <c r="C44" s="554"/>
      <c r="D44" s="554"/>
      <c r="E44" s="554"/>
      <c r="F44" s="554"/>
      <c r="G44" s="554"/>
      <c r="H44" s="554"/>
      <c r="I44" s="554"/>
      <c r="J44" s="555"/>
      <c r="K44" s="124">
        <f t="shared" ref="K44:X44" si="11">SUM(K29,K43)</f>
        <v>530.79999999999995</v>
      </c>
      <c r="L44" s="124">
        <f t="shared" si="11"/>
        <v>530.79999999999995</v>
      </c>
      <c r="M44" s="124">
        <f t="shared" si="11"/>
        <v>0</v>
      </c>
      <c r="N44" s="125">
        <f t="shared" si="11"/>
        <v>0</v>
      </c>
      <c r="O44" s="124">
        <f t="shared" si="11"/>
        <v>1810.5</v>
      </c>
      <c r="P44" s="124">
        <f t="shared" si="11"/>
        <v>1810.5</v>
      </c>
      <c r="Q44" s="124">
        <f t="shared" si="11"/>
        <v>0</v>
      </c>
      <c r="R44" s="125">
        <f t="shared" si="11"/>
        <v>0</v>
      </c>
      <c r="S44" s="124">
        <f t="shared" si="11"/>
        <v>0</v>
      </c>
      <c r="T44" s="124">
        <f t="shared" si="11"/>
        <v>0</v>
      </c>
      <c r="U44" s="124">
        <f t="shared" si="11"/>
        <v>0</v>
      </c>
      <c r="V44" s="125">
        <f t="shared" si="11"/>
        <v>0</v>
      </c>
      <c r="W44" s="125">
        <f t="shared" si="11"/>
        <v>651.79999999999995</v>
      </c>
      <c r="X44" s="124">
        <f t="shared" si="11"/>
        <v>1916.8</v>
      </c>
      <c r="Y44" s="603"/>
      <c r="Z44" s="604"/>
      <c r="AA44" s="604"/>
      <c r="AB44" s="605"/>
    </row>
    <row r="45" spans="1:29" ht="14.25" customHeight="1" thickBot="1">
      <c r="A45" s="122" t="s">
        <v>10</v>
      </c>
      <c r="B45" s="581" t="s">
        <v>55</v>
      </c>
      <c r="C45" s="582"/>
      <c r="D45" s="582"/>
      <c r="E45" s="582"/>
      <c r="F45" s="582"/>
      <c r="G45" s="582"/>
      <c r="H45" s="582"/>
      <c r="I45" s="582"/>
      <c r="J45" s="582"/>
      <c r="K45" s="582"/>
      <c r="L45" s="582"/>
      <c r="M45" s="582"/>
      <c r="N45" s="582"/>
      <c r="O45" s="582"/>
      <c r="P45" s="582"/>
      <c r="Q45" s="582"/>
      <c r="R45" s="582"/>
      <c r="S45" s="582"/>
      <c r="T45" s="582"/>
      <c r="U45" s="582"/>
      <c r="V45" s="582"/>
      <c r="W45" s="582"/>
      <c r="X45" s="582"/>
      <c r="Y45" s="582"/>
      <c r="Z45" s="582"/>
      <c r="AA45" s="582"/>
      <c r="AB45" s="583"/>
    </row>
    <row r="46" spans="1:29" ht="14.25" customHeight="1" thickBot="1">
      <c r="A46" s="120" t="s">
        <v>10</v>
      </c>
      <c r="B46" s="14" t="s">
        <v>8</v>
      </c>
      <c r="C46" s="584" t="s">
        <v>56</v>
      </c>
      <c r="D46" s="585"/>
      <c r="E46" s="585"/>
      <c r="F46" s="585"/>
      <c r="G46" s="585"/>
      <c r="H46" s="585"/>
      <c r="I46" s="585"/>
      <c r="J46" s="585"/>
      <c r="K46" s="585"/>
      <c r="L46" s="585"/>
      <c r="M46" s="585"/>
      <c r="N46" s="585"/>
      <c r="O46" s="585"/>
      <c r="P46" s="585"/>
      <c r="Q46" s="585"/>
      <c r="R46" s="585"/>
      <c r="S46" s="585"/>
      <c r="T46" s="585"/>
      <c r="U46" s="585"/>
      <c r="V46" s="585"/>
      <c r="W46" s="585"/>
      <c r="X46" s="585"/>
      <c r="Y46" s="585"/>
      <c r="Z46" s="585"/>
      <c r="AA46" s="585"/>
      <c r="AB46" s="586"/>
    </row>
    <row r="47" spans="1:29" ht="19.5" customHeight="1">
      <c r="A47" s="513" t="s">
        <v>10</v>
      </c>
      <c r="B47" s="516" t="s">
        <v>8</v>
      </c>
      <c r="C47" s="519" t="s">
        <v>8</v>
      </c>
      <c r="D47" s="519"/>
      <c r="E47" s="631" t="s">
        <v>82</v>
      </c>
      <c r="F47" s="137" t="s">
        <v>62</v>
      </c>
      <c r="G47" s="767" t="s">
        <v>48</v>
      </c>
      <c r="H47" s="510" t="s">
        <v>60</v>
      </c>
      <c r="I47" s="756" t="s">
        <v>59</v>
      </c>
      <c r="J47" s="19" t="s">
        <v>57</v>
      </c>
      <c r="K47" s="24">
        <f>L47+N47</f>
        <v>2263.9</v>
      </c>
      <c r="L47" s="25"/>
      <c r="M47" s="25"/>
      <c r="N47" s="60">
        <f>543.2+1720.7</f>
        <v>2263.9</v>
      </c>
      <c r="O47" s="307">
        <f>P47+R47</f>
        <v>679.8</v>
      </c>
      <c r="P47" s="300"/>
      <c r="Q47" s="300"/>
      <c r="R47" s="301">
        <f>523.2+156.6</f>
        <v>679.8</v>
      </c>
      <c r="S47" s="88">
        <f>T47+V47</f>
        <v>0</v>
      </c>
      <c r="T47" s="89"/>
      <c r="U47" s="89"/>
      <c r="V47" s="90"/>
      <c r="W47" s="56"/>
      <c r="X47" s="268"/>
      <c r="Y47" s="274" t="s">
        <v>110</v>
      </c>
      <c r="Z47" s="57"/>
      <c r="AA47" s="57"/>
      <c r="AB47" s="58"/>
      <c r="AC47" s="16"/>
    </row>
    <row r="48" spans="1:29" ht="53.25" customHeight="1" thickBot="1">
      <c r="A48" s="514"/>
      <c r="B48" s="517"/>
      <c r="C48" s="520"/>
      <c r="D48" s="520"/>
      <c r="E48" s="632"/>
      <c r="F48" s="556" t="s">
        <v>73</v>
      </c>
      <c r="G48" s="768"/>
      <c r="H48" s="511"/>
      <c r="I48" s="757"/>
      <c r="J48" s="38" t="s">
        <v>45</v>
      </c>
      <c r="K48" s="67">
        <f>L48+N48</f>
        <v>0</v>
      </c>
      <c r="L48" s="55"/>
      <c r="M48" s="55"/>
      <c r="N48" s="60"/>
      <c r="O48" s="265">
        <f>P48+R48</f>
        <v>2996.6</v>
      </c>
      <c r="P48" s="262"/>
      <c r="Q48" s="262"/>
      <c r="R48" s="474">
        <v>2996.6</v>
      </c>
      <c r="S48" s="91">
        <f>T48+V48</f>
        <v>0</v>
      </c>
      <c r="T48" s="92"/>
      <c r="U48" s="92"/>
      <c r="V48" s="93">
        <v>0</v>
      </c>
      <c r="W48" s="329">
        <v>3754</v>
      </c>
      <c r="X48" s="330">
        <v>3754</v>
      </c>
      <c r="Y48" s="275" t="s">
        <v>143</v>
      </c>
      <c r="Z48" s="276">
        <v>100</v>
      </c>
      <c r="AA48" s="276"/>
      <c r="AB48" s="277"/>
      <c r="AC48" s="16"/>
    </row>
    <row r="49" spans="1:29" ht="15.75" customHeight="1">
      <c r="A49" s="514"/>
      <c r="B49" s="517"/>
      <c r="C49" s="520"/>
      <c r="D49" s="520"/>
      <c r="E49" s="632"/>
      <c r="F49" s="557"/>
      <c r="G49" s="768"/>
      <c r="H49" s="511"/>
      <c r="I49" s="757"/>
      <c r="J49" s="19" t="s">
        <v>161</v>
      </c>
      <c r="K49" s="67"/>
      <c r="L49" s="55"/>
      <c r="M49" s="55"/>
      <c r="N49" s="60"/>
      <c r="O49" s="265">
        <f>R49</f>
        <v>588.5</v>
      </c>
      <c r="P49" s="262"/>
      <c r="Q49" s="262"/>
      <c r="R49" s="266">
        <v>588.5</v>
      </c>
      <c r="S49" s="91"/>
      <c r="T49" s="92"/>
      <c r="U49" s="92"/>
      <c r="V49" s="93"/>
      <c r="W49" s="329"/>
      <c r="X49" s="473"/>
      <c r="Y49" s="397"/>
      <c r="Z49" s="259"/>
      <c r="AA49" s="259"/>
      <c r="AB49" s="257"/>
      <c r="AC49" s="16"/>
    </row>
    <row r="50" spans="1:29" ht="24.75" customHeight="1">
      <c r="A50" s="514"/>
      <c r="B50" s="517"/>
      <c r="C50" s="520"/>
      <c r="D50" s="520"/>
      <c r="E50" s="632"/>
      <c r="F50" s="557"/>
      <c r="G50" s="768"/>
      <c r="H50" s="511"/>
      <c r="I50" s="757"/>
      <c r="J50" s="295" t="s">
        <v>58</v>
      </c>
      <c r="K50" s="32">
        <f>L50+N50</f>
        <v>4333.3</v>
      </c>
      <c r="L50" s="29"/>
      <c r="M50" s="29"/>
      <c r="N50" s="61">
        <v>4333.3</v>
      </c>
      <c r="O50" s="32">
        <f>P50+R50</f>
        <v>4171.7</v>
      </c>
      <c r="P50" s="29"/>
      <c r="Q50" s="29"/>
      <c r="R50" s="470">
        <v>4171.7</v>
      </c>
      <c r="S50" s="80">
        <f>T50+V50</f>
        <v>0</v>
      </c>
      <c r="T50" s="84"/>
      <c r="U50" s="84"/>
      <c r="V50" s="85">
        <v>0</v>
      </c>
      <c r="W50" s="471">
        <v>4250</v>
      </c>
      <c r="X50" s="472">
        <v>4250</v>
      </c>
      <c r="Y50" s="623" t="s">
        <v>134</v>
      </c>
      <c r="Z50" s="43"/>
      <c r="AA50" s="43">
        <v>40</v>
      </c>
      <c r="AB50" s="44">
        <v>100</v>
      </c>
      <c r="AC50" s="16"/>
    </row>
    <row r="51" spans="1:29" ht="26.25" customHeight="1" thickBot="1">
      <c r="A51" s="515"/>
      <c r="B51" s="518"/>
      <c r="C51" s="521"/>
      <c r="D51" s="521"/>
      <c r="E51" s="633"/>
      <c r="F51" s="558"/>
      <c r="G51" s="769"/>
      <c r="H51" s="512"/>
      <c r="I51" s="758"/>
      <c r="J51" s="94" t="s">
        <v>9</v>
      </c>
      <c r="K51" s="99">
        <f t="shared" ref="K51:X51" si="12">SUM(K47:K50)</f>
        <v>6597.2</v>
      </c>
      <c r="L51" s="87">
        <f t="shared" si="12"/>
        <v>0</v>
      </c>
      <c r="M51" s="87">
        <f t="shared" si="12"/>
        <v>0</v>
      </c>
      <c r="N51" s="98">
        <f t="shared" si="12"/>
        <v>6597.2</v>
      </c>
      <c r="O51" s="86">
        <f>SUM(O47:O50)</f>
        <v>8436.6</v>
      </c>
      <c r="P51" s="87">
        <f t="shared" si="12"/>
        <v>0</v>
      </c>
      <c r="Q51" s="87">
        <f t="shared" si="12"/>
        <v>0</v>
      </c>
      <c r="R51" s="98">
        <f>SUM(R47:R50)</f>
        <v>8436.6</v>
      </c>
      <c r="S51" s="86">
        <f t="shared" si="12"/>
        <v>0</v>
      </c>
      <c r="T51" s="87">
        <f t="shared" si="12"/>
        <v>0</v>
      </c>
      <c r="U51" s="87">
        <f t="shared" si="12"/>
        <v>0</v>
      </c>
      <c r="V51" s="132">
        <f t="shared" si="12"/>
        <v>0</v>
      </c>
      <c r="W51" s="95">
        <f>SUM(W47:W50)</f>
        <v>8004</v>
      </c>
      <c r="X51" s="166">
        <f t="shared" si="12"/>
        <v>8004</v>
      </c>
      <c r="Y51" s="624"/>
      <c r="Z51" s="101"/>
      <c r="AA51" s="101"/>
      <c r="AB51" s="100"/>
      <c r="AC51" s="16"/>
    </row>
    <row r="52" spans="1:29" ht="14.25" customHeight="1">
      <c r="A52" s="513" t="s">
        <v>10</v>
      </c>
      <c r="B52" s="516" t="s">
        <v>8</v>
      </c>
      <c r="C52" s="614" t="s">
        <v>10</v>
      </c>
      <c r="D52" s="614"/>
      <c r="E52" s="617" t="s">
        <v>146</v>
      </c>
      <c r="F52" s="142" t="s">
        <v>62</v>
      </c>
      <c r="G52" s="767" t="s">
        <v>49</v>
      </c>
      <c r="H52" s="510" t="s">
        <v>60</v>
      </c>
      <c r="I52" s="756" t="s">
        <v>94</v>
      </c>
      <c r="J52" s="17" t="s">
        <v>45</v>
      </c>
      <c r="K52" s="24"/>
      <c r="L52" s="25"/>
      <c r="M52" s="25"/>
      <c r="N52" s="26"/>
      <c r="O52" s="24">
        <f>R52</f>
        <v>50</v>
      </c>
      <c r="P52" s="25"/>
      <c r="Q52" s="25"/>
      <c r="R52" s="27">
        <v>50</v>
      </c>
      <c r="S52" s="249"/>
      <c r="T52" s="89"/>
      <c r="U52" s="89"/>
      <c r="V52" s="90"/>
      <c r="W52" s="56"/>
      <c r="X52" s="56"/>
      <c r="Y52" s="279" t="s">
        <v>112</v>
      </c>
      <c r="Z52" s="47">
        <v>1</v>
      </c>
      <c r="AA52" s="47"/>
      <c r="AB52" s="48"/>
      <c r="AC52" s="16"/>
    </row>
    <row r="53" spans="1:29" ht="14.25" customHeight="1">
      <c r="A53" s="514"/>
      <c r="B53" s="517"/>
      <c r="C53" s="615"/>
      <c r="D53" s="615"/>
      <c r="E53" s="618"/>
      <c r="F53" s="675" t="s">
        <v>138</v>
      </c>
      <c r="G53" s="768"/>
      <c r="H53" s="511"/>
      <c r="I53" s="757"/>
      <c r="J53" s="40" t="s">
        <v>57</v>
      </c>
      <c r="K53" s="126"/>
      <c r="L53" s="127"/>
      <c r="M53" s="127"/>
      <c r="N53" s="128"/>
      <c r="O53" s="59"/>
      <c r="P53" s="29"/>
      <c r="Q53" s="29"/>
      <c r="R53" s="61"/>
      <c r="S53" s="250"/>
      <c r="T53" s="84"/>
      <c r="U53" s="84"/>
      <c r="V53" s="85"/>
      <c r="W53" s="331">
        <v>178.4</v>
      </c>
      <c r="X53" s="331">
        <v>178.4</v>
      </c>
      <c r="Y53" s="280" t="s">
        <v>111</v>
      </c>
      <c r="Z53" s="259"/>
      <c r="AA53" s="49">
        <v>50</v>
      </c>
      <c r="AB53" s="257">
        <v>50</v>
      </c>
      <c r="AC53" s="16"/>
    </row>
    <row r="54" spans="1:29" ht="15" customHeight="1">
      <c r="A54" s="514"/>
      <c r="B54" s="517"/>
      <c r="C54" s="615"/>
      <c r="D54" s="615"/>
      <c r="E54" s="618"/>
      <c r="F54" s="676"/>
      <c r="G54" s="768"/>
      <c r="H54" s="511"/>
      <c r="I54" s="757"/>
      <c r="J54" s="40" t="s">
        <v>58</v>
      </c>
      <c r="K54" s="129"/>
      <c r="L54" s="130"/>
      <c r="M54" s="130"/>
      <c r="N54" s="131"/>
      <c r="O54" s="66"/>
      <c r="P54" s="33"/>
      <c r="Q54" s="33"/>
      <c r="R54" s="68"/>
      <c r="S54" s="83"/>
      <c r="T54" s="81"/>
      <c r="U54" s="81"/>
      <c r="V54" s="82"/>
      <c r="W54" s="329">
        <v>2021.2</v>
      </c>
      <c r="X54" s="329">
        <v>2021.2</v>
      </c>
      <c r="Y54" s="271"/>
      <c r="Z54" s="259"/>
      <c r="AA54" s="49"/>
      <c r="AB54" s="257"/>
      <c r="AC54" s="16"/>
    </row>
    <row r="55" spans="1:29" ht="16.5" customHeight="1">
      <c r="A55" s="514"/>
      <c r="B55" s="517"/>
      <c r="C55" s="615"/>
      <c r="D55" s="615"/>
      <c r="E55" s="618"/>
      <c r="F55" s="676"/>
      <c r="G55" s="768"/>
      <c r="H55" s="511"/>
      <c r="I55" s="757"/>
      <c r="J55" s="264" t="s">
        <v>103</v>
      </c>
      <c r="K55" s="265"/>
      <c r="L55" s="262"/>
      <c r="M55" s="262"/>
      <c r="N55" s="266"/>
      <c r="O55" s="59"/>
      <c r="P55" s="267"/>
      <c r="Q55" s="267"/>
      <c r="R55" s="60"/>
      <c r="S55" s="250"/>
      <c r="T55" s="92"/>
      <c r="U55" s="92"/>
      <c r="V55" s="93"/>
      <c r="W55" s="331">
        <v>178.4</v>
      </c>
      <c r="X55" s="331">
        <v>178.4</v>
      </c>
      <c r="Y55" s="281"/>
      <c r="Z55" s="259"/>
      <c r="AA55" s="49"/>
      <c r="AB55" s="257"/>
      <c r="AC55" s="16"/>
    </row>
    <row r="56" spans="1:29" ht="18.75" customHeight="1" thickBot="1">
      <c r="A56" s="515"/>
      <c r="B56" s="518"/>
      <c r="C56" s="616"/>
      <c r="D56" s="616"/>
      <c r="E56" s="619"/>
      <c r="F56" s="677"/>
      <c r="G56" s="769"/>
      <c r="H56" s="512"/>
      <c r="I56" s="758"/>
      <c r="J56" s="97" t="s">
        <v>9</v>
      </c>
      <c r="K56" s="263">
        <f>SUM(K52:K55)</f>
        <v>0</v>
      </c>
      <c r="L56" s="263">
        <f t="shared" ref="L56:X56" si="13">SUM(L52:L55)</f>
        <v>0</v>
      </c>
      <c r="M56" s="263">
        <f t="shared" si="13"/>
        <v>0</v>
      </c>
      <c r="N56" s="263">
        <f t="shared" si="13"/>
        <v>0</v>
      </c>
      <c r="O56" s="263">
        <f t="shared" si="13"/>
        <v>50</v>
      </c>
      <c r="P56" s="263">
        <f t="shared" si="13"/>
        <v>0</v>
      </c>
      <c r="Q56" s="263">
        <f t="shared" si="13"/>
        <v>0</v>
      </c>
      <c r="R56" s="263">
        <f t="shared" si="13"/>
        <v>50</v>
      </c>
      <c r="S56" s="263">
        <f t="shared" si="13"/>
        <v>0</v>
      </c>
      <c r="T56" s="263">
        <f t="shared" si="13"/>
        <v>0</v>
      </c>
      <c r="U56" s="263">
        <f t="shared" si="13"/>
        <v>0</v>
      </c>
      <c r="V56" s="263">
        <f t="shared" si="13"/>
        <v>0</v>
      </c>
      <c r="W56" s="263">
        <f t="shared" si="13"/>
        <v>2378</v>
      </c>
      <c r="X56" s="263">
        <f t="shared" si="13"/>
        <v>2378</v>
      </c>
      <c r="Y56" s="39"/>
      <c r="Z56" s="278"/>
      <c r="AA56" s="50"/>
      <c r="AB56" s="282"/>
      <c r="AC56" s="16"/>
    </row>
    <row r="57" spans="1:29" ht="37.5" customHeight="1">
      <c r="A57" s="761" t="s">
        <v>10</v>
      </c>
      <c r="B57" s="764" t="s">
        <v>8</v>
      </c>
      <c r="C57" s="614" t="s">
        <v>47</v>
      </c>
      <c r="D57" s="614"/>
      <c r="E57" s="773" t="s">
        <v>63</v>
      </c>
      <c r="F57" s="141" t="s">
        <v>62</v>
      </c>
      <c r="G57" s="767" t="s">
        <v>48</v>
      </c>
      <c r="H57" s="770" t="s">
        <v>60</v>
      </c>
      <c r="I57" s="756" t="s">
        <v>94</v>
      </c>
      <c r="J57" s="40" t="s">
        <v>57</v>
      </c>
      <c r="K57" s="126">
        <f>L57+N57</f>
        <v>681.9</v>
      </c>
      <c r="L57" s="127"/>
      <c r="M57" s="127"/>
      <c r="N57" s="128">
        <f>129.8+552.1</f>
        <v>681.9</v>
      </c>
      <c r="O57" s="24"/>
      <c r="P57" s="25"/>
      <c r="Q57" s="25"/>
      <c r="R57" s="27"/>
      <c r="S57" s="88"/>
      <c r="T57" s="89"/>
      <c r="U57" s="89"/>
      <c r="V57" s="90"/>
      <c r="W57" s="56"/>
      <c r="X57" s="268"/>
      <c r="Y57" s="258"/>
      <c r="Z57" s="57"/>
      <c r="AA57" s="57"/>
      <c r="AB57" s="58"/>
    </row>
    <row r="58" spans="1:29" ht="29.25" customHeight="1">
      <c r="A58" s="762"/>
      <c r="B58" s="765"/>
      <c r="C58" s="615"/>
      <c r="D58" s="615"/>
      <c r="E58" s="774"/>
      <c r="F58" s="759"/>
      <c r="G58" s="768"/>
      <c r="H58" s="731"/>
      <c r="I58" s="757"/>
      <c r="J58" s="40" t="s">
        <v>58</v>
      </c>
      <c r="K58" s="129">
        <f>L58+N58</f>
        <v>488.7</v>
      </c>
      <c r="L58" s="130"/>
      <c r="M58" s="130"/>
      <c r="N58" s="131">
        <v>488.7</v>
      </c>
      <c r="O58" s="66"/>
      <c r="P58" s="33"/>
      <c r="Q58" s="33"/>
      <c r="R58" s="34"/>
      <c r="S58" s="83"/>
      <c r="T58" s="81"/>
      <c r="U58" s="81"/>
      <c r="V58" s="82"/>
      <c r="W58" s="35"/>
      <c r="X58" s="272"/>
      <c r="Y58" s="754"/>
      <c r="Z58" s="748"/>
      <c r="AA58" s="748"/>
      <c r="AB58" s="781"/>
    </row>
    <row r="59" spans="1:29" ht="24.75" customHeight="1" thickBot="1">
      <c r="A59" s="763"/>
      <c r="B59" s="766"/>
      <c r="C59" s="616"/>
      <c r="D59" s="616"/>
      <c r="E59" s="775"/>
      <c r="F59" s="760"/>
      <c r="G59" s="769"/>
      <c r="H59" s="732"/>
      <c r="I59" s="758"/>
      <c r="J59" s="94" t="s">
        <v>9</v>
      </c>
      <c r="K59" s="99">
        <f>SUM(K57:K58)</f>
        <v>1170.5999999999999</v>
      </c>
      <c r="L59" s="87">
        <f>SUM(L57:L58)</f>
        <v>0</v>
      </c>
      <c r="M59" s="87">
        <f>SUM(M57:M58)</f>
        <v>0</v>
      </c>
      <c r="N59" s="132">
        <f>SUM(N57:N58)</f>
        <v>1170.5999999999999</v>
      </c>
      <c r="O59" s="99"/>
      <c r="P59" s="87"/>
      <c r="Q59" s="87"/>
      <c r="R59" s="98"/>
      <c r="S59" s="86"/>
      <c r="T59" s="87"/>
      <c r="U59" s="87"/>
      <c r="V59" s="132"/>
      <c r="W59" s="95"/>
      <c r="X59" s="166"/>
      <c r="Y59" s="755"/>
      <c r="Z59" s="749"/>
      <c r="AA59" s="749"/>
      <c r="AB59" s="782"/>
      <c r="AC59" s="16"/>
    </row>
    <row r="60" spans="1:29" ht="14.25" customHeight="1">
      <c r="A60" s="513" t="s">
        <v>10</v>
      </c>
      <c r="B60" s="516" t="s">
        <v>8</v>
      </c>
      <c r="C60" s="614" t="s">
        <v>48</v>
      </c>
      <c r="D60" s="614"/>
      <c r="E60" s="617" t="s">
        <v>61</v>
      </c>
      <c r="F60" s="142" t="s">
        <v>62</v>
      </c>
      <c r="G60" s="767" t="s">
        <v>49</v>
      </c>
      <c r="H60" s="510" t="s">
        <v>60</v>
      </c>
      <c r="I60" s="756" t="s">
        <v>94</v>
      </c>
      <c r="J60" s="17" t="s">
        <v>45</v>
      </c>
      <c r="K60" s="24">
        <f>L60+N60</f>
        <v>0</v>
      </c>
      <c r="L60" s="25"/>
      <c r="M60" s="25"/>
      <c r="N60" s="26"/>
      <c r="O60" s="24"/>
      <c r="P60" s="25"/>
      <c r="Q60" s="25"/>
      <c r="R60" s="27"/>
      <c r="S60" s="249"/>
      <c r="T60" s="89"/>
      <c r="U60" s="89"/>
      <c r="V60" s="90"/>
      <c r="W60" s="56"/>
      <c r="X60" s="268"/>
      <c r="Y60" s="587"/>
      <c r="Z60" s="47"/>
      <c r="AA60" s="47"/>
      <c r="AB60" s="48"/>
      <c r="AC60" s="16"/>
    </row>
    <row r="61" spans="1:29" ht="14.25" customHeight="1">
      <c r="A61" s="514"/>
      <c r="B61" s="517"/>
      <c r="C61" s="615"/>
      <c r="D61" s="615"/>
      <c r="E61" s="618"/>
      <c r="F61" s="675" t="s">
        <v>74</v>
      </c>
      <c r="G61" s="768"/>
      <c r="H61" s="511"/>
      <c r="I61" s="757"/>
      <c r="J61" s="40" t="s">
        <v>57</v>
      </c>
      <c r="K61" s="126">
        <f>L61+N61</f>
        <v>43.5</v>
      </c>
      <c r="L61" s="127"/>
      <c r="M61" s="127"/>
      <c r="N61" s="128">
        <v>43.5</v>
      </c>
      <c r="O61" s="59"/>
      <c r="P61" s="29"/>
      <c r="Q61" s="29"/>
      <c r="R61" s="61"/>
      <c r="S61" s="250"/>
      <c r="T61" s="84"/>
      <c r="U61" s="84"/>
      <c r="V61" s="85"/>
      <c r="W61" s="62"/>
      <c r="X61" s="273"/>
      <c r="Y61" s="588"/>
      <c r="Z61" s="114"/>
      <c r="AA61" s="49"/>
      <c r="AB61" s="112"/>
      <c r="AC61" s="16"/>
    </row>
    <row r="62" spans="1:29" ht="16.5" customHeight="1">
      <c r="A62" s="514"/>
      <c r="B62" s="517"/>
      <c r="C62" s="615"/>
      <c r="D62" s="615"/>
      <c r="E62" s="618"/>
      <c r="F62" s="676"/>
      <c r="G62" s="768"/>
      <c r="H62" s="511"/>
      <c r="I62" s="757"/>
      <c r="J62" s="40" t="s">
        <v>58</v>
      </c>
      <c r="K62" s="129">
        <f>L62+N62</f>
        <v>58</v>
      </c>
      <c r="L62" s="130"/>
      <c r="M62" s="130"/>
      <c r="N62" s="131">
        <v>58</v>
      </c>
      <c r="O62" s="66"/>
      <c r="P62" s="33"/>
      <c r="Q62" s="33"/>
      <c r="R62" s="68"/>
      <c r="S62" s="83"/>
      <c r="T62" s="81"/>
      <c r="U62" s="81"/>
      <c r="V62" s="82"/>
      <c r="W62" s="35"/>
      <c r="X62" s="272"/>
      <c r="Y62" s="750"/>
      <c r="Z62" s="114"/>
      <c r="AA62" s="49"/>
      <c r="AB62" s="112"/>
      <c r="AC62" s="16"/>
    </row>
    <row r="63" spans="1:29" ht="21.75" customHeight="1" thickBot="1">
      <c r="A63" s="515"/>
      <c r="B63" s="518"/>
      <c r="C63" s="616"/>
      <c r="D63" s="616"/>
      <c r="E63" s="619"/>
      <c r="F63" s="677"/>
      <c r="G63" s="769"/>
      <c r="H63" s="512"/>
      <c r="I63" s="758"/>
      <c r="J63" s="97" t="s">
        <v>9</v>
      </c>
      <c r="K63" s="99">
        <f t="shared" ref="K63:N63" si="14">SUM(K60:K62)</f>
        <v>101.5</v>
      </c>
      <c r="L63" s="87">
        <f t="shared" si="14"/>
        <v>0</v>
      </c>
      <c r="M63" s="87">
        <f t="shared" si="14"/>
        <v>0</v>
      </c>
      <c r="N63" s="132">
        <f t="shared" si="14"/>
        <v>101.5</v>
      </c>
      <c r="O63" s="99"/>
      <c r="P63" s="87"/>
      <c r="Q63" s="87"/>
      <c r="R63" s="98"/>
      <c r="S63" s="86"/>
      <c r="T63" s="87"/>
      <c r="U63" s="87"/>
      <c r="V63" s="132"/>
      <c r="W63" s="95"/>
      <c r="X63" s="166"/>
      <c r="Y63" s="39"/>
      <c r="Z63" s="115"/>
      <c r="AA63" s="50"/>
      <c r="AB63" s="113"/>
      <c r="AC63" s="16"/>
    </row>
    <row r="64" spans="1:29" ht="15.75" customHeight="1" thickBot="1">
      <c r="A64" s="123" t="s">
        <v>10</v>
      </c>
      <c r="B64" s="21" t="s">
        <v>8</v>
      </c>
      <c r="C64" s="634" t="s">
        <v>11</v>
      </c>
      <c r="D64" s="559"/>
      <c r="E64" s="559"/>
      <c r="F64" s="559"/>
      <c r="G64" s="559"/>
      <c r="H64" s="559"/>
      <c r="I64" s="559"/>
      <c r="J64" s="560"/>
      <c r="K64" s="36">
        <f>K63+K59+K56+K51</f>
        <v>7869.3</v>
      </c>
      <c r="L64" s="36">
        <f t="shared" ref="L64:X64" si="15">L63+L59+L56+L51</f>
        <v>0</v>
      </c>
      <c r="M64" s="36">
        <f t="shared" si="15"/>
        <v>0</v>
      </c>
      <c r="N64" s="229">
        <f t="shared" si="15"/>
        <v>7869.3</v>
      </c>
      <c r="O64" s="252">
        <f>O63+O59+O56+O51</f>
        <v>8486.6</v>
      </c>
      <c r="P64" s="36">
        <f t="shared" si="15"/>
        <v>0</v>
      </c>
      <c r="Q64" s="36">
        <f t="shared" si="15"/>
        <v>0</v>
      </c>
      <c r="R64" s="253">
        <f t="shared" si="15"/>
        <v>8486.6</v>
      </c>
      <c r="S64" s="36">
        <f t="shared" si="15"/>
        <v>0</v>
      </c>
      <c r="T64" s="36">
        <f t="shared" si="15"/>
        <v>0</v>
      </c>
      <c r="U64" s="36">
        <f t="shared" si="15"/>
        <v>0</v>
      </c>
      <c r="V64" s="229">
        <f t="shared" si="15"/>
        <v>0</v>
      </c>
      <c r="W64" s="230">
        <f t="shared" si="15"/>
        <v>10382</v>
      </c>
      <c r="X64" s="36">
        <f t="shared" si="15"/>
        <v>10382</v>
      </c>
      <c r="Y64" s="620"/>
      <c r="Z64" s="621"/>
      <c r="AA64" s="621"/>
      <c r="AB64" s="622"/>
    </row>
    <row r="65" spans="1:48" ht="15.75" customHeight="1" thickBot="1">
      <c r="A65" s="120" t="s">
        <v>10</v>
      </c>
      <c r="B65" s="553" t="s">
        <v>12</v>
      </c>
      <c r="C65" s="554"/>
      <c r="D65" s="554"/>
      <c r="E65" s="554"/>
      <c r="F65" s="554"/>
      <c r="G65" s="554"/>
      <c r="H65" s="554"/>
      <c r="I65" s="554"/>
      <c r="J65" s="555"/>
      <c r="K65" s="124">
        <f t="shared" ref="K65:X65" si="16">SUM(K64)</f>
        <v>7869.3</v>
      </c>
      <c r="L65" s="124">
        <f t="shared" si="16"/>
        <v>0</v>
      </c>
      <c r="M65" s="124">
        <f t="shared" si="16"/>
        <v>0</v>
      </c>
      <c r="N65" s="247">
        <f t="shared" si="16"/>
        <v>7869.3</v>
      </c>
      <c r="O65" s="254">
        <f t="shared" si="16"/>
        <v>8486.6</v>
      </c>
      <c r="P65" s="124">
        <f t="shared" si="16"/>
        <v>0</v>
      </c>
      <c r="Q65" s="124">
        <f t="shared" si="16"/>
        <v>0</v>
      </c>
      <c r="R65" s="255">
        <f t="shared" si="16"/>
        <v>8486.6</v>
      </c>
      <c r="S65" s="124">
        <f t="shared" si="16"/>
        <v>0</v>
      </c>
      <c r="T65" s="124">
        <f t="shared" si="16"/>
        <v>0</v>
      </c>
      <c r="U65" s="124">
        <f t="shared" si="16"/>
        <v>0</v>
      </c>
      <c r="V65" s="247">
        <f t="shared" si="16"/>
        <v>0</v>
      </c>
      <c r="W65" s="269">
        <f>SUM(W64)</f>
        <v>10382</v>
      </c>
      <c r="X65" s="124">
        <f t="shared" si="16"/>
        <v>10382</v>
      </c>
      <c r="Y65" s="603"/>
      <c r="Z65" s="604"/>
      <c r="AA65" s="604"/>
      <c r="AB65" s="605"/>
    </row>
    <row r="66" spans="1:48" ht="15.75" customHeight="1" thickBot="1">
      <c r="A66" s="63" t="s">
        <v>8</v>
      </c>
      <c r="B66" s="625" t="s">
        <v>156</v>
      </c>
      <c r="C66" s="626"/>
      <c r="D66" s="626"/>
      <c r="E66" s="626"/>
      <c r="F66" s="626"/>
      <c r="G66" s="626"/>
      <c r="H66" s="626"/>
      <c r="I66" s="626"/>
      <c r="J66" s="627"/>
      <c r="K66" s="64">
        <f t="shared" ref="K66:X66" si="17">SUM(K44,K65)</f>
        <v>8400.1</v>
      </c>
      <c r="L66" s="64">
        <f t="shared" si="17"/>
        <v>530.79999999999995</v>
      </c>
      <c r="M66" s="64">
        <f t="shared" si="17"/>
        <v>0</v>
      </c>
      <c r="N66" s="248">
        <f t="shared" si="17"/>
        <v>7869.3</v>
      </c>
      <c r="O66" s="64">
        <f t="shared" si="17"/>
        <v>10297.1</v>
      </c>
      <c r="P66" s="64">
        <f t="shared" si="17"/>
        <v>1810.5</v>
      </c>
      <c r="Q66" s="64">
        <f t="shared" si="17"/>
        <v>0</v>
      </c>
      <c r="R66" s="256">
        <f t="shared" si="17"/>
        <v>8486.6</v>
      </c>
      <c r="S66" s="251">
        <f t="shared" si="17"/>
        <v>0</v>
      </c>
      <c r="T66" s="64">
        <f t="shared" si="17"/>
        <v>0</v>
      </c>
      <c r="U66" s="64">
        <f t="shared" si="17"/>
        <v>0</v>
      </c>
      <c r="V66" s="248">
        <f t="shared" si="17"/>
        <v>0</v>
      </c>
      <c r="W66" s="256">
        <f t="shared" si="17"/>
        <v>11033.8</v>
      </c>
      <c r="X66" s="251">
        <f t="shared" si="17"/>
        <v>12298.8</v>
      </c>
      <c r="Y66" s="628"/>
      <c r="Z66" s="629"/>
      <c r="AA66" s="629"/>
      <c r="AB66" s="630"/>
    </row>
    <row r="67" spans="1:48" s="23" customFormat="1" ht="23.25" customHeight="1">
      <c r="A67" s="612" t="s">
        <v>148</v>
      </c>
      <c r="B67" s="612"/>
      <c r="C67" s="612"/>
      <c r="D67" s="612"/>
      <c r="E67" s="612"/>
      <c r="F67" s="612"/>
      <c r="G67" s="612"/>
      <c r="H67" s="612"/>
      <c r="I67" s="612"/>
      <c r="J67" s="612"/>
      <c r="K67" s="612"/>
      <c r="L67" s="612"/>
      <c r="M67" s="612"/>
      <c r="N67" s="612"/>
      <c r="O67" s="612"/>
      <c r="P67" s="612"/>
      <c r="Q67" s="612"/>
      <c r="R67" s="612"/>
      <c r="S67" s="612"/>
      <c r="T67" s="612"/>
      <c r="U67" s="612"/>
      <c r="V67" s="612"/>
      <c r="W67" s="612"/>
      <c r="X67" s="612"/>
      <c r="Y67" s="612"/>
      <c r="Z67" s="612"/>
      <c r="AA67" s="612"/>
      <c r="AB67" s="61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  <c r="AR67" s="22"/>
      <c r="AS67" s="22"/>
      <c r="AT67" s="22"/>
      <c r="AU67" s="22"/>
      <c r="AV67" s="22"/>
    </row>
    <row r="68" spans="1:48" s="23" customFormat="1" ht="20.25" customHeight="1">
      <c r="A68" s="613"/>
      <c r="B68" s="613"/>
      <c r="C68" s="613"/>
      <c r="D68" s="613"/>
      <c r="E68" s="613"/>
      <c r="F68" s="613"/>
      <c r="G68" s="613"/>
      <c r="H68" s="613"/>
      <c r="I68" s="613"/>
      <c r="J68" s="613"/>
      <c r="K68" s="613"/>
      <c r="L68" s="613"/>
      <c r="M68" s="613"/>
      <c r="N68" s="613"/>
      <c r="O68" s="613"/>
      <c r="P68" s="613"/>
      <c r="Q68" s="613"/>
      <c r="R68" s="613"/>
      <c r="S68" s="613"/>
      <c r="T68" s="613"/>
      <c r="U68" s="613"/>
      <c r="V68" s="613"/>
      <c r="W68" s="613"/>
      <c r="X68" s="613"/>
      <c r="Y68" s="613"/>
      <c r="Z68" s="613"/>
      <c r="AA68" s="613"/>
      <c r="AB68" s="613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  <c r="AQ68" s="22"/>
      <c r="AR68" s="22"/>
      <c r="AS68" s="22"/>
      <c r="AT68" s="22"/>
      <c r="AU68" s="22"/>
      <c r="AV68" s="22"/>
    </row>
    <row r="69" spans="1:48" s="23" customFormat="1" ht="14.25" customHeight="1" thickBot="1">
      <c r="A69" s="546" t="s">
        <v>17</v>
      </c>
      <c r="B69" s="546"/>
      <c r="C69" s="546"/>
      <c r="D69" s="546"/>
      <c r="E69" s="546"/>
      <c r="F69" s="546"/>
      <c r="G69" s="546"/>
      <c r="H69" s="546"/>
      <c r="I69" s="546"/>
      <c r="J69" s="546"/>
      <c r="K69" s="546"/>
      <c r="L69" s="546"/>
      <c r="M69" s="546"/>
      <c r="N69" s="546"/>
      <c r="O69" s="546"/>
      <c r="P69" s="546"/>
      <c r="Q69" s="546"/>
      <c r="R69" s="546"/>
      <c r="S69" s="546"/>
      <c r="T69" s="546"/>
      <c r="U69" s="546"/>
      <c r="V69" s="546"/>
      <c r="W69" s="5"/>
      <c r="X69" s="6"/>
      <c r="Y69" s="7"/>
      <c r="Z69" s="7"/>
      <c r="AA69" s="7"/>
      <c r="AB69" s="7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  <c r="AR69" s="22"/>
      <c r="AS69" s="22"/>
      <c r="AT69" s="22"/>
      <c r="AU69" s="22"/>
      <c r="AV69" s="22"/>
    </row>
    <row r="70" spans="1:48" ht="45" customHeight="1" thickBot="1">
      <c r="A70" s="547" t="s">
        <v>13</v>
      </c>
      <c r="B70" s="548"/>
      <c r="C70" s="548"/>
      <c r="D70" s="548"/>
      <c r="E70" s="548"/>
      <c r="F70" s="548"/>
      <c r="G70" s="548"/>
      <c r="H70" s="548"/>
      <c r="I70" s="548"/>
      <c r="J70" s="549"/>
      <c r="K70" s="742" t="s">
        <v>137</v>
      </c>
      <c r="L70" s="743"/>
      <c r="M70" s="743"/>
      <c r="N70" s="744"/>
      <c r="O70" s="742" t="s">
        <v>86</v>
      </c>
      <c r="P70" s="743"/>
      <c r="Q70" s="743"/>
      <c r="R70" s="744"/>
      <c r="S70" s="742" t="s">
        <v>87</v>
      </c>
      <c r="T70" s="743"/>
      <c r="U70" s="743"/>
      <c r="V70" s="744"/>
      <c r="W70" s="41" t="s">
        <v>89</v>
      </c>
      <c r="X70" s="41" t="s">
        <v>90</v>
      </c>
    </row>
    <row r="71" spans="1:48" ht="14.25" customHeight="1">
      <c r="A71" s="550" t="s">
        <v>18</v>
      </c>
      <c r="B71" s="551"/>
      <c r="C71" s="551"/>
      <c r="D71" s="551"/>
      <c r="E71" s="551"/>
      <c r="F71" s="551"/>
      <c r="G71" s="551"/>
      <c r="H71" s="551"/>
      <c r="I71" s="551"/>
      <c r="J71" s="552"/>
      <c r="K71" s="751">
        <f>SUM(K72:N74)</f>
        <v>3520.1</v>
      </c>
      <c r="L71" s="752"/>
      <c r="M71" s="752"/>
      <c r="N71" s="753"/>
      <c r="O71" s="751">
        <f>SUM(O72:R75)</f>
        <v>6125.4</v>
      </c>
      <c r="P71" s="752"/>
      <c r="Q71" s="752"/>
      <c r="R71" s="753"/>
      <c r="S71" s="751">
        <f>SUM(S72:V74)</f>
        <v>0</v>
      </c>
      <c r="T71" s="752"/>
      <c r="U71" s="752"/>
      <c r="V71" s="753"/>
      <c r="W71" s="333">
        <f>SUM(W72:W74)</f>
        <v>4584.2</v>
      </c>
      <c r="X71" s="333">
        <f>SUM(X72:X74)</f>
        <v>5849.2</v>
      </c>
    </row>
    <row r="72" spans="1:48" ht="14.25" customHeight="1">
      <c r="A72" s="540" t="s">
        <v>40</v>
      </c>
      <c r="B72" s="541"/>
      <c r="C72" s="541"/>
      <c r="D72" s="541"/>
      <c r="E72" s="541"/>
      <c r="F72" s="541"/>
      <c r="G72" s="541"/>
      <c r="H72" s="541"/>
      <c r="I72" s="541"/>
      <c r="J72" s="542"/>
      <c r="K72" s="721">
        <f>SUMIF(J12:J66,"SB",K12:K66)</f>
        <v>530.79999999999995</v>
      </c>
      <c r="L72" s="722"/>
      <c r="M72" s="722"/>
      <c r="N72" s="723"/>
      <c r="O72" s="721">
        <f>SUMIF(J12:J66,"SB",O12:O66)</f>
        <v>4357.1000000000004</v>
      </c>
      <c r="P72" s="722"/>
      <c r="Q72" s="722"/>
      <c r="R72" s="723"/>
      <c r="S72" s="721">
        <f>SUMIF(J12:J66,"SB",S12:S66)</f>
        <v>0</v>
      </c>
      <c r="T72" s="722"/>
      <c r="U72" s="722"/>
      <c r="V72" s="723"/>
      <c r="W72" s="334">
        <f>SUMIF(J12:J66,"SB",W12:W66)</f>
        <v>4405.8</v>
      </c>
      <c r="X72" s="334">
        <f>SUMIF(J12:J66,"SB",X12:X66)</f>
        <v>5670.8</v>
      </c>
    </row>
    <row r="73" spans="1:48" ht="14.25" customHeight="1">
      <c r="A73" s="543" t="s">
        <v>120</v>
      </c>
      <c r="B73" s="544"/>
      <c r="C73" s="544"/>
      <c r="D73" s="544"/>
      <c r="E73" s="544"/>
      <c r="F73" s="544"/>
      <c r="G73" s="544"/>
      <c r="H73" s="544"/>
      <c r="I73" s="544"/>
      <c r="J73" s="545"/>
      <c r="K73" s="721"/>
      <c r="L73" s="722"/>
      <c r="M73" s="722"/>
      <c r="N73" s="723"/>
      <c r="O73" s="721">
        <f>SUMIF(J12:J66,"SB(VB)",O12:O66)</f>
        <v>500</v>
      </c>
      <c r="P73" s="722"/>
      <c r="Q73" s="722"/>
      <c r="R73" s="723"/>
      <c r="S73" s="320"/>
      <c r="T73" s="321"/>
      <c r="U73" s="321"/>
      <c r="V73" s="322"/>
      <c r="W73" s="334"/>
      <c r="X73" s="334"/>
    </row>
    <row r="74" spans="1:48" ht="14.25" customHeight="1">
      <c r="A74" s="543" t="s">
        <v>41</v>
      </c>
      <c r="B74" s="544"/>
      <c r="C74" s="544"/>
      <c r="D74" s="544"/>
      <c r="E74" s="544"/>
      <c r="F74" s="544"/>
      <c r="G74" s="544"/>
      <c r="H74" s="544"/>
      <c r="I74" s="544"/>
      <c r="J74" s="545"/>
      <c r="K74" s="721">
        <f>SUMIF(J12:J66,"SB(P)",K12:K66)</f>
        <v>2989.3</v>
      </c>
      <c r="L74" s="722"/>
      <c r="M74" s="722"/>
      <c r="N74" s="723"/>
      <c r="O74" s="721">
        <f>SUMIF(J12:J66,"SB(P)",O12:O66)</f>
        <v>679.8</v>
      </c>
      <c r="P74" s="722"/>
      <c r="Q74" s="722"/>
      <c r="R74" s="723"/>
      <c r="S74" s="721">
        <f>SUMIF(J12:J66,"SB(P)",S12:S66)</f>
        <v>0</v>
      </c>
      <c r="T74" s="722"/>
      <c r="U74" s="722"/>
      <c r="V74" s="723"/>
      <c r="W74" s="334">
        <f>SUMIF(J12:J66,"SB(P)",W12:W66)</f>
        <v>178.4</v>
      </c>
      <c r="X74" s="334">
        <f>SUMIF(J12:J66,"SB(P)",X12:X66)</f>
        <v>178.4</v>
      </c>
      <c r="Y74" s="76"/>
    </row>
    <row r="75" spans="1:48" ht="14.25" customHeight="1">
      <c r="A75" s="543" t="s">
        <v>164</v>
      </c>
      <c r="B75" s="544"/>
      <c r="C75" s="544"/>
      <c r="D75" s="544"/>
      <c r="E75" s="544"/>
      <c r="F75" s="544"/>
      <c r="G75" s="544"/>
      <c r="H75" s="544"/>
      <c r="I75" s="544"/>
      <c r="J75" s="545"/>
      <c r="K75" s="394"/>
      <c r="L75" s="395"/>
      <c r="M75" s="395"/>
      <c r="N75" s="396"/>
      <c r="O75" s="721">
        <f>SUMIF(J13:J67,"Pf",O13:O67)</f>
        <v>588.5</v>
      </c>
      <c r="P75" s="722"/>
      <c r="Q75" s="722"/>
      <c r="R75" s="723"/>
      <c r="S75" s="394"/>
      <c r="T75" s="395"/>
      <c r="U75" s="395"/>
      <c r="V75" s="396"/>
      <c r="W75" s="334"/>
      <c r="X75" s="334"/>
      <c r="Y75" s="76"/>
    </row>
    <row r="76" spans="1:48" ht="14.25" customHeight="1">
      <c r="A76" s="537" t="s">
        <v>19</v>
      </c>
      <c r="B76" s="538"/>
      <c r="C76" s="538"/>
      <c r="D76" s="538"/>
      <c r="E76" s="538"/>
      <c r="F76" s="538"/>
      <c r="G76" s="538"/>
      <c r="H76" s="538"/>
      <c r="I76" s="538"/>
      <c r="J76" s="539"/>
      <c r="K76" s="745">
        <f>SUM(K77:N79)</f>
        <v>4880</v>
      </c>
      <c r="L76" s="746"/>
      <c r="M76" s="746"/>
      <c r="N76" s="747"/>
      <c r="O76" s="745">
        <f>SUM(O77:R79)</f>
        <v>4171.7</v>
      </c>
      <c r="P76" s="746"/>
      <c r="Q76" s="746"/>
      <c r="R76" s="747"/>
      <c r="S76" s="745">
        <f>SUM(S77:V79)</f>
        <v>0</v>
      </c>
      <c r="T76" s="746"/>
      <c r="U76" s="746"/>
      <c r="V76" s="747"/>
      <c r="W76" s="335">
        <f>SUM(W77:W79)</f>
        <v>6449.6</v>
      </c>
      <c r="X76" s="335">
        <f>SUM(X77:X79)</f>
        <v>6449.6</v>
      </c>
    </row>
    <row r="77" spans="1:48" ht="18.75" customHeight="1">
      <c r="A77" s="534" t="s">
        <v>108</v>
      </c>
      <c r="B77" s="535"/>
      <c r="C77" s="535"/>
      <c r="D77" s="535"/>
      <c r="E77" s="535"/>
      <c r="F77" s="535"/>
      <c r="G77" s="535"/>
      <c r="H77" s="535"/>
      <c r="I77" s="535"/>
      <c r="J77" s="536"/>
      <c r="K77" s="721">
        <f>SUMIF(J11:J65,"KVJUD",K11:K65)</f>
        <v>0</v>
      </c>
      <c r="L77" s="722"/>
      <c r="M77" s="722"/>
      <c r="N77" s="723"/>
      <c r="O77" s="721">
        <f>SUMIF(J11:J66,"KVJUD",O11:O66)</f>
        <v>0</v>
      </c>
      <c r="P77" s="722"/>
      <c r="Q77" s="722"/>
      <c r="R77" s="723"/>
      <c r="S77" s="721">
        <f>SUMIF(J12:J65,"KVJUD",S12:S65)</f>
        <v>0</v>
      </c>
      <c r="T77" s="722"/>
      <c r="U77" s="722"/>
      <c r="V77" s="723"/>
      <c r="W77" s="334">
        <f>SUMIF(J11:J65,"KVJUD",W11:W65)</f>
        <v>0</v>
      </c>
      <c r="X77" s="334">
        <f>SUMIF(J11:J65,"KVJUD",X11:X65)</f>
        <v>0</v>
      </c>
    </row>
    <row r="78" spans="1:48" ht="18.75" customHeight="1">
      <c r="A78" s="534" t="s">
        <v>109</v>
      </c>
      <c r="B78" s="535"/>
      <c r="C78" s="535"/>
      <c r="D78" s="535"/>
      <c r="E78" s="535"/>
      <c r="F78" s="535"/>
      <c r="G78" s="535"/>
      <c r="H78" s="535"/>
      <c r="I78" s="535"/>
      <c r="J78" s="536"/>
      <c r="K78" s="721">
        <f>SUMIF(J11:J65,"LRVB",K11:K65)</f>
        <v>0</v>
      </c>
      <c r="L78" s="722"/>
      <c r="M78" s="722"/>
      <c r="N78" s="723"/>
      <c r="O78" s="721">
        <f>SUMIF(J11:J65,"LRVB",O11:O65)</f>
        <v>0</v>
      </c>
      <c r="P78" s="722"/>
      <c r="Q78" s="722"/>
      <c r="R78" s="723"/>
      <c r="S78" s="721">
        <f>SUMIF(J11:J65,"LRVB",S11:S65)</f>
        <v>0</v>
      </c>
      <c r="T78" s="722"/>
      <c r="U78" s="722"/>
      <c r="V78" s="723"/>
      <c r="W78" s="334">
        <f>SUMIF(J12:J65,"LRVB",W12:W65)</f>
        <v>178.4</v>
      </c>
      <c r="X78" s="334">
        <f>SUMIF(J12:J66,"LRVB",X12:X66)</f>
        <v>178.4</v>
      </c>
    </row>
    <row r="79" spans="1:48" ht="18.75" customHeight="1">
      <c r="A79" s="534" t="s">
        <v>42</v>
      </c>
      <c r="B79" s="535"/>
      <c r="C79" s="535"/>
      <c r="D79" s="535"/>
      <c r="E79" s="535"/>
      <c r="F79" s="535"/>
      <c r="G79" s="535"/>
      <c r="H79" s="535"/>
      <c r="I79" s="535"/>
      <c r="J79" s="536"/>
      <c r="K79" s="721">
        <f>SUMIF(J12:J66,"ES",K12:K66)</f>
        <v>4880</v>
      </c>
      <c r="L79" s="722"/>
      <c r="M79" s="722"/>
      <c r="N79" s="723"/>
      <c r="O79" s="721">
        <f>SUMIF(J12:J66,"ES",O12:O66)</f>
        <v>4171.7</v>
      </c>
      <c r="P79" s="722"/>
      <c r="Q79" s="722"/>
      <c r="R79" s="723"/>
      <c r="S79" s="721">
        <f>SUMIF(J12:J66,"ES",S12:S66)</f>
        <v>0</v>
      </c>
      <c r="T79" s="722"/>
      <c r="U79" s="722"/>
      <c r="V79" s="723"/>
      <c r="W79" s="334">
        <f>SUMIF(J12:J66,"ES",W12:W66)</f>
        <v>6271.2</v>
      </c>
      <c r="X79" s="334">
        <f>SUMIF(J12:J66,"ES",X12:X66)</f>
        <v>6271.2</v>
      </c>
    </row>
    <row r="80" spans="1:48" ht="14.25" customHeight="1" thickBot="1">
      <c r="A80" s="528" t="s">
        <v>20</v>
      </c>
      <c r="B80" s="529"/>
      <c r="C80" s="529"/>
      <c r="D80" s="529"/>
      <c r="E80" s="529"/>
      <c r="F80" s="529"/>
      <c r="G80" s="529"/>
      <c r="H80" s="529"/>
      <c r="I80" s="529"/>
      <c r="J80" s="530"/>
      <c r="K80" s="718">
        <f>SUM(K71,K76)</f>
        <v>8400.1</v>
      </c>
      <c r="L80" s="719"/>
      <c r="M80" s="719"/>
      <c r="N80" s="720"/>
      <c r="O80" s="718">
        <f>SUM(O71,O76)</f>
        <v>10297.1</v>
      </c>
      <c r="P80" s="719"/>
      <c r="Q80" s="719"/>
      <c r="R80" s="720"/>
      <c r="S80" s="718">
        <f>SUM(S71,S76)</f>
        <v>0</v>
      </c>
      <c r="T80" s="719"/>
      <c r="U80" s="719"/>
      <c r="V80" s="720"/>
      <c r="W80" s="336">
        <f>SUM(W71,W76)</f>
        <v>11033.8</v>
      </c>
      <c r="X80" s="336">
        <f>SUM(X71,X76)</f>
        <v>12298.8</v>
      </c>
    </row>
    <row r="81" spans="14:24">
      <c r="N81" s="111" t="s">
        <v>140</v>
      </c>
      <c r="O81" s="111"/>
      <c r="P81" s="711">
        <f>O80/3.4528*1000</f>
        <v>2982246</v>
      </c>
      <c r="Q81" s="712"/>
      <c r="R81" s="332"/>
      <c r="S81" s="332">
        <f t="shared" ref="S81:V81" si="18">R80/3.4528</f>
        <v>0</v>
      </c>
      <c r="T81" s="332">
        <f t="shared" si="18"/>
        <v>0</v>
      </c>
      <c r="U81" s="332">
        <f t="shared" si="18"/>
        <v>0</v>
      </c>
      <c r="V81" s="332">
        <f t="shared" si="18"/>
        <v>0</v>
      </c>
      <c r="W81" s="332">
        <f>W80/3.4528*1000</f>
        <v>3195609</v>
      </c>
      <c r="X81" s="332">
        <f>X80/3.4528*1000</f>
        <v>3561979</v>
      </c>
    </row>
    <row r="83" spans="14:24">
      <c r="W83" s="270"/>
    </row>
  </sheetData>
  <mergeCells count="202">
    <mergeCell ref="A75:J75"/>
    <mergeCell ref="O75:R75"/>
    <mergeCell ref="A69:V69"/>
    <mergeCell ref="A70:J70"/>
    <mergeCell ref="H47:H51"/>
    <mergeCell ref="A73:J73"/>
    <mergeCell ref="K73:N73"/>
    <mergeCell ref="O73:R73"/>
    <mergeCell ref="I41:I42"/>
    <mergeCell ref="A60:A63"/>
    <mergeCell ref="B60:B63"/>
    <mergeCell ref="C60:C63"/>
    <mergeCell ref="D60:D63"/>
    <mergeCell ref="E60:E63"/>
    <mergeCell ref="G60:G63"/>
    <mergeCell ref="H60:H63"/>
    <mergeCell ref="A67:AB67"/>
    <mergeCell ref="I60:I63"/>
    <mergeCell ref="S71:V71"/>
    <mergeCell ref="E41:E42"/>
    <mergeCell ref="F41:F42"/>
    <mergeCell ref="AB58:AB59"/>
    <mergeCell ref="Y50:Y51"/>
    <mergeCell ref="H57:H59"/>
    <mergeCell ref="K70:N70"/>
    <mergeCell ref="O70:R70"/>
    <mergeCell ref="A17:A25"/>
    <mergeCell ref="A31:A34"/>
    <mergeCell ref="C31:C34"/>
    <mergeCell ref="D31:D34"/>
    <mergeCell ref="E31:E34"/>
    <mergeCell ref="A35:A37"/>
    <mergeCell ref="B35:B37"/>
    <mergeCell ref="C35:C37"/>
    <mergeCell ref="H35:H37"/>
    <mergeCell ref="H31:H34"/>
    <mergeCell ref="D35:D37"/>
    <mergeCell ref="E35:E37"/>
    <mergeCell ref="F35:F37"/>
    <mergeCell ref="G35:G37"/>
    <mergeCell ref="B17:B25"/>
    <mergeCell ref="C17:C25"/>
    <mergeCell ref="D17:D25"/>
    <mergeCell ref="E17:E25"/>
    <mergeCell ref="F17:F25"/>
    <mergeCell ref="G17:G25"/>
    <mergeCell ref="H17:H25"/>
    <mergeCell ref="C29:J29"/>
    <mergeCell ref="Y24:Y25"/>
    <mergeCell ref="C30:AB30"/>
    <mergeCell ref="C47:C51"/>
    <mergeCell ref="D47:D51"/>
    <mergeCell ref="E47:E51"/>
    <mergeCell ref="C57:C59"/>
    <mergeCell ref="D57:D59"/>
    <mergeCell ref="E57:E59"/>
    <mergeCell ref="AB33:AB34"/>
    <mergeCell ref="I35:I37"/>
    <mergeCell ref="H26:H28"/>
    <mergeCell ref="I26:I28"/>
    <mergeCell ref="Y26:Y27"/>
    <mergeCell ref="G57:G59"/>
    <mergeCell ref="G47:G51"/>
    <mergeCell ref="B45:AB45"/>
    <mergeCell ref="C46:AB46"/>
    <mergeCell ref="Y43:AB43"/>
    <mergeCell ref="C43:J43"/>
    <mergeCell ref="I38:I40"/>
    <mergeCell ref="Y38:Y40"/>
    <mergeCell ref="H38:H40"/>
    <mergeCell ref="B52:B56"/>
    <mergeCell ref="C52:C56"/>
    <mergeCell ref="D52:D56"/>
    <mergeCell ref="E52:E56"/>
    <mergeCell ref="G52:G56"/>
    <mergeCell ref="H52:H56"/>
    <mergeCell ref="I52:I56"/>
    <mergeCell ref="F53:F56"/>
    <mergeCell ref="I17:I25"/>
    <mergeCell ref="B31:B34"/>
    <mergeCell ref="A47:A51"/>
    <mergeCell ref="B47:B51"/>
    <mergeCell ref="I47:I51"/>
    <mergeCell ref="Z33:Z34"/>
    <mergeCell ref="AA33:AA34"/>
    <mergeCell ref="I31:I34"/>
    <mergeCell ref="Y33:Y34"/>
    <mergeCell ref="F31:F34"/>
    <mergeCell ref="G31:G34"/>
    <mergeCell ref="E38:E40"/>
    <mergeCell ref="B44:J44"/>
    <mergeCell ref="Y44:AB44"/>
    <mergeCell ref="F38:F40"/>
    <mergeCell ref="AA58:AA59"/>
    <mergeCell ref="Y60:Y62"/>
    <mergeCell ref="F61:F63"/>
    <mergeCell ref="A72:J72"/>
    <mergeCell ref="S72:V72"/>
    <mergeCell ref="S74:V74"/>
    <mergeCell ref="A74:J74"/>
    <mergeCell ref="Y65:AB65"/>
    <mergeCell ref="B66:J66"/>
    <mergeCell ref="Y66:AB66"/>
    <mergeCell ref="B65:J65"/>
    <mergeCell ref="K71:N71"/>
    <mergeCell ref="Y64:AB64"/>
    <mergeCell ref="C64:J64"/>
    <mergeCell ref="Y58:Y59"/>
    <mergeCell ref="Z58:Z59"/>
    <mergeCell ref="I57:I59"/>
    <mergeCell ref="F58:F59"/>
    <mergeCell ref="A57:A59"/>
    <mergeCell ref="B57:B59"/>
    <mergeCell ref="A71:J71"/>
    <mergeCell ref="A68:AB68"/>
    <mergeCell ref="O71:R71"/>
    <mergeCell ref="S70:V70"/>
    <mergeCell ref="S80:V80"/>
    <mergeCell ref="A76:J76"/>
    <mergeCell ref="K76:N76"/>
    <mergeCell ref="O76:R76"/>
    <mergeCell ref="S76:V76"/>
    <mergeCell ref="A79:J79"/>
    <mergeCell ref="K79:N79"/>
    <mergeCell ref="O79:R79"/>
    <mergeCell ref="S79:V79"/>
    <mergeCell ref="A77:J77"/>
    <mergeCell ref="K77:N77"/>
    <mergeCell ref="O77:R77"/>
    <mergeCell ref="S77:V77"/>
    <mergeCell ref="A78:J78"/>
    <mergeCell ref="K78:N78"/>
    <mergeCell ref="O78:R78"/>
    <mergeCell ref="S78:V78"/>
    <mergeCell ref="A1:AB1"/>
    <mergeCell ref="A2:AB2"/>
    <mergeCell ref="A3:AB3"/>
    <mergeCell ref="Z4:AB4"/>
    <mergeCell ref="A5:A7"/>
    <mergeCell ref="B5:B7"/>
    <mergeCell ref="C5:C7"/>
    <mergeCell ref="W5:W7"/>
    <mergeCell ref="X5:X7"/>
    <mergeCell ref="E5:E7"/>
    <mergeCell ref="F5:F7"/>
    <mergeCell ref="G5:G7"/>
    <mergeCell ref="D5:D7"/>
    <mergeCell ref="P6:Q6"/>
    <mergeCell ref="R6:R7"/>
    <mergeCell ref="S6:S7"/>
    <mergeCell ref="H5:H7"/>
    <mergeCell ref="I5:I7"/>
    <mergeCell ref="J5:J7"/>
    <mergeCell ref="K5:N5"/>
    <mergeCell ref="O5:R5"/>
    <mergeCell ref="S5:V5"/>
    <mergeCell ref="T6:U6"/>
    <mergeCell ref="Y5:AB5"/>
    <mergeCell ref="K6:K7"/>
    <mergeCell ref="L6:M6"/>
    <mergeCell ref="N6:N7"/>
    <mergeCell ref="V6:V7"/>
    <mergeCell ref="Y6:Y7"/>
    <mergeCell ref="Z6:AB6"/>
    <mergeCell ref="O6:O7"/>
    <mergeCell ref="I12:I16"/>
    <mergeCell ref="H12:H16"/>
    <mergeCell ref="A8:AB8"/>
    <mergeCell ref="A9:AB9"/>
    <mergeCell ref="B10:AB10"/>
    <mergeCell ref="C11:AB11"/>
    <mergeCell ref="A12:A16"/>
    <mergeCell ref="B12:B16"/>
    <mergeCell ref="C12:C16"/>
    <mergeCell ref="E12:E16"/>
    <mergeCell ref="F12:F16"/>
    <mergeCell ref="G12:G16"/>
    <mergeCell ref="D12:D16"/>
    <mergeCell ref="P81:Q81"/>
    <mergeCell ref="F48:F51"/>
    <mergeCell ref="G41:G42"/>
    <mergeCell ref="H41:H42"/>
    <mergeCell ref="A26:A28"/>
    <mergeCell ref="B26:B28"/>
    <mergeCell ref="C26:C28"/>
    <mergeCell ref="D26:D28"/>
    <mergeCell ref="E26:E28"/>
    <mergeCell ref="F26:F28"/>
    <mergeCell ref="G26:G28"/>
    <mergeCell ref="A38:A40"/>
    <mergeCell ref="B38:B40"/>
    <mergeCell ref="C38:C40"/>
    <mergeCell ref="G38:G40"/>
    <mergeCell ref="D38:D40"/>
    <mergeCell ref="A80:J80"/>
    <mergeCell ref="K80:N80"/>
    <mergeCell ref="O80:R80"/>
    <mergeCell ref="K74:N74"/>
    <mergeCell ref="O74:R74"/>
    <mergeCell ref="K72:N72"/>
    <mergeCell ref="O72:R72"/>
    <mergeCell ref="A52:A56"/>
  </mergeCells>
  <phoneticPr fontId="15" type="noConversion"/>
  <printOptions horizontalCentered="1"/>
  <pageMargins left="0" right="0" top="0.39370078740157483" bottom="0" header="0" footer="0"/>
  <pageSetup paperSize="9" scale="80" orientation="landscape" r:id="rId1"/>
  <headerFooter alignWithMargins="0">
    <oddFooter>Puslapių &amp;P iš &amp;N</oddFooter>
  </headerFooter>
  <rowBreaks count="2" manualBreakCount="2">
    <brk id="29" max="27" man="1"/>
    <brk id="56" max="27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K78"/>
  <sheetViews>
    <sheetView view="pageBreakPreview" zoomScaleNormal="100" zoomScaleSheetLayoutView="100" workbookViewId="0">
      <selection activeCell="E4" sqref="E4"/>
    </sheetView>
  </sheetViews>
  <sheetFormatPr defaultRowHeight="18.75" customHeight="1"/>
  <cols>
    <col min="1" max="4" width="2.7109375" style="11" customWidth="1"/>
    <col min="5" max="5" width="27.5703125" style="11" customWidth="1"/>
    <col min="6" max="7" width="2.7109375" style="11" customWidth="1"/>
    <col min="8" max="8" width="3.28515625" style="12" customWidth="1"/>
    <col min="9" max="9" width="10.85546875" style="12" customWidth="1"/>
    <col min="10" max="10" width="7.7109375" style="13" customWidth="1"/>
    <col min="11" max="11" width="9.85546875" style="11" customWidth="1"/>
    <col min="12" max="12" width="33" style="11" customWidth="1"/>
    <col min="13" max="13" width="8.5703125" style="11" customWidth="1"/>
    <col min="14" max="16384" width="9.140625" style="8"/>
  </cols>
  <sheetData>
    <row r="1" spans="1:15" ht="18.75" customHeight="1">
      <c r="H1" s="338"/>
      <c r="I1" s="338"/>
      <c r="J1" s="339"/>
      <c r="K1" s="799" t="s">
        <v>175</v>
      </c>
      <c r="L1" s="800"/>
      <c r="M1" s="800"/>
    </row>
    <row r="2" spans="1:15" ht="18.75" customHeight="1">
      <c r="H2" s="338"/>
      <c r="I2" s="338"/>
      <c r="J2" s="339"/>
      <c r="K2" s="800"/>
      <c r="L2" s="800"/>
      <c r="M2" s="800"/>
    </row>
    <row r="3" spans="1:15" ht="18.75" customHeight="1">
      <c r="H3" s="338"/>
      <c r="I3" s="338"/>
      <c r="J3" s="339"/>
      <c r="K3" s="800"/>
      <c r="L3" s="800"/>
      <c r="M3" s="800"/>
    </row>
    <row r="4" spans="1:15" ht="18.75" customHeight="1">
      <c r="H4" s="338"/>
      <c r="I4" s="338"/>
      <c r="J4" s="339"/>
      <c r="K4" s="494"/>
      <c r="L4" s="494"/>
      <c r="M4" s="494"/>
    </row>
    <row r="5" spans="1:15" ht="18.75" customHeight="1">
      <c r="H5" s="338"/>
      <c r="I5" s="338"/>
      <c r="J5" s="339"/>
      <c r="K5" s="494"/>
      <c r="L5" s="494"/>
      <c r="M5" s="494"/>
    </row>
    <row r="6" spans="1:15" ht="18.75" customHeight="1">
      <c r="A6" s="635" t="s">
        <v>149</v>
      </c>
      <c r="B6" s="635"/>
      <c r="C6" s="635"/>
      <c r="D6" s="635"/>
      <c r="E6" s="635"/>
      <c r="F6" s="635"/>
      <c r="G6" s="635"/>
      <c r="H6" s="635"/>
      <c r="I6" s="635"/>
      <c r="J6" s="635"/>
      <c r="K6" s="635"/>
      <c r="L6" s="635"/>
      <c r="M6" s="635"/>
    </row>
    <row r="7" spans="1:15" ht="18.75" customHeight="1">
      <c r="A7" s="636" t="s">
        <v>50</v>
      </c>
      <c r="B7" s="636"/>
      <c r="C7" s="636"/>
      <c r="D7" s="636"/>
      <c r="E7" s="636"/>
      <c r="F7" s="636"/>
      <c r="G7" s="636"/>
      <c r="H7" s="636"/>
      <c r="I7" s="636"/>
      <c r="J7" s="636"/>
      <c r="K7" s="636"/>
      <c r="L7" s="636"/>
      <c r="M7" s="636"/>
    </row>
    <row r="8" spans="1:15" ht="18.75" customHeight="1">
      <c r="A8" s="637" t="s">
        <v>36</v>
      </c>
      <c r="B8" s="637"/>
      <c r="C8" s="637"/>
      <c r="D8" s="637"/>
      <c r="E8" s="637"/>
      <c r="F8" s="637"/>
      <c r="G8" s="637"/>
      <c r="H8" s="637"/>
      <c r="I8" s="637"/>
      <c r="J8" s="637"/>
      <c r="K8" s="637"/>
      <c r="L8" s="637"/>
      <c r="M8" s="637"/>
      <c r="N8" s="4"/>
      <c r="O8" s="4"/>
    </row>
    <row r="9" spans="1:15" ht="18.75" customHeight="1" thickBot="1">
      <c r="L9" s="783" t="s">
        <v>140</v>
      </c>
      <c r="M9" s="784"/>
    </row>
    <row r="10" spans="1:15" ht="18.75" customHeight="1">
      <c r="A10" s="639" t="s">
        <v>37</v>
      </c>
      <c r="B10" s="642" t="s">
        <v>1</v>
      </c>
      <c r="C10" s="642" t="s">
        <v>2</v>
      </c>
      <c r="D10" s="642" t="s">
        <v>46</v>
      </c>
      <c r="E10" s="690" t="s">
        <v>15</v>
      </c>
      <c r="F10" s="693" t="s">
        <v>3</v>
      </c>
      <c r="G10" s="642" t="s">
        <v>150</v>
      </c>
      <c r="H10" s="654" t="s">
        <v>4</v>
      </c>
      <c r="I10" s="739" t="s">
        <v>38</v>
      </c>
      <c r="J10" s="657" t="s">
        <v>5</v>
      </c>
      <c r="K10" s="531" t="s">
        <v>151</v>
      </c>
      <c r="L10" s="808" t="s">
        <v>152</v>
      </c>
      <c r="M10" s="809"/>
    </row>
    <row r="11" spans="1:15" ht="18.75" customHeight="1">
      <c r="A11" s="640"/>
      <c r="B11" s="643"/>
      <c r="C11" s="643"/>
      <c r="D11" s="643"/>
      <c r="E11" s="691"/>
      <c r="F11" s="694"/>
      <c r="G11" s="785"/>
      <c r="H11" s="655"/>
      <c r="I11" s="740"/>
      <c r="J11" s="658"/>
      <c r="K11" s="806"/>
      <c r="L11" s="570" t="s">
        <v>15</v>
      </c>
      <c r="M11" s="340" t="s">
        <v>141</v>
      </c>
    </row>
    <row r="12" spans="1:15" ht="18.75" customHeight="1" thickBot="1">
      <c r="A12" s="641"/>
      <c r="B12" s="644"/>
      <c r="C12" s="644"/>
      <c r="D12" s="644"/>
      <c r="E12" s="692"/>
      <c r="F12" s="695"/>
      <c r="G12" s="786"/>
      <c r="H12" s="656"/>
      <c r="I12" s="741"/>
      <c r="J12" s="659"/>
      <c r="K12" s="807"/>
      <c r="L12" s="571"/>
      <c r="M12" s="382" t="s">
        <v>44</v>
      </c>
    </row>
    <row r="13" spans="1:15" s="42" customFormat="1" ht="18.75" customHeight="1">
      <c r="A13" s="575" t="s">
        <v>69</v>
      </c>
      <c r="B13" s="576"/>
      <c r="C13" s="576"/>
      <c r="D13" s="576"/>
      <c r="E13" s="576"/>
      <c r="F13" s="576"/>
      <c r="G13" s="576"/>
      <c r="H13" s="576"/>
      <c r="I13" s="576"/>
      <c r="J13" s="576"/>
      <c r="K13" s="576"/>
      <c r="L13" s="576"/>
      <c r="M13" s="577"/>
    </row>
    <row r="14" spans="1:15" s="42" customFormat="1" ht="18.75" customHeight="1">
      <c r="A14" s="561" t="s">
        <v>51</v>
      </c>
      <c r="B14" s="562"/>
      <c r="C14" s="562"/>
      <c r="D14" s="562"/>
      <c r="E14" s="562"/>
      <c r="F14" s="562"/>
      <c r="G14" s="562"/>
      <c r="H14" s="562"/>
      <c r="I14" s="562"/>
      <c r="J14" s="562"/>
      <c r="K14" s="562"/>
      <c r="L14" s="562"/>
      <c r="M14" s="563"/>
    </row>
    <row r="15" spans="1:15" ht="18.75" customHeight="1">
      <c r="A15" s="118" t="s">
        <v>8</v>
      </c>
      <c r="B15" s="564" t="s">
        <v>52</v>
      </c>
      <c r="C15" s="565"/>
      <c r="D15" s="565"/>
      <c r="E15" s="565"/>
      <c r="F15" s="565"/>
      <c r="G15" s="565"/>
      <c r="H15" s="565"/>
      <c r="I15" s="565"/>
      <c r="J15" s="565"/>
      <c r="K15" s="565"/>
      <c r="L15" s="565"/>
      <c r="M15" s="566"/>
    </row>
    <row r="16" spans="1:15" ht="18.75" customHeight="1">
      <c r="A16" s="119" t="s">
        <v>8</v>
      </c>
      <c r="B16" s="65" t="s">
        <v>8</v>
      </c>
      <c r="C16" s="567" t="s">
        <v>53</v>
      </c>
      <c r="D16" s="568"/>
      <c r="E16" s="568"/>
      <c r="F16" s="568"/>
      <c r="G16" s="568"/>
      <c r="H16" s="568"/>
      <c r="I16" s="568"/>
      <c r="J16" s="568"/>
      <c r="K16" s="568"/>
      <c r="L16" s="568"/>
      <c r="M16" s="569"/>
    </row>
    <row r="17" spans="1:19" ht="18.75" customHeight="1">
      <c r="A17" s="514" t="s">
        <v>8</v>
      </c>
      <c r="B17" s="517" t="s">
        <v>8</v>
      </c>
      <c r="C17" s="520" t="s">
        <v>8</v>
      </c>
      <c r="D17" s="520"/>
      <c r="E17" s="666" t="s">
        <v>64</v>
      </c>
      <c r="F17" s="673" t="s">
        <v>75</v>
      </c>
      <c r="G17" s="797" t="s">
        <v>166</v>
      </c>
      <c r="H17" s="663" t="s">
        <v>60</v>
      </c>
      <c r="I17" s="757" t="s">
        <v>93</v>
      </c>
      <c r="J17" s="15" t="s">
        <v>45</v>
      </c>
      <c r="K17" s="257">
        <f>(125.7-26)/3.4528*1000</f>
        <v>28875</v>
      </c>
      <c r="L17" s="302" t="s">
        <v>78</v>
      </c>
      <c r="M17" s="341">
        <v>65</v>
      </c>
    </row>
    <row r="18" spans="1:19" ht="18.75" customHeight="1">
      <c r="A18" s="514"/>
      <c r="B18" s="517"/>
      <c r="C18" s="520"/>
      <c r="D18" s="520"/>
      <c r="E18" s="666"/>
      <c r="F18" s="673"/>
      <c r="G18" s="797"/>
      <c r="H18" s="663"/>
      <c r="I18" s="757"/>
      <c r="J18" s="385"/>
      <c r="K18" s="386"/>
      <c r="L18" s="303" t="s">
        <v>96</v>
      </c>
      <c r="M18" s="342">
        <v>1</v>
      </c>
    </row>
    <row r="19" spans="1:19" ht="18.75" customHeight="1">
      <c r="A19" s="514"/>
      <c r="B19" s="517"/>
      <c r="C19" s="520"/>
      <c r="D19" s="520"/>
      <c r="E19" s="666"/>
      <c r="F19" s="673"/>
      <c r="G19" s="797"/>
      <c r="H19" s="663"/>
      <c r="I19" s="757"/>
      <c r="J19" s="385"/>
      <c r="K19" s="386"/>
      <c r="L19" s="146" t="s">
        <v>98</v>
      </c>
      <c r="M19" s="343">
        <v>90</v>
      </c>
    </row>
    <row r="20" spans="1:19" ht="18.75" customHeight="1">
      <c r="A20" s="514"/>
      <c r="B20" s="517"/>
      <c r="C20" s="520"/>
      <c r="D20" s="520"/>
      <c r="E20" s="666"/>
      <c r="F20" s="673"/>
      <c r="G20" s="797"/>
      <c r="H20" s="663"/>
      <c r="I20" s="757"/>
      <c r="J20" s="18"/>
      <c r="K20" s="259"/>
      <c r="L20" s="303" t="s">
        <v>97</v>
      </c>
      <c r="M20" s="343">
        <v>1100</v>
      </c>
      <c r="N20" s="16"/>
    </row>
    <row r="21" spans="1:19" ht="18.75" customHeight="1" thickBot="1">
      <c r="A21" s="515"/>
      <c r="B21" s="518"/>
      <c r="C21" s="521"/>
      <c r="D21" s="521"/>
      <c r="E21" s="667"/>
      <c r="F21" s="674"/>
      <c r="G21" s="798"/>
      <c r="H21" s="664"/>
      <c r="I21" s="758"/>
      <c r="J21" s="186" t="s">
        <v>9</v>
      </c>
      <c r="K21" s="355">
        <f t="shared" ref="K21" si="0">SUM(K17:K19)</f>
        <v>28875</v>
      </c>
      <c r="L21" s="302" t="s">
        <v>79</v>
      </c>
      <c r="M21" s="341">
        <v>1</v>
      </c>
      <c r="N21" s="16"/>
    </row>
    <row r="22" spans="1:19" ht="18.75" customHeight="1">
      <c r="A22" s="513" t="s">
        <v>8</v>
      </c>
      <c r="B22" s="516" t="s">
        <v>8</v>
      </c>
      <c r="C22" s="519" t="s">
        <v>10</v>
      </c>
      <c r="D22" s="519"/>
      <c r="E22" s="665" t="s">
        <v>80</v>
      </c>
      <c r="F22" s="668" t="s">
        <v>77</v>
      </c>
      <c r="G22" s="787" t="s">
        <v>167</v>
      </c>
      <c r="H22" s="671" t="s">
        <v>60</v>
      </c>
      <c r="I22" s="756" t="s">
        <v>93</v>
      </c>
      <c r="J22" s="167" t="s">
        <v>45</v>
      </c>
      <c r="K22" s="356">
        <f>(868-200)/3.4528*1000</f>
        <v>193466</v>
      </c>
      <c r="L22" s="347" t="s">
        <v>100</v>
      </c>
      <c r="M22" s="344">
        <v>2</v>
      </c>
      <c r="N22" s="351"/>
    </row>
    <row r="23" spans="1:19" ht="18.75" customHeight="1">
      <c r="A23" s="514"/>
      <c r="B23" s="517"/>
      <c r="C23" s="520"/>
      <c r="D23" s="520"/>
      <c r="E23" s="666"/>
      <c r="F23" s="669"/>
      <c r="G23" s="788"/>
      <c r="H23" s="663"/>
      <c r="I23" s="757"/>
      <c r="J23" s="337" t="s">
        <v>119</v>
      </c>
      <c r="K23" s="357">
        <f>500/3.4528*1000</f>
        <v>144810</v>
      </c>
      <c r="L23" s="305" t="s">
        <v>101</v>
      </c>
      <c r="M23" s="345"/>
    </row>
    <row r="24" spans="1:19" ht="18.75" customHeight="1">
      <c r="A24" s="514"/>
      <c r="B24" s="517"/>
      <c r="C24" s="520"/>
      <c r="D24" s="520"/>
      <c r="E24" s="666"/>
      <c r="F24" s="669"/>
      <c r="G24" s="788"/>
      <c r="H24" s="663"/>
      <c r="I24" s="757"/>
      <c r="J24" s="383"/>
      <c r="K24" s="384"/>
      <c r="L24" s="306" t="s">
        <v>102</v>
      </c>
      <c r="M24" s="193">
        <v>2</v>
      </c>
    </row>
    <row r="25" spans="1:19" ht="18.75" customHeight="1">
      <c r="A25" s="514"/>
      <c r="B25" s="517"/>
      <c r="C25" s="520"/>
      <c r="D25" s="520"/>
      <c r="E25" s="666"/>
      <c r="F25" s="669"/>
      <c r="G25" s="788"/>
      <c r="H25" s="663"/>
      <c r="I25" s="757"/>
      <c r="J25" s="383"/>
      <c r="K25" s="384"/>
      <c r="L25" s="306" t="s">
        <v>104</v>
      </c>
      <c r="M25" s="193">
        <v>2</v>
      </c>
    </row>
    <row r="26" spans="1:19" ht="18.75" customHeight="1">
      <c r="A26" s="514"/>
      <c r="B26" s="517"/>
      <c r="C26" s="520"/>
      <c r="D26" s="520"/>
      <c r="E26" s="666"/>
      <c r="F26" s="669"/>
      <c r="G26" s="788"/>
      <c r="H26" s="663"/>
      <c r="I26" s="757"/>
      <c r="J26" s="383"/>
      <c r="K26" s="384"/>
      <c r="L26" s="306" t="s">
        <v>99</v>
      </c>
      <c r="M26" s="193">
        <v>2</v>
      </c>
    </row>
    <row r="27" spans="1:19" ht="18.75" customHeight="1">
      <c r="A27" s="514"/>
      <c r="B27" s="517"/>
      <c r="C27" s="520"/>
      <c r="D27" s="520"/>
      <c r="E27" s="666"/>
      <c r="F27" s="669"/>
      <c r="G27" s="788"/>
      <c r="H27" s="663"/>
      <c r="I27" s="757"/>
      <c r="J27" s="383"/>
      <c r="K27" s="384"/>
      <c r="L27" s="306" t="s">
        <v>105</v>
      </c>
      <c r="M27" s="194">
        <v>100</v>
      </c>
      <c r="Q27" s="8" t="s">
        <v>155</v>
      </c>
      <c r="S27" s="8" t="s">
        <v>117</v>
      </c>
    </row>
    <row r="28" spans="1:19" ht="18.75" customHeight="1">
      <c r="A28" s="514"/>
      <c r="B28" s="517"/>
      <c r="C28" s="520"/>
      <c r="D28" s="520"/>
      <c r="E28" s="666"/>
      <c r="F28" s="669"/>
      <c r="G28" s="788"/>
      <c r="H28" s="663"/>
      <c r="I28" s="757"/>
      <c r="J28" s="383"/>
      <c r="K28" s="384"/>
      <c r="L28" s="306" t="s">
        <v>113</v>
      </c>
      <c r="M28" s="194">
        <v>100</v>
      </c>
    </row>
    <row r="29" spans="1:19" ht="18.75" customHeight="1">
      <c r="A29" s="514"/>
      <c r="B29" s="517"/>
      <c r="C29" s="520"/>
      <c r="D29" s="520"/>
      <c r="E29" s="666"/>
      <c r="F29" s="669"/>
      <c r="G29" s="788"/>
      <c r="H29" s="663"/>
      <c r="I29" s="757"/>
      <c r="J29" s="18"/>
      <c r="K29" s="358"/>
      <c r="L29" s="623" t="s">
        <v>147</v>
      </c>
      <c r="M29" s="195">
        <v>1</v>
      </c>
    </row>
    <row r="30" spans="1:19" ht="18.75" customHeight="1" thickBot="1">
      <c r="A30" s="515"/>
      <c r="B30" s="518"/>
      <c r="C30" s="521"/>
      <c r="D30" s="521"/>
      <c r="E30" s="667"/>
      <c r="F30" s="670"/>
      <c r="G30" s="789"/>
      <c r="H30" s="664"/>
      <c r="I30" s="758"/>
      <c r="J30" s="94" t="s">
        <v>9</v>
      </c>
      <c r="K30" s="359">
        <f t="shared" ref="K30" si="1">SUM(K22:K29)</f>
        <v>338276</v>
      </c>
      <c r="L30" s="624"/>
      <c r="M30" s="196"/>
    </row>
    <row r="31" spans="1:19" ht="18.75" customHeight="1">
      <c r="A31" s="513" t="s">
        <v>8</v>
      </c>
      <c r="B31" s="516" t="s">
        <v>8</v>
      </c>
      <c r="C31" s="519" t="s">
        <v>47</v>
      </c>
      <c r="D31" s="519"/>
      <c r="E31" s="665" t="s">
        <v>144</v>
      </c>
      <c r="F31" s="525" t="s">
        <v>77</v>
      </c>
      <c r="G31" s="803" t="s">
        <v>168</v>
      </c>
      <c r="H31" s="671" t="s">
        <v>60</v>
      </c>
      <c r="I31" s="756" t="s">
        <v>93</v>
      </c>
      <c r="J31" s="19" t="s">
        <v>45</v>
      </c>
      <c r="K31" s="379">
        <f>200/3.4528*1000</f>
        <v>57924</v>
      </c>
      <c r="L31" s="492" t="s">
        <v>118</v>
      </c>
      <c r="M31" s="136">
        <v>1</v>
      </c>
      <c r="N31" s="16"/>
    </row>
    <row r="32" spans="1:19" ht="18.75" customHeight="1" thickBot="1">
      <c r="A32" s="515"/>
      <c r="B32" s="518"/>
      <c r="C32" s="521"/>
      <c r="D32" s="521"/>
      <c r="E32" s="667"/>
      <c r="F32" s="527"/>
      <c r="G32" s="805"/>
      <c r="H32" s="664"/>
      <c r="I32" s="758"/>
      <c r="J32" s="97" t="s">
        <v>9</v>
      </c>
      <c r="K32" s="360">
        <f>SUM(K31:K31)</f>
        <v>57924</v>
      </c>
      <c r="L32" s="348"/>
      <c r="M32" s="106"/>
      <c r="N32" s="16"/>
    </row>
    <row r="33" spans="1:14" ht="18.75" customHeight="1" thickBot="1">
      <c r="A33" s="120" t="s">
        <v>8</v>
      </c>
      <c r="B33" s="14" t="s">
        <v>8</v>
      </c>
      <c r="C33" s="559" t="s">
        <v>11</v>
      </c>
      <c r="D33" s="559"/>
      <c r="E33" s="559"/>
      <c r="F33" s="559"/>
      <c r="G33" s="559"/>
      <c r="H33" s="559"/>
      <c r="I33" s="559"/>
      <c r="J33" s="560"/>
      <c r="K33" s="361">
        <f>K30+K21+K32</f>
        <v>425075</v>
      </c>
      <c r="L33" s="489"/>
      <c r="M33" s="490"/>
    </row>
    <row r="34" spans="1:14" ht="18.75" customHeight="1" thickBot="1">
      <c r="A34" s="120" t="s">
        <v>8</v>
      </c>
      <c r="B34" s="14" t="s">
        <v>10</v>
      </c>
      <c r="C34" s="678" t="s">
        <v>54</v>
      </c>
      <c r="D34" s="679"/>
      <c r="E34" s="679"/>
      <c r="F34" s="679"/>
      <c r="G34" s="679"/>
      <c r="H34" s="679"/>
      <c r="I34" s="679"/>
      <c r="J34" s="679"/>
      <c r="K34" s="679"/>
      <c r="L34" s="679"/>
      <c r="M34" s="680"/>
    </row>
    <row r="35" spans="1:14" ht="18.75" customHeight="1">
      <c r="A35" s="513" t="s">
        <v>8</v>
      </c>
      <c r="B35" s="516" t="s">
        <v>10</v>
      </c>
      <c r="C35" s="519" t="s">
        <v>8</v>
      </c>
      <c r="D35" s="519"/>
      <c r="E35" s="665" t="s">
        <v>65</v>
      </c>
      <c r="F35" s="668" t="s">
        <v>76</v>
      </c>
      <c r="G35" s="790" t="s">
        <v>169</v>
      </c>
      <c r="H35" s="510" t="s">
        <v>60</v>
      </c>
      <c r="I35" s="756" t="s">
        <v>93</v>
      </c>
      <c r="J35" s="69" t="s">
        <v>45</v>
      </c>
      <c r="K35" s="356">
        <f>46.6/3.4528*1000</f>
        <v>13496</v>
      </c>
      <c r="L35" s="349" t="s">
        <v>81</v>
      </c>
      <c r="M35" s="104">
        <v>5</v>
      </c>
      <c r="N35" s="16"/>
    </row>
    <row r="36" spans="1:14" ht="18.75" customHeight="1">
      <c r="A36" s="514"/>
      <c r="B36" s="517"/>
      <c r="C36" s="520"/>
      <c r="D36" s="520"/>
      <c r="E36" s="666"/>
      <c r="F36" s="669"/>
      <c r="G36" s="791"/>
      <c r="H36" s="511"/>
      <c r="I36" s="757"/>
      <c r="J36" s="385"/>
      <c r="K36" s="387"/>
      <c r="L36" s="231" t="s">
        <v>92</v>
      </c>
      <c r="M36" s="346">
        <v>1</v>
      </c>
      <c r="N36" s="16"/>
    </row>
    <row r="37" spans="1:14" ht="18.75" customHeight="1">
      <c r="A37" s="514"/>
      <c r="B37" s="517"/>
      <c r="C37" s="520"/>
      <c r="D37" s="520"/>
      <c r="E37" s="666"/>
      <c r="F37" s="669"/>
      <c r="G37" s="791"/>
      <c r="H37" s="511"/>
      <c r="I37" s="757"/>
      <c r="J37" s="20"/>
      <c r="K37" s="362"/>
      <c r="L37" s="793" t="s">
        <v>83</v>
      </c>
      <c r="M37" s="795">
        <v>4</v>
      </c>
      <c r="N37" s="16"/>
    </row>
    <row r="38" spans="1:14" ht="18.75" customHeight="1" thickBot="1">
      <c r="A38" s="515"/>
      <c r="B38" s="518"/>
      <c r="C38" s="521"/>
      <c r="D38" s="521"/>
      <c r="E38" s="667"/>
      <c r="F38" s="670"/>
      <c r="G38" s="792"/>
      <c r="H38" s="512"/>
      <c r="I38" s="758"/>
      <c r="J38" s="94" t="s">
        <v>9</v>
      </c>
      <c r="K38" s="363">
        <f>SUM(K35:K37)</f>
        <v>13496</v>
      </c>
      <c r="L38" s="794"/>
      <c r="M38" s="682"/>
      <c r="N38" s="16"/>
    </row>
    <row r="39" spans="1:14" ht="18.75" customHeight="1">
      <c r="A39" s="513" t="s">
        <v>8</v>
      </c>
      <c r="B39" s="516" t="s">
        <v>10</v>
      </c>
      <c r="C39" s="519" t="s">
        <v>10</v>
      </c>
      <c r="D39" s="519"/>
      <c r="E39" s="522" t="s">
        <v>66</v>
      </c>
      <c r="F39" s="525" t="s">
        <v>139</v>
      </c>
      <c r="G39" s="796" t="s">
        <v>170</v>
      </c>
      <c r="H39" s="510" t="s">
        <v>60</v>
      </c>
      <c r="I39" s="756" t="s">
        <v>93</v>
      </c>
      <c r="J39" s="388" t="s">
        <v>45</v>
      </c>
      <c r="K39" s="104">
        <f>240/3.4528*1000</f>
        <v>69509</v>
      </c>
      <c r="L39" s="492" t="s">
        <v>70</v>
      </c>
      <c r="M39" s="136">
        <v>100</v>
      </c>
      <c r="N39" s="16"/>
    </row>
    <row r="40" spans="1:14" ht="18.75" customHeight="1">
      <c r="A40" s="514"/>
      <c r="B40" s="517"/>
      <c r="C40" s="520"/>
      <c r="D40" s="520"/>
      <c r="E40" s="523"/>
      <c r="F40" s="526"/>
      <c r="G40" s="797"/>
      <c r="H40" s="511"/>
      <c r="I40" s="757"/>
      <c r="J40" s="295"/>
      <c r="K40" s="365"/>
      <c r="L40" s="231" t="s">
        <v>84</v>
      </c>
      <c r="M40" s="233">
        <v>40</v>
      </c>
      <c r="N40" s="16"/>
    </row>
    <row r="41" spans="1:14" ht="18.75" customHeight="1" thickBot="1">
      <c r="A41" s="515"/>
      <c r="B41" s="518"/>
      <c r="C41" s="521"/>
      <c r="D41" s="521"/>
      <c r="E41" s="524"/>
      <c r="F41" s="527"/>
      <c r="G41" s="798"/>
      <c r="H41" s="512"/>
      <c r="I41" s="758"/>
      <c r="J41" s="97" t="s">
        <v>9</v>
      </c>
      <c r="K41" s="360">
        <f t="shared" ref="K41" si="2">SUM(K39:K40)</f>
        <v>69509</v>
      </c>
      <c r="L41" s="348" t="s">
        <v>165</v>
      </c>
      <c r="M41" s="106">
        <v>10</v>
      </c>
      <c r="N41" s="16"/>
    </row>
    <row r="42" spans="1:14" ht="18.75" customHeight="1">
      <c r="A42" s="513" t="s">
        <v>8</v>
      </c>
      <c r="B42" s="516" t="s">
        <v>10</v>
      </c>
      <c r="C42" s="519" t="s">
        <v>47</v>
      </c>
      <c r="D42" s="519"/>
      <c r="E42" s="594" t="s">
        <v>67</v>
      </c>
      <c r="F42" s="597"/>
      <c r="G42" s="790" t="s">
        <v>171</v>
      </c>
      <c r="H42" s="510" t="s">
        <v>60</v>
      </c>
      <c r="I42" s="756" t="s">
        <v>93</v>
      </c>
      <c r="J42" s="388" t="s">
        <v>45</v>
      </c>
      <c r="K42" s="104">
        <f>42/3.4528*1000</f>
        <v>12164</v>
      </c>
      <c r="L42" s="587" t="s">
        <v>68</v>
      </c>
      <c r="M42" s="48">
        <v>12</v>
      </c>
      <c r="N42" s="16"/>
    </row>
    <row r="43" spans="1:14" ht="18.75" customHeight="1">
      <c r="A43" s="514"/>
      <c r="B43" s="517"/>
      <c r="C43" s="520"/>
      <c r="D43" s="520"/>
      <c r="E43" s="595"/>
      <c r="F43" s="598"/>
      <c r="G43" s="791"/>
      <c r="H43" s="511"/>
      <c r="I43" s="757"/>
      <c r="J43" s="295"/>
      <c r="K43" s="366"/>
      <c r="L43" s="588"/>
      <c r="M43" s="257"/>
      <c r="N43" s="16"/>
    </row>
    <row r="44" spans="1:14" ht="18.75" customHeight="1" thickBot="1">
      <c r="A44" s="515"/>
      <c r="B44" s="518"/>
      <c r="C44" s="521"/>
      <c r="D44" s="521"/>
      <c r="E44" s="596"/>
      <c r="F44" s="599"/>
      <c r="G44" s="792"/>
      <c r="H44" s="512"/>
      <c r="I44" s="758"/>
      <c r="J44" s="94" t="s">
        <v>9</v>
      </c>
      <c r="K44" s="363">
        <f t="shared" ref="K44" si="3">SUM(K42:K43)</f>
        <v>12164</v>
      </c>
      <c r="L44" s="589"/>
      <c r="M44" s="491"/>
      <c r="N44" s="16"/>
    </row>
    <row r="45" spans="1:14" ht="18.75" customHeight="1">
      <c r="A45" s="240" t="s">
        <v>8</v>
      </c>
      <c r="B45" s="483" t="s">
        <v>10</v>
      </c>
      <c r="C45" s="241" t="s">
        <v>48</v>
      </c>
      <c r="D45" s="485"/>
      <c r="E45" s="779" t="s">
        <v>107</v>
      </c>
      <c r="F45" s="592"/>
      <c r="G45" s="804" t="s">
        <v>172</v>
      </c>
      <c r="H45" s="511" t="s">
        <v>60</v>
      </c>
      <c r="I45" s="757" t="s">
        <v>93</v>
      </c>
      <c r="J45" s="40" t="s">
        <v>45</v>
      </c>
      <c r="K45" s="367">
        <f>14.2/3.4528*1000</f>
        <v>4113</v>
      </c>
      <c r="L45" s="243" t="s">
        <v>145</v>
      </c>
      <c r="M45" s="238">
        <v>12</v>
      </c>
      <c r="N45" s="16"/>
    </row>
    <row r="46" spans="1:14" ht="18.75" customHeight="1" thickBot="1">
      <c r="A46" s="234"/>
      <c r="B46" s="484"/>
      <c r="C46" s="235"/>
      <c r="D46" s="486"/>
      <c r="E46" s="780"/>
      <c r="F46" s="593"/>
      <c r="G46" s="810"/>
      <c r="H46" s="512"/>
      <c r="I46" s="758"/>
      <c r="J46" s="94" t="s">
        <v>9</v>
      </c>
      <c r="K46" s="363">
        <f t="shared" ref="K46" si="4">SUM(K45:K45)</f>
        <v>4113</v>
      </c>
      <c r="L46" s="380" t="s">
        <v>142</v>
      </c>
      <c r="M46" s="381">
        <v>4</v>
      </c>
      <c r="N46" s="16"/>
    </row>
    <row r="47" spans="1:14" ht="18.75" customHeight="1" thickBot="1">
      <c r="A47" s="121" t="s">
        <v>8</v>
      </c>
      <c r="B47" s="14" t="s">
        <v>10</v>
      </c>
      <c r="C47" s="559" t="s">
        <v>11</v>
      </c>
      <c r="D47" s="559"/>
      <c r="E47" s="559"/>
      <c r="F47" s="559"/>
      <c r="G47" s="559"/>
      <c r="H47" s="559"/>
      <c r="I47" s="559"/>
      <c r="J47" s="560"/>
      <c r="K47" s="368">
        <f>SUM(K44,K41,K38,K46)</f>
        <v>99282</v>
      </c>
      <c r="L47" s="600"/>
      <c r="M47" s="602"/>
    </row>
    <row r="48" spans="1:14" ht="18.75" customHeight="1" thickBot="1">
      <c r="A48" s="121" t="s">
        <v>8</v>
      </c>
      <c r="B48" s="553" t="s">
        <v>12</v>
      </c>
      <c r="C48" s="554"/>
      <c r="D48" s="554"/>
      <c r="E48" s="554"/>
      <c r="F48" s="554"/>
      <c r="G48" s="554"/>
      <c r="H48" s="554"/>
      <c r="I48" s="554"/>
      <c r="J48" s="555"/>
      <c r="K48" s="369">
        <f>SUM(K33,K47)</f>
        <v>524357</v>
      </c>
      <c r="L48" s="603"/>
      <c r="M48" s="605"/>
    </row>
    <row r="49" spans="1:33" ht="18.75" customHeight="1" thickBot="1">
      <c r="A49" s="122" t="s">
        <v>10</v>
      </c>
      <c r="B49" s="581" t="s">
        <v>55</v>
      </c>
      <c r="C49" s="582"/>
      <c r="D49" s="582"/>
      <c r="E49" s="582"/>
      <c r="F49" s="582"/>
      <c r="G49" s="582"/>
      <c r="H49" s="582"/>
      <c r="I49" s="582"/>
      <c r="J49" s="582"/>
      <c r="K49" s="582"/>
      <c r="L49" s="582"/>
      <c r="M49" s="583"/>
    </row>
    <row r="50" spans="1:33" ht="18.75" customHeight="1" thickBot="1">
      <c r="A50" s="120" t="s">
        <v>10</v>
      </c>
      <c r="B50" s="14" t="s">
        <v>8</v>
      </c>
      <c r="C50" s="584" t="s">
        <v>56</v>
      </c>
      <c r="D50" s="585"/>
      <c r="E50" s="585"/>
      <c r="F50" s="585"/>
      <c r="G50" s="585"/>
      <c r="H50" s="585"/>
      <c r="I50" s="585"/>
      <c r="J50" s="585"/>
      <c r="K50" s="585"/>
      <c r="L50" s="585"/>
      <c r="M50" s="586"/>
    </row>
    <row r="51" spans="1:33" ht="18.75" customHeight="1">
      <c r="A51" s="513" t="s">
        <v>10</v>
      </c>
      <c r="B51" s="516" t="s">
        <v>8</v>
      </c>
      <c r="C51" s="519" t="s">
        <v>8</v>
      </c>
      <c r="D51" s="519"/>
      <c r="E51" s="631" t="s">
        <v>82</v>
      </c>
      <c r="F51" s="137" t="s">
        <v>62</v>
      </c>
      <c r="G51" s="811" t="s">
        <v>173</v>
      </c>
      <c r="H51" s="510" t="s">
        <v>60</v>
      </c>
      <c r="I51" s="756" t="s">
        <v>94</v>
      </c>
      <c r="J51" s="69" t="s">
        <v>57</v>
      </c>
      <c r="K51" s="478">
        <v>196883</v>
      </c>
      <c r="L51" s="274" t="s">
        <v>110</v>
      </c>
      <c r="M51" s="58"/>
      <c r="N51" s="16"/>
    </row>
    <row r="52" spans="1:33" ht="18.75" customHeight="1">
      <c r="A52" s="514"/>
      <c r="B52" s="517"/>
      <c r="C52" s="520"/>
      <c r="D52" s="520"/>
      <c r="E52" s="632"/>
      <c r="F52" s="556" t="s">
        <v>73</v>
      </c>
      <c r="G52" s="812"/>
      <c r="H52" s="511"/>
      <c r="I52" s="757"/>
      <c r="J52" s="201" t="s">
        <v>45</v>
      </c>
      <c r="K52" s="479">
        <v>867875</v>
      </c>
      <c r="L52" s="610" t="s">
        <v>153</v>
      </c>
      <c r="M52" s="352">
        <v>100</v>
      </c>
      <c r="N52" s="16"/>
    </row>
    <row r="53" spans="1:33" ht="18.75" customHeight="1">
      <c r="A53" s="514"/>
      <c r="B53" s="517"/>
      <c r="C53" s="520"/>
      <c r="D53" s="520"/>
      <c r="E53" s="632"/>
      <c r="F53" s="557"/>
      <c r="G53" s="812"/>
      <c r="H53" s="511"/>
      <c r="I53" s="757"/>
      <c r="J53" s="201" t="s">
        <v>161</v>
      </c>
      <c r="K53" s="479">
        <v>170441</v>
      </c>
      <c r="L53" s="814"/>
      <c r="M53" s="257"/>
      <c r="N53" s="16"/>
    </row>
    <row r="54" spans="1:33" ht="18.75" customHeight="1">
      <c r="A54" s="514"/>
      <c r="B54" s="517"/>
      <c r="C54" s="520"/>
      <c r="D54" s="520"/>
      <c r="E54" s="632"/>
      <c r="F54" s="557"/>
      <c r="G54" s="812"/>
      <c r="H54" s="511"/>
      <c r="I54" s="757"/>
      <c r="J54" s="295" t="s">
        <v>58</v>
      </c>
      <c r="K54" s="461">
        <v>2461770</v>
      </c>
      <c r="L54" s="611"/>
      <c r="M54" s="354"/>
      <c r="N54" s="16"/>
    </row>
    <row r="55" spans="1:33" ht="18.75" customHeight="1" thickBot="1">
      <c r="A55" s="515"/>
      <c r="B55" s="518"/>
      <c r="C55" s="521"/>
      <c r="D55" s="521"/>
      <c r="E55" s="633"/>
      <c r="F55" s="558"/>
      <c r="G55" s="813"/>
      <c r="H55" s="512"/>
      <c r="I55" s="758"/>
      <c r="J55" s="94" t="s">
        <v>9</v>
      </c>
      <c r="K55" s="370">
        <f t="shared" ref="K55" si="5">SUM(K51:K54)</f>
        <v>3696969</v>
      </c>
      <c r="L55" s="39" t="s">
        <v>154</v>
      </c>
      <c r="M55" s="257"/>
      <c r="N55" s="16"/>
    </row>
    <row r="56" spans="1:33" ht="18.75" customHeight="1">
      <c r="A56" s="513" t="s">
        <v>10</v>
      </c>
      <c r="B56" s="516" t="s">
        <v>8</v>
      </c>
      <c r="C56" s="614" t="s">
        <v>10</v>
      </c>
      <c r="D56" s="614"/>
      <c r="E56" s="617" t="s">
        <v>146</v>
      </c>
      <c r="F56" s="142" t="s">
        <v>62</v>
      </c>
      <c r="G56" s="803" t="s">
        <v>174</v>
      </c>
      <c r="H56" s="510" t="s">
        <v>60</v>
      </c>
      <c r="I56" s="756" t="s">
        <v>94</v>
      </c>
      <c r="J56" s="167" t="s">
        <v>45</v>
      </c>
      <c r="K56" s="364">
        <f>50/3.4528*1000</f>
        <v>14481</v>
      </c>
      <c r="L56" s="487" t="s">
        <v>112</v>
      </c>
      <c r="M56" s="48">
        <v>1</v>
      </c>
      <c r="N56" s="16"/>
    </row>
    <row r="57" spans="1:33" ht="18.75" customHeight="1">
      <c r="A57" s="514"/>
      <c r="B57" s="517"/>
      <c r="C57" s="615"/>
      <c r="D57" s="615"/>
      <c r="E57" s="618"/>
      <c r="F57" s="675" t="s">
        <v>138</v>
      </c>
      <c r="G57" s="804"/>
      <c r="H57" s="511"/>
      <c r="I57" s="757"/>
      <c r="J57" s="353" t="s">
        <v>57</v>
      </c>
      <c r="K57" s="371"/>
      <c r="L57" s="488"/>
      <c r="M57" s="257"/>
      <c r="N57" s="16"/>
    </row>
    <row r="58" spans="1:33" ht="18.75" customHeight="1" thickBot="1">
      <c r="A58" s="515"/>
      <c r="B58" s="518"/>
      <c r="C58" s="616"/>
      <c r="D58" s="616"/>
      <c r="E58" s="619"/>
      <c r="F58" s="677"/>
      <c r="G58" s="805"/>
      <c r="H58" s="512"/>
      <c r="I58" s="758"/>
      <c r="J58" s="97" t="s">
        <v>9</v>
      </c>
      <c r="K58" s="372">
        <f>SUM(K56:K57)</f>
        <v>14481</v>
      </c>
      <c r="L58" s="39"/>
      <c r="M58" s="491"/>
      <c r="N58" s="16"/>
    </row>
    <row r="59" spans="1:33" ht="18.75" customHeight="1" thickBot="1">
      <c r="A59" s="482" t="s">
        <v>10</v>
      </c>
      <c r="B59" s="484" t="s">
        <v>8</v>
      </c>
      <c r="C59" s="634" t="s">
        <v>11</v>
      </c>
      <c r="D59" s="559"/>
      <c r="E59" s="559"/>
      <c r="F59" s="559"/>
      <c r="G59" s="559"/>
      <c r="H59" s="559"/>
      <c r="I59" s="559"/>
      <c r="J59" s="560"/>
      <c r="K59" s="361">
        <f>K58+K55</f>
        <v>3711450</v>
      </c>
      <c r="L59" s="620"/>
      <c r="M59" s="622"/>
    </row>
    <row r="60" spans="1:33" ht="18.75" customHeight="1" thickBot="1">
      <c r="A60" s="120" t="s">
        <v>10</v>
      </c>
      <c r="B60" s="553" t="s">
        <v>12</v>
      </c>
      <c r="C60" s="554"/>
      <c r="D60" s="554"/>
      <c r="E60" s="554"/>
      <c r="F60" s="554"/>
      <c r="G60" s="554"/>
      <c r="H60" s="554"/>
      <c r="I60" s="554"/>
      <c r="J60" s="555"/>
      <c r="K60" s="373">
        <f t="shared" ref="K60" si="6">SUM(K59)</f>
        <v>3711450</v>
      </c>
      <c r="L60" s="603"/>
      <c r="M60" s="605"/>
    </row>
    <row r="61" spans="1:33" ht="18.75" customHeight="1" thickBot="1">
      <c r="A61" s="63" t="s">
        <v>8</v>
      </c>
      <c r="B61" s="625" t="s">
        <v>156</v>
      </c>
      <c r="C61" s="626"/>
      <c r="D61" s="626"/>
      <c r="E61" s="626"/>
      <c r="F61" s="626"/>
      <c r="G61" s="626"/>
      <c r="H61" s="626"/>
      <c r="I61" s="626"/>
      <c r="J61" s="627"/>
      <c r="K61" s="374">
        <f>SUM(K48,K60)</f>
        <v>4235807</v>
      </c>
      <c r="L61" s="628"/>
      <c r="M61" s="630"/>
    </row>
    <row r="62" spans="1:33" s="23" customFormat="1" ht="18.75" customHeight="1">
      <c r="A62" s="815" t="s">
        <v>176</v>
      </c>
      <c r="B62" s="815"/>
      <c r="C62" s="815"/>
      <c r="D62" s="815"/>
      <c r="E62" s="815"/>
      <c r="F62" s="815"/>
      <c r="G62" s="815"/>
      <c r="H62" s="815"/>
      <c r="I62" s="815"/>
      <c r="J62" s="815"/>
      <c r="K62" s="815"/>
      <c r="L62" s="815"/>
      <c r="M62" s="815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</row>
    <row r="63" spans="1:33" s="23" customFormat="1" ht="18.75" customHeight="1">
      <c r="A63" s="613"/>
      <c r="B63" s="613"/>
      <c r="C63" s="613"/>
      <c r="D63" s="613"/>
      <c r="E63" s="613"/>
      <c r="F63" s="613"/>
      <c r="G63" s="613"/>
      <c r="H63" s="613"/>
      <c r="I63" s="613"/>
      <c r="J63" s="613"/>
      <c r="K63" s="613"/>
      <c r="L63" s="613"/>
      <c r="M63" s="613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</row>
    <row r="64" spans="1:33" s="23" customFormat="1" ht="18.75" customHeight="1" thickBot="1">
      <c r="A64" s="546" t="s">
        <v>17</v>
      </c>
      <c r="B64" s="546"/>
      <c r="C64" s="546"/>
      <c r="D64" s="546"/>
      <c r="E64" s="546"/>
      <c r="F64" s="546"/>
      <c r="G64" s="546"/>
      <c r="H64" s="546"/>
      <c r="I64" s="546"/>
      <c r="J64" s="546"/>
      <c r="K64" s="546"/>
      <c r="L64" s="7"/>
      <c r="M64" s="7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</row>
    <row r="65" spans="1:37" ht="18.75" customHeight="1" thickBot="1">
      <c r="A65" s="547" t="s">
        <v>13</v>
      </c>
      <c r="B65" s="548"/>
      <c r="C65" s="548"/>
      <c r="D65" s="548"/>
      <c r="E65" s="548"/>
      <c r="F65" s="548"/>
      <c r="G65" s="548"/>
      <c r="H65" s="548"/>
      <c r="I65" s="548"/>
      <c r="J65" s="549"/>
      <c r="K65" s="350" t="s">
        <v>151</v>
      </c>
    </row>
    <row r="66" spans="1:37" ht="18.75" customHeight="1">
      <c r="A66" s="550" t="s">
        <v>18</v>
      </c>
      <c r="B66" s="551"/>
      <c r="C66" s="551"/>
      <c r="D66" s="551"/>
      <c r="E66" s="551"/>
      <c r="F66" s="551"/>
      <c r="G66" s="551"/>
      <c r="H66" s="551"/>
      <c r="I66" s="551"/>
      <c r="J66" s="552"/>
      <c r="K66" s="375">
        <f>SUM(K67:K69)</f>
        <v>1603596</v>
      </c>
    </row>
    <row r="67" spans="1:37" ht="18.75" customHeight="1">
      <c r="A67" s="540" t="s">
        <v>40</v>
      </c>
      <c r="B67" s="541"/>
      <c r="C67" s="541"/>
      <c r="D67" s="541"/>
      <c r="E67" s="541"/>
      <c r="F67" s="541"/>
      <c r="G67" s="541"/>
      <c r="H67" s="541"/>
      <c r="I67" s="541"/>
      <c r="J67" s="542"/>
      <c r="K67" s="376">
        <f>SUMIF(J17:J61,"SB",K17:K61)</f>
        <v>1261903</v>
      </c>
    </row>
    <row r="68" spans="1:37" ht="18.75" customHeight="1">
      <c r="A68" s="543" t="s">
        <v>120</v>
      </c>
      <c r="B68" s="544"/>
      <c r="C68" s="544"/>
      <c r="D68" s="544"/>
      <c r="E68" s="544"/>
      <c r="F68" s="544"/>
      <c r="G68" s="544"/>
      <c r="H68" s="544"/>
      <c r="I68" s="544"/>
      <c r="J68" s="545"/>
      <c r="K68" s="376">
        <f>SUMIF(J17:J61,"SB(VB)",K17:K61)</f>
        <v>144810</v>
      </c>
    </row>
    <row r="69" spans="1:37" ht="18.75" customHeight="1">
      <c r="A69" s="543" t="s">
        <v>41</v>
      </c>
      <c r="B69" s="544"/>
      <c r="C69" s="544"/>
      <c r="D69" s="544"/>
      <c r="E69" s="544"/>
      <c r="F69" s="544"/>
      <c r="G69" s="544"/>
      <c r="H69" s="544"/>
      <c r="I69" s="544"/>
      <c r="J69" s="545"/>
      <c r="K69" s="376">
        <f>SUMIF(J17:J61,"SB(P)",K17:K61)</f>
        <v>196883</v>
      </c>
      <c r="L69" s="76"/>
    </row>
    <row r="70" spans="1:37" ht="18.75" customHeight="1">
      <c r="A70" s="660" t="s">
        <v>164</v>
      </c>
      <c r="B70" s="801"/>
      <c r="C70" s="801"/>
      <c r="D70" s="801"/>
      <c r="E70" s="801"/>
      <c r="F70" s="801"/>
      <c r="G70" s="801"/>
      <c r="H70" s="801"/>
      <c r="I70" s="801"/>
      <c r="J70" s="802"/>
      <c r="K70" s="401">
        <f>SUMIF(J18:J62,"PF",K18:K62)</f>
        <v>170441</v>
      </c>
      <c r="L70" s="76"/>
    </row>
    <row r="71" spans="1:37" ht="18.75" customHeight="1">
      <c r="A71" s="537" t="s">
        <v>19</v>
      </c>
      <c r="B71" s="538"/>
      <c r="C71" s="538"/>
      <c r="D71" s="538"/>
      <c r="E71" s="538"/>
      <c r="F71" s="538"/>
      <c r="G71" s="538"/>
      <c r="H71" s="538"/>
      <c r="I71" s="538"/>
      <c r="J71" s="539"/>
      <c r="K71" s="377">
        <f>SUM(K72:L74)</f>
        <v>2461770</v>
      </c>
    </row>
    <row r="72" spans="1:37" ht="18.75" customHeight="1">
      <c r="A72" s="534" t="s">
        <v>108</v>
      </c>
      <c r="B72" s="535"/>
      <c r="C72" s="535"/>
      <c r="D72" s="535"/>
      <c r="E72" s="535"/>
      <c r="F72" s="535"/>
      <c r="G72" s="535"/>
      <c r="H72" s="535"/>
      <c r="I72" s="535"/>
      <c r="J72" s="536"/>
      <c r="K72" s="376">
        <f>SUMIF(J16:J61,"KVJUD",K16:K61)</f>
        <v>0</v>
      </c>
    </row>
    <row r="73" spans="1:37" ht="18.75" customHeight="1">
      <c r="A73" s="534" t="s">
        <v>109</v>
      </c>
      <c r="B73" s="535"/>
      <c r="C73" s="535"/>
      <c r="D73" s="535"/>
      <c r="E73" s="535"/>
      <c r="F73" s="535"/>
      <c r="G73" s="535"/>
      <c r="H73" s="535"/>
      <c r="I73" s="535"/>
      <c r="J73" s="536"/>
      <c r="K73" s="376">
        <f>SUMIF(J16:J60,"LRVB",K16:K60)</f>
        <v>0</v>
      </c>
    </row>
    <row r="74" spans="1:37" ht="18.75" customHeight="1">
      <c r="A74" s="534" t="s">
        <v>42</v>
      </c>
      <c r="B74" s="535"/>
      <c r="C74" s="535"/>
      <c r="D74" s="535"/>
      <c r="E74" s="535"/>
      <c r="F74" s="535"/>
      <c r="G74" s="535"/>
      <c r="H74" s="535"/>
      <c r="I74" s="535"/>
      <c r="J74" s="536"/>
      <c r="K74" s="376">
        <f>SUMIF(J17:J61,"ES",K17:K61)</f>
        <v>2461770</v>
      </c>
    </row>
    <row r="75" spans="1:37" ht="18.75" customHeight="1" thickBot="1">
      <c r="A75" s="528" t="s">
        <v>20</v>
      </c>
      <c r="B75" s="529"/>
      <c r="C75" s="529"/>
      <c r="D75" s="529"/>
      <c r="E75" s="529"/>
      <c r="F75" s="529"/>
      <c r="G75" s="529"/>
      <c r="H75" s="529"/>
      <c r="I75" s="529"/>
      <c r="J75" s="530"/>
      <c r="K75" s="378">
        <f>K71+K70+K66</f>
        <v>4235807</v>
      </c>
    </row>
    <row r="76" spans="1:37" ht="18.75" customHeight="1">
      <c r="K76" s="493"/>
    </row>
    <row r="78" spans="1:37" s="11" customFormat="1" ht="18.75" customHeight="1">
      <c r="H78" s="12"/>
      <c r="I78" s="12"/>
      <c r="J78" s="13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</row>
  </sheetData>
  <mergeCells count="132">
    <mergeCell ref="A63:M63"/>
    <mergeCell ref="A64:K64"/>
    <mergeCell ref="A74:J74"/>
    <mergeCell ref="A75:J75"/>
    <mergeCell ref="H56:H58"/>
    <mergeCell ref="I56:I58"/>
    <mergeCell ref="F57:F58"/>
    <mergeCell ref="C59:J59"/>
    <mergeCell ref="B60:J60"/>
    <mergeCell ref="L60:M60"/>
    <mergeCell ref="B61:J61"/>
    <mergeCell ref="L61:M61"/>
    <mergeCell ref="A62:M62"/>
    <mergeCell ref="A68:J68"/>
    <mergeCell ref="B49:M49"/>
    <mergeCell ref="C50:M50"/>
    <mergeCell ref="A51:A55"/>
    <mergeCell ref="B51:B55"/>
    <mergeCell ref="C51:C55"/>
    <mergeCell ref="D51:D55"/>
    <mergeCell ref="E51:E55"/>
    <mergeCell ref="G51:G55"/>
    <mergeCell ref="H51:H55"/>
    <mergeCell ref="I51:I55"/>
    <mergeCell ref="F52:F55"/>
    <mergeCell ref="L52:L54"/>
    <mergeCell ref="E45:E46"/>
    <mergeCell ref="F45:F46"/>
    <mergeCell ref="G45:G46"/>
    <mergeCell ref="H45:H46"/>
    <mergeCell ref="I45:I46"/>
    <mergeCell ref="C47:J47"/>
    <mergeCell ref="L47:M47"/>
    <mergeCell ref="B48:J48"/>
    <mergeCell ref="L48:M48"/>
    <mergeCell ref="A31:A32"/>
    <mergeCell ref="B31:B32"/>
    <mergeCell ref="C31:C32"/>
    <mergeCell ref="D31:D32"/>
    <mergeCell ref="E31:E32"/>
    <mergeCell ref="F31:F32"/>
    <mergeCell ref="G31:G32"/>
    <mergeCell ref="H31:H32"/>
    <mergeCell ref="I31:I32"/>
    <mergeCell ref="K10:K12"/>
    <mergeCell ref="L10:M10"/>
    <mergeCell ref="L11:L12"/>
    <mergeCell ref="A13:M13"/>
    <mergeCell ref="A14:M14"/>
    <mergeCell ref="B15:M15"/>
    <mergeCell ref="C16:M16"/>
    <mergeCell ref="A17:A21"/>
    <mergeCell ref="B17:B21"/>
    <mergeCell ref="C17:C21"/>
    <mergeCell ref="D17:D21"/>
    <mergeCell ref="E17:E21"/>
    <mergeCell ref="F17:F21"/>
    <mergeCell ref="G17:G21"/>
    <mergeCell ref="H17:H21"/>
    <mergeCell ref="I17:I21"/>
    <mergeCell ref="K1:M3"/>
    <mergeCell ref="A72:J72"/>
    <mergeCell ref="A73:J73"/>
    <mergeCell ref="A70:J70"/>
    <mergeCell ref="A71:J71"/>
    <mergeCell ref="A67:J67"/>
    <mergeCell ref="A69:J69"/>
    <mergeCell ref="A65:J65"/>
    <mergeCell ref="A66:J66"/>
    <mergeCell ref="L59:M59"/>
    <mergeCell ref="A56:A58"/>
    <mergeCell ref="B56:B58"/>
    <mergeCell ref="C56:C58"/>
    <mergeCell ref="D56:D58"/>
    <mergeCell ref="E56:E58"/>
    <mergeCell ref="G56:G58"/>
    <mergeCell ref="B39:B41"/>
    <mergeCell ref="C39:C41"/>
    <mergeCell ref="D39:D41"/>
    <mergeCell ref="E39:E41"/>
    <mergeCell ref="F39:F41"/>
    <mergeCell ref="A35:A38"/>
    <mergeCell ref="B35:B38"/>
    <mergeCell ref="C35:C38"/>
    <mergeCell ref="C33:J33"/>
    <mergeCell ref="D35:D38"/>
    <mergeCell ref="E35:E38"/>
    <mergeCell ref="F35:F38"/>
    <mergeCell ref="A39:A41"/>
    <mergeCell ref="A42:A44"/>
    <mergeCell ref="B42:B44"/>
    <mergeCell ref="C42:C44"/>
    <mergeCell ref="D42:D44"/>
    <mergeCell ref="E42:E44"/>
    <mergeCell ref="F42:F44"/>
    <mergeCell ref="G42:G44"/>
    <mergeCell ref="H42:H44"/>
    <mergeCell ref="I42:I44"/>
    <mergeCell ref="C34:M34"/>
    <mergeCell ref="G35:G38"/>
    <mergeCell ref="H35:H38"/>
    <mergeCell ref="I35:I38"/>
    <mergeCell ref="L37:L38"/>
    <mergeCell ref="M37:M38"/>
    <mergeCell ref="G39:G41"/>
    <mergeCell ref="H39:H41"/>
    <mergeCell ref="I39:I41"/>
    <mergeCell ref="L42:L44"/>
    <mergeCell ref="A22:A30"/>
    <mergeCell ref="B22:B30"/>
    <mergeCell ref="A6:M6"/>
    <mergeCell ref="A7:M7"/>
    <mergeCell ref="A8:M8"/>
    <mergeCell ref="L9:M9"/>
    <mergeCell ref="A10:A12"/>
    <mergeCell ref="B10:B12"/>
    <mergeCell ref="C10:C12"/>
    <mergeCell ref="D10:D12"/>
    <mergeCell ref="E10:E12"/>
    <mergeCell ref="F10:F12"/>
    <mergeCell ref="G10:G12"/>
    <mergeCell ref="H10:H12"/>
    <mergeCell ref="I10:I12"/>
    <mergeCell ref="J10:J12"/>
    <mergeCell ref="C22:C30"/>
    <mergeCell ref="D22:D30"/>
    <mergeCell ref="E22:E30"/>
    <mergeCell ref="F22:F30"/>
    <mergeCell ref="G22:G30"/>
    <mergeCell ref="H22:H30"/>
    <mergeCell ref="I22:I30"/>
    <mergeCell ref="L29:L30"/>
  </mergeCells>
  <printOptions horizontalCentered="1"/>
  <pageMargins left="0.78740157480314965" right="0.19685039370078741" top="0.39370078740157483" bottom="0.39370078740157483" header="0" footer="0"/>
  <pageSetup paperSize="9" scale="80" orientation="portrait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workbookViewId="0">
      <selection activeCell="A10" sqref="A10:B10"/>
    </sheetView>
  </sheetViews>
  <sheetFormatPr defaultRowHeight="15.75"/>
  <cols>
    <col min="1" max="1" width="22.7109375" style="3" customWidth="1"/>
    <col min="2" max="2" width="60.7109375" style="3" customWidth="1"/>
    <col min="3" max="16384" width="9.140625" style="3"/>
  </cols>
  <sheetData>
    <row r="1" spans="1:2" ht="27" customHeight="1">
      <c r="A1" s="816" t="s">
        <v>23</v>
      </c>
      <c r="B1" s="816"/>
    </row>
    <row r="2" spans="1:2" ht="31.5">
      <c r="A2" s="2" t="s">
        <v>4</v>
      </c>
      <c r="B2" s="1" t="s">
        <v>21</v>
      </c>
    </row>
    <row r="3" spans="1:2" ht="15.75" customHeight="1">
      <c r="A3" s="2" t="s">
        <v>24</v>
      </c>
      <c r="B3" s="1" t="s">
        <v>25</v>
      </c>
    </row>
    <row r="4" spans="1:2" ht="15.75" customHeight="1">
      <c r="A4" s="2" t="s">
        <v>26</v>
      </c>
      <c r="B4" s="1" t="s">
        <v>27</v>
      </c>
    </row>
    <row r="5" spans="1:2" ht="15.75" customHeight="1">
      <c r="A5" s="2" t="s">
        <v>28</v>
      </c>
      <c r="B5" s="1" t="s">
        <v>29</v>
      </c>
    </row>
    <row r="6" spans="1:2" ht="15.75" customHeight="1">
      <c r="A6" s="2" t="s">
        <v>30</v>
      </c>
      <c r="B6" s="1" t="s">
        <v>31</v>
      </c>
    </row>
    <row r="7" spans="1:2" ht="15.75" customHeight="1">
      <c r="A7" s="2" t="s">
        <v>32</v>
      </c>
      <c r="B7" s="1" t="s">
        <v>33</v>
      </c>
    </row>
    <row r="8" spans="1:2" ht="15.75" customHeight="1">
      <c r="A8" s="2" t="s">
        <v>34</v>
      </c>
      <c r="B8" s="1" t="s">
        <v>35</v>
      </c>
    </row>
    <row r="9" spans="1:2" ht="15.75" customHeight="1"/>
    <row r="10" spans="1:2" ht="15.75" customHeight="1">
      <c r="A10" s="817" t="s">
        <v>39</v>
      </c>
      <c r="B10" s="817"/>
    </row>
  </sheetData>
  <mergeCells count="2">
    <mergeCell ref="A1:B1"/>
    <mergeCell ref="A10:B10"/>
  </mergeCells>
  <phoneticPr fontId="1" type="noConversion"/>
  <printOptions horizontalCentered="1"/>
  <pageMargins left="0" right="0" top="0.78740157480314965" bottom="0" header="0" footer="0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5</vt:i4>
      </vt:variant>
      <vt:variant>
        <vt:lpstr>Įvardinti diapazonai</vt:lpstr>
      </vt:variant>
      <vt:variant>
        <vt:i4>8</vt:i4>
      </vt:variant>
    </vt:vector>
  </HeadingPairs>
  <TitlesOfParts>
    <vt:vector size="13" baseType="lpstr">
      <vt:lpstr>2 programa</vt:lpstr>
      <vt:lpstr>Lyginamasis variantas</vt:lpstr>
      <vt:lpstr>Aiškinamoji lentelė</vt:lpstr>
      <vt:lpstr>2015 MVP</vt:lpstr>
      <vt:lpstr>Asignavimų valdytojų kodai</vt:lpstr>
      <vt:lpstr>'2 programa'!Print_Area</vt:lpstr>
      <vt:lpstr>'2015 MVP'!Print_Area</vt:lpstr>
      <vt:lpstr>'Aiškinamoji lentelė'!Print_Area</vt:lpstr>
      <vt:lpstr>'Lyginamasis variantas'!Print_Area</vt:lpstr>
      <vt:lpstr>'2 programa'!Print_Titles</vt:lpstr>
      <vt:lpstr>'2015 MVP'!Print_Titles</vt:lpstr>
      <vt:lpstr>'Aiškinamoji lentelė'!Print_Titles</vt:lpstr>
      <vt:lpstr>'Lyginamasis variantas'!Print_Titles</vt:lpstr>
    </vt:vector>
  </TitlesOfParts>
  <Company>valdyba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A.Cepiene</dc:creator>
  <cp:lastModifiedBy>Virginija Palaimiene</cp:lastModifiedBy>
  <cp:lastPrinted>2015-02-20T08:00:58Z</cp:lastPrinted>
  <dcterms:created xsi:type="dcterms:W3CDTF">2007-07-27T10:32:34Z</dcterms:created>
  <dcterms:modified xsi:type="dcterms:W3CDTF">2015-06-11T13:51:34Z</dcterms:modified>
</cp:coreProperties>
</file>