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" yWindow="1005" windowWidth="15480" windowHeight="10380"/>
  </bookViews>
  <sheets>
    <sheet name="4 programa" sheetId="6" r:id="rId1"/>
    <sheet name="Lyginamasis variantas" sheetId="9" state="hidden" r:id="rId2"/>
    <sheet name="Aiškinamoji lentelė" sheetId="5" state="hidden" r:id="rId3"/>
    <sheet name="2015 MVP" sheetId="8" state="hidden" r:id="rId4"/>
  </sheets>
  <definedNames>
    <definedName name="_xlnm.Print_Area" localSheetId="3">'2015 MVP'!$A$1:$M$50</definedName>
    <definedName name="_xlnm.Print_Area" localSheetId="0">'4 programa'!$A$1:$N$46</definedName>
    <definedName name="_xlnm.Print_Area" localSheetId="2">'Aiškinamoji lentelė'!$A$1:$AB$53</definedName>
    <definedName name="_xlnm.Print_Area" localSheetId="1">'Lyginamasis variantas'!$A$1:$J$48</definedName>
    <definedName name="_xlnm.Print_Titles" localSheetId="3">'2015 MVP'!$8:$10</definedName>
    <definedName name="_xlnm.Print_Titles" localSheetId="0">'4 programa'!$5:$7</definedName>
    <definedName name="_xlnm.Print_Titles" localSheetId="2">'Aiškinamoji lentelė'!$5:$7</definedName>
    <definedName name="_xlnm.Print_Titles" localSheetId="1">'Lyginamasis variantas'!$7:$9</definedName>
  </definedNames>
  <calcPr calcId="145621" fullPrecision="0"/>
</workbook>
</file>

<file path=xl/calcChain.xml><?xml version="1.0" encoding="utf-8"?>
<calcChain xmlns="http://schemas.openxmlformats.org/spreadsheetml/2006/main">
  <c r="J23" i="9" l="1"/>
  <c r="I24" i="9"/>
  <c r="J24" i="9"/>
  <c r="J25" i="9" s="1"/>
  <c r="J26" i="9" s="1"/>
  <c r="J42" i="9" s="1"/>
  <c r="K49" i="8" l="1"/>
  <c r="K48" i="8"/>
  <c r="K46" i="8"/>
  <c r="K36" i="8"/>
  <c r="K50" i="8" s="1"/>
  <c r="K35" i="8"/>
  <c r="K34" i="8"/>
  <c r="K33" i="8"/>
  <c r="K37" i="8" s="1"/>
  <c r="K38" i="8" s="1"/>
  <c r="K39" i="8" s="1"/>
  <c r="K40" i="8" s="1"/>
  <c r="K27" i="8"/>
  <c r="K25" i="8"/>
  <c r="K21" i="8"/>
  <c r="K24" i="8" s="1"/>
  <c r="K28" i="8" s="1"/>
  <c r="K29" i="8" s="1"/>
  <c r="K20" i="8"/>
  <c r="K17" i="8"/>
  <c r="K47" i="8" l="1"/>
  <c r="K45" i="8"/>
  <c r="K44" i="8" s="1"/>
  <c r="K51" i="8" l="1"/>
  <c r="P25" i="5" l="1"/>
  <c r="Q25" i="5"/>
  <c r="R25" i="5"/>
  <c r="S25" i="5"/>
  <c r="T25" i="5"/>
  <c r="U25" i="5"/>
  <c r="V25" i="5"/>
  <c r="O22" i="5"/>
  <c r="O25" i="5" s="1"/>
  <c r="I43" i="9"/>
  <c r="J22" i="9"/>
  <c r="J43" i="9" s="1"/>
  <c r="J41" i="9" s="1"/>
  <c r="H24" i="9"/>
  <c r="J22" i="6" l="1"/>
  <c r="I22" i="6"/>
  <c r="H22" i="6"/>
  <c r="I30" i="9"/>
  <c r="I29" i="9"/>
  <c r="I18" i="9"/>
  <c r="I14" i="9"/>
  <c r="I47" i="9"/>
  <c r="I42" i="9"/>
  <c r="I34" i="9" l="1"/>
  <c r="I35" i="9" s="1"/>
  <c r="I36" i="9" s="1"/>
  <c r="I21" i="9"/>
  <c r="I17" i="9"/>
  <c r="I25" i="9" s="1"/>
  <c r="I26" i="9" l="1"/>
  <c r="I37" i="9" s="1"/>
  <c r="J47" i="9"/>
  <c r="J46" i="9"/>
  <c r="H46" i="9"/>
  <c r="H45" i="9"/>
  <c r="H43" i="9"/>
  <c r="H30" i="9"/>
  <c r="H47" i="9" s="1"/>
  <c r="J34" i="9"/>
  <c r="J35" i="9" s="1"/>
  <c r="J36" i="9" s="1"/>
  <c r="H29" i="9"/>
  <c r="J21" i="9"/>
  <c r="H18" i="9"/>
  <c r="H21" i="9" s="1"/>
  <c r="J17" i="9"/>
  <c r="H14" i="9"/>
  <c r="H42" i="9" s="1"/>
  <c r="H41" i="9" l="1"/>
  <c r="J45" i="9"/>
  <c r="J44" i="9" s="1"/>
  <c r="J48" i="9" s="1"/>
  <c r="H44" i="9"/>
  <c r="J37" i="9"/>
  <c r="H17" i="9"/>
  <c r="H25" i="9" s="1"/>
  <c r="H34" i="9"/>
  <c r="H35" i="9" s="1"/>
  <c r="H36" i="9" s="1"/>
  <c r="H48" i="9" l="1"/>
  <c r="H26" i="9"/>
  <c r="I45" i="9" s="1"/>
  <c r="I41" i="9"/>
  <c r="I46" i="9"/>
  <c r="H37" i="9"/>
  <c r="I44" i="9" l="1"/>
  <c r="I48" i="9" s="1"/>
  <c r="I27" i="6" l="1"/>
  <c r="W35" i="5"/>
  <c r="H28" i="6" l="1"/>
  <c r="J27" i="6"/>
  <c r="H27" i="6"/>
  <c r="I16" i="6"/>
  <c r="H16" i="6"/>
  <c r="J12" i="6"/>
  <c r="I12" i="6"/>
  <c r="H12" i="6"/>
  <c r="H32" i="6" l="1"/>
  <c r="I32" i="6"/>
  <c r="I33" i="6" s="1"/>
  <c r="L35" i="5" l="1"/>
  <c r="M35" i="5"/>
  <c r="N35" i="5"/>
  <c r="P35" i="5"/>
  <c r="Q35" i="5"/>
  <c r="R35" i="5"/>
  <c r="T35" i="5"/>
  <c r="U35" i="5"/>
  <c r="V35" i="5"/>
  <c r="X35" i="5"/>
  <c r="H45" i="6" l="1"/>
  <c r="H44" i="6"/>
  <c r="H43" i="6"/>
  <c r="H41" i="6"/>
  <c r="H40" i="6"/>
  <c r="H39" i="6" l="1"/>
  <c r="H42" i="6"/>
  <c r="H46" i="6" l="1"/>
  <c r="I34" i="6"/>
  <c r="J32" i="6"/>
  <c r="H33" i="6"/>
  <c r="H34" i="6" s="1"/>
  <c r="H19" i="6"/>
  <c r="H23" i="6" s="1"/>
  <c r="H15" i="6"/>
  <c r="J45" i="6"/>
  <c r="I45" i="6"/>
  <c r="J44" i="6"/>
  <c r="I44" i="6"/>
  <c r="J43" i="6"/>
  <c r="I43" i="6"/>
  <c r="J41" i="6"/>
  <c r="I41" i="6"/>
  <c r="J40" i="6"/>
  <c r="I40" i="6"/>
  <c r="J19" i="6"/>
  <c r="I19" i="6"/>
  <c r="J15" i="6"/>
  <c r="J23" i="6" s="1"/>
  <c r="J24" i="6" s="1"/>
  <c r="I15" i="6"/>
  <c r="I23" i="6" s="1"/>
  <c r="I24" i="6" s="1"/>
  <c r="H24" i="6" l="1"/>
  <c r="H35" i="6" s="1"/>
  <c r="J33" i="6"/>
  <c r="J34" i="6" s="1"/>
  <c r="J35" i="6" s="1"/>
  <c r="J39" i="6"/>
  <c r="I35" i="6"/>
  <c r="I39" i="6"/>
  <c r="J42" i="6"/>
  <c r="I42" i="6"/>
  <c r="X51" i="5"/>
  <c r="W51" i="5"/>
  <c r="K51" i="5"/>
  <c r="X50" i="5"/>
  <c r="W50" i="5"/>
  <c r="K50" i="5"/>
  <c r="J46" i="6" l="1"/>
  <c r="I46" i="6"/>
  <c r="S51" i="5"/>
  <c r="S50" i="5"/>
  <c r="O33" i="5" l="1"/>
  <c r="P39" i="5"/>
  <c r="Q39" i="5"/>
  <c r="R39" i="5"/>
  <c r="T39" i="5"/>
  <c r="U39" i="5"/>
  <c r="V39" i="5"/>
  <c r="W39" i="5"/>
  <c r="X39" i="5"/>
  <c r="O34" i="5"/>
  <c r="S33" i="5"/>
  <c r="K33" i="5"/>
  <c r="S31" i="5"/>
  <c r="O31" i="5"/>
  <c r="K31" i="5"/>
  <c r="O50" i="5" l="1"/>
  <c r="O51" i="5"/>
  <c r="O32" i="5"/>
  <c r="O35" i="5" s="1"/>
  <c r="O39" i="5" l="1"/>
  <c r="X46" i="5"/>
  <c r="W46" i="5"/>
  <c r="K32" i="5" l="1"/>
  <c r="K35" i="5" s="1"/>
  <c r="K24" i="5"/>
  <c r="K23" i="5"/>
  <c r="K22" i="5"/>
  <c r="K21" i="5"/>
  <c r="W40" i="5" l="1"/>
  <c r="N38" i="5"/>
  <c r="N39" i="5" s="1"/>
  <c r="M38" i="5"/>
  <c r="M39" i="5" s="1"/>
  <c r="L38" i="5"/>
  <c r="L39" i="5" s="1"/>
  <c r="K37" i="5"/>
  <c r="K36" i="5"/>
  <c r="X15" i="5"/>
  <c r="W15" i="5"/>
  <c r="V15" i="5"/>
  <c r="U15" i="5"/>
  <c r="T15" i="5"/>
  <c r="R15" i="5"/>
  <c r="Q15" i="5"/>
  <c r="P15" i="5"/>
  <c r="N15" i="5"/>
  <c r="M15" i="5"/>
  <c r="L15" i="5"/>
  <c r="S12" i="5"/>
  <c r="O12" i="5"/>
  <c r="K12" i="5"/>
  <c r="K15" i="5" l="1"/>
  <c r="O15" i="5"/>
  <c r="K38" i="5"/>
  <c r="K39" i="5" s="1"/>
  <c r="K40" i="5" s="1"/>
  <c r="S15" i="5"/>
  <c r="X20" i="5"/>
  <c r="X26" i="5" s="1"/>
  <c r="X27" i="5" s="1"/>
  <c r="W20" i="5"/>
  <c r="W26" i="5" s="1"/>
  <c r="W27" i="5" s="1"/>
  <c r="V20" i="5"/>
  <c r="V26" i="5" s="1"/>
  <c r="V27" i="5" s="1"/>
  <c r="U20" i="5"/>
  <c r="U26" i="5" s="1"/>
  <c r="U27" i="5" s="1"/>
  <c r="T20" i="5"/>
  <c r="T26" i="5" s="1"/>
  <c r="T27" i="5" s="1"/>
  <c r="R20" i="5"/>
  <c r="Q20" i="5"/>
  <c r="P20" i="5"/>
  <c r="N20" i="5"/>
  <c r="M20" i="5"/>
  <c r="S16" i="5"/>
  <c r="O16" i="5"/>
  <c r="L20" i="5"/>
  <c r="K16" i="5"/>
  <c r="P26" i="5" l="1"/>
  <c r="P27" i="5" s="1"/>
  <c r="Q26" i="5"/>
  <c r="Q27" i="5" s="1"/>
  <c r="R26" i="5"/>
  <c r="R27" i="5" s="1"/>
  <c r="O20" i="5"/>
  <c r="S20" i="5"/>
  <c r="S26" i="5" s="1"/>
  <c r="S27" i="5" s="1"/>
  <c r="K20" i="5"/>
  <c r="X40" i="5"/>
  <c r="V40" i="5"/>
  <c r="U40" i="5"/>
  <c r="T40" i="5"/>
  <c r="R40" i="5"/>
  <c r="Q40" i="5"/>
  <c r="P40" i="5"/>
  <c r="K47" i="5"/>
  <c r="K25" i="5"/>
  <c r="O26" i="5" l="1"/>
  <c r="O27" i="5" s="1"/>
  <c r="K26" i="5"/>
  <c r="K27" i="5" s="1"/>
  <c r="K41" i="5" s="1"/>
  <c r="N40" i="5"/>
  <c r="M40" i="5"/>
  <c r="L40" i="5"/>
  <c r="X49" i="5"/>
  <c r="X48" i="5" s="1"/>
  <c r="W49" i="5"/>
  <c r="W48" i="5" s="1"/>
  <c r="X47" i="5"/>
  <c r="W47" i="5"/>
  <c r="S47" i="5" l="1"/>
  <c r="O47" i="5"/>
  <c r="N25" i="5" l="1"/>
  <c r="N26" i="5" s="1"/>
  <c r="N27" i="5" s="1"/>
  <c r="M25" i="5"/>
  <c r="M26" i="5" s="1"/>
  <c r="M27" i="5" s="1"/>
  <c r="L25" i="5"/>
  <c r="L26" i="5" s="1"/>
  <c r="L27" i="5" s="1"/>
  <c r="W41" i="5" l="1"/>
  <c r="T41" i="5" l="1"/>
  <c r="X41" i="5"/>
  <c r="R41" i="5"/>
  <c r="Q41" i="5"/>
  <c r="P41" i="5"/>
  <c r="L41" i="5"/>
  <c r="M41" i="5"/>
  <c r="N41" i="5"/>
  <c r="U41" i="5"/>
  <c r="V41" i="5"/>
  <c r="X45" i="5" l="1"/>
  <c r="S32" i="5"/>
  <c r="S46" i="5"/>
  <c r="S49" i="5"/>
  <c r="S48" i="5" s="1"/>
  <c r="O49" i="5"/>
  <c r="O48" i="5" s="1"/>
  <c r="K49" i="5"/>
  <c r="K48" i="5" s="1"/>
  <c r="S35" i="5" l="1"/>
  <c r="S39" i="5" s="1"/>
  <c r="K46" i="5"/>
  <c r="O46" i="5"/>
  <c r="X52" i="5"/>
  <c r="X53" i="5" s="1"/>
  <c r="S45" i="5"/>
  <c r="S52" i="5" s="1"/>
  <c r="S40" i="5" l="1"/>
  <c r="S41" i="5" s="1"/>
  <c r="O45" i="5"/>
  <c r="O52" i="5" s="1"/>
  <c r="P53" i="5" s="1"/>
  <c r="O40" i="5" l="1"/>
  <c r="O41" i="5" s="1"/>
  <c r="K45" i="5"/>
  <c r="K52" i="5" s="1"/>
  <c r="W45" i="5"/>
  <c r="W52" i="5" s="1"/>
  <c r="W53" i="5" s="1"/>
</calcChain>
</file>

<file path=xl/comments1.xml><?xml version="1.0" encoding="utf-8"?>
<comments xmlns="http://schemas.openxmlformats.org/spreadsheetml/2006/main">
  <authors>
    <author>Audra Cepiene</author>
  </authors>
  <commentList>
    <comment ref="E12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3.1.1.1.
</t>
        </r>
        <r>
          <rPr>
            <sz val="9"/>
            <color indexed="81"/>
            <rFont val="Tahoma"/>
            <family val="2"/>
            <charset val="186"/>
          </rPr>
          <t>Rengti publikacijas ir reportažus apie miesto jūrinę kultūrą vietos ir užsienio žiniasklaidos priemonėms, parengti kilnojamąją parodą apie miesto jūrinę kultūrą ir pristatyti šalyje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  <charset val="186"/>
          </rPr>
          <t>3.3.4.1</t>
        </r>
        <r>
          <rPr>
            <sz val="9"/>
            <color indexed="81"/>
            <rFont val="Tahoma"/>
            <family val="2"/>
            <charset val="186"/>
          </rPr>
          <t xml:space="preserve">
Įkurti kūrybinio verslo inkubatorių Kultūros fabrike, siekiant plėtoti kūrybinių  ir kultūrinių industrijų veiklą;
</t>
        </r>
        <r>
          <rPr>
            <b/>
            <sz val="9"/>
            <color indexed="81"/>
            <rFont val="Tahoma"/>
            <family val="2"/>
            <charset val="186"/>
          </rPr>
          <t>3.3.4.3.</t>
        </r>
        <r>
          <rPr>
            <sz val="9"/>
            <color indexed="81"/>
            <rFont val="Tahoma"/>
            <family val="2"/>
            <charset val="186"/>
          </rPr>
          <t xml:space="preserve"> Sudaryti palankias sąlygas kino meno plėtotei įkuriant kino biurą ir kino centrą Kultūros fabrike</t>
        </r>
      </text>
    </comment>
    <comment ref="E20" authorId="0">
      <text>
        <r>
          <rPr>
            <b/>
            <sz val="9"/>
            <color indexed="81"/>
            <rFont val="Tahoma"/>
            <family val="2"/>
            <charset val="186"/>
          </rPr>
          <t>3.3.4.1</t>
        </r>
        <r>
          <rPr>
            <sz val="9"/>
            <color indexed="81"/>
            <rFont val="Tahoma"/>
            <family val="2"/>
            <charset val="186"/>
          </rPr>
          <t xml:space="preserve">
Įkurti kūrybinio verslo inkubatorių Kultūros fabrike, siekiant plėtoti kūrybinių  ir kultūrinių industrijų veiklą;
</t>
        </r>
        <r>
          <rPr>
            <b/>
            <sz val="9"/>
            <color indexed="81"/>
            <rFont val="Tahoma"/>
            <family val="2"/>
            <charset val="186"/>
          </rPr>
          <t>3.3.4.3.</t>
        </r>
        <r>
          <rPr>
            <sz val="9"/>
            <color indexed="81"/>
            <rFont val="Tahoma"/>
            <family val="2"/>
            <charset val="186"/>
          </rPr>
          <t xml:space="preserve"> Sudaryti palankias sąlygas kino meno plėtotei įkuriant kino biurą ir kino centrą Kultūros fabrike</t>
        </r>
      </text>
    </comment>
    <comment ref="E27" author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 </t>
        </r>
      </text>
    </comment>
    <comment ref="E30" authorId="0">
      <text>
        <r>
          <rPr>
            <sz val="9"/>
            <color indexed="81"/>
            <rFont val="Tahoma"/>
            <family val="2"/>
            <charset val="186"/>
          </rPr>
          <t xml:space="preserve">KSP 3.1.4.1 Atnaujinti ir įgyvendinti miesto rinkodaros strategiją atsižvelgiant į stebėsenos rezultatus ir aktualius pokyčius rinkose 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E14" author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3.1.1.1.
</t>
        </r>
        <r>
          <rPr>
            <sz val="9"/>
            <color indexed="81"/>
            <rFont val="Tahoma"/>
            <family val="2"/>
            <charset val="186"/>
          </rPr>
          <t>Rengti publikacijas ir reportažus apie miesto jūrinę kultūrą vietos ir užsienio žiniasklaidos priemonėms, parengti kilnojamąją parodą apie miesto jūrinę kultūrą ir pristatyti šalyje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E18" authorId="0">
      <text>
        <r>
          <rPr>
            <b/>
            <sz val="9"/>
            <color indexed="81"/>
            <rFont val="Tahoma"/>
            <family val="2"/>
            <charset val="186"/>
          </rPr>
          <t>3.3.4.1</t>
        </r>
        <r>
          <rPr>
            <sz val="9"/>
            <color indexed="81"/>
            <rFont val="Tahoma"/>
            <family val="2"/>
            <charset val="186"/>
          </rPr>
          <t xml:space="preserve">
Įkurti kūrybinio verslo inkubatorių Kultūros fabrike, siekiant plėtoti kūrybinių  ir kultūrinių industrijų veiklą;
</t>
        </r>
        <r>
          <rPr>
            <b/>
            <sz val="9"/>
            <color indexed="81"/>
            <rFont val="Tahoma"/>
            <family val="2"/>
            <charset val="186"/>
          </rPr>
          <t>3.3.4.3.</t>
        </r>
        <r>
          <rPr>
            <sz val="9"/>
            <color indexed="81"/>
            <rFont val="Tahoma"/>
            <family val="2"/>
            <charset val="186"/>
          </rPr>
          <t xml:space="preserve"> Sudaryti palankias sąlygas kino meno plėtotei įkuriant kino biurą ir kino centrą Kultūros fabrike</t>
        </r>
      </text>
    </comment>
    <comment ref="E22" authorId="0">
      <text>
        <r>
          <rPr>
            <sz val="9"/>
            <color indexed="81"/>
            <rFont val="Tahoma"/>
            <family val="2"/>
            <charset val="186"/>
          </rPr>
          <t xml:space="preserve">KSP 3.1.4.1 Atnaujinti ir įgyvendinti miesto rinkodaros strategiją atsižvelgiant į stebėsenos rezultatus ir aktualius pokyčius rinkose 
</t>
        </r>
      </text>
    </comment>
    <comment ref="E29" author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 </t>
        </r>
      </text>
    </comment>
    <comment ref="E32" authorId="0">
      <text>
        <r>
          <rPr>
            <sz val="9"/>
            <color indexed="81"/>
            <rFont val="Tahoma"/>
            <family val="2"/>
            <charset val="186"/>
          </rPr>
          <t xml:space="preserve">KSP 3.1.4.1 Atnaujinti ir įgyvendinti miesto rinkodaros strategiją atsižvelgiant į stebėsenos rezultatus ir aktualius pokyčius rinkose 
</t>
        </r>
      </text>
    </comment>
  </commentList>
</comments>
</file>

<file path=xl/comments3.xml><?xml version="1.0" encoding="utf-8"?>
<comments xmlns="http://schemas.openxmlformats.org/spreadsheetml/2006/main">
  <authors>
    <author>Audra Cepiene</author>
  </authors>
  <commentList>
    <comment ref="F12" authorId="0">
      <text>
        <r>
          <rPr>
            <sz val="9"/>
            <color indexed="81"/>
            <rFont val="Tahoma"/>
            <family val="2"/>
            <charset val="186"/>
          </rPr>
          <t>KSP 3.1.1.1.
Rengti publikacijas ir reportažus apie miesto jūrinę kultūrą vietos ir užsienio žiniasklaidos priemonėms, parengti kilnojamąją parodą apie miesto jūrinę kultūrą ir pristatyti šalyje</t>
        </r>
      </text>
    </comment>
    <comment ref="K1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4,2 tūkst. lt
</t>
        </r>
      </text>
    </comment>
    <comment ref="F16" authorId="0">
      <text>
        <r>
          <rPr>
            <sz val="9"/>
            <color indexed="81"/>
            <rFont val="Tahoma"/>
            <family val="2"/>
            <charset val="186"/>
          </rPr>
          <t xml:space="preserve">
3.3.4.1
Įkurti kūrybinio verslo inkubatorių Kultūros fabrike, siekiant plėtoti kūrybinių  ir kultūrinių industrijų veiklą;
3.3.4.3. Sudaryti palankias sąlygas kino meno plėtotei įkuriant kino biurą ir kino centrą Kultūros fabrike</t>
        </r>
      </text>
    </comment>
    <comment ref="N22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-413,5 tūkst. lt rugsėjo keitimas</t>
        </r>
      </text>
    </comment>
    <comment ref="N2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-355,2 rugsėjo keitimas
</t>
        </r>
      </text>
    </comment>
    <comment ref="F30" author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 </t>
        </r>
      </text>
    </comment>
    <comment ref="E33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priemonė iš Turizmo programos pagal SPG</t>
        </r>
      </text>
    </comment>
    <comment ref="F33" authorId="0">
      <text>
        <r>
          <rPr>
            <sz val="9"/>
            <color indexed="81"/>
            <rFont val="Tahoma"/>
            <family val="2"/>
            <charset val="186"/>
          </rPr>
          <t xml:space="preserve">KSP 3.1.4.1 Atnaujinti ir įgyvendinti miesto rinkodaros strategiją atsižvelgiant į stebėsenos rezultatus ir aktualius pokyčius rinkose 
</t>
        </r>
      </text>
    </comment>
    <comment ref="L3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-4,2
</t>
        </r>
      </text>
    </comment>
    <comment ref="K41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strateginis + įsakymas 5864,7 tūkst. Lt
</t>
        </r>
      </text>
    </comment>
    <comment ref="K4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pirminis buiudžetas 2468,6 tūkst.Lt</t>
        </r>
      </text>
    </comment>
  </commentList>
</comments>
</file>

<file path=xl/comments4.xml><?xml version="1.0" encoding="utf-8"?>
<comments xmlns="http://schemas.openxmlformats.org/spreadsheetml/2006/main">
  <authors>
    <author>Audra Cepiene</author>
  </authors>
  <commentList>
    <comment ref="F17" authorId="0">
      <text>
        <r>
          <rPr>
            <sz val="9"/>
            <color indexed="81"/>
            <rFont val="Tahoma"/>
            <family val="2"/>
            <charset val="186"/>
          </rPr>
          <t>KSP 3.1.1.1.
Rengti publikacijas ir reportažus apie miesto jūrinę kultūrą vietos ir užsienio žiniasklaidos priemonėms, parengti kilnojamąją parodą apie miesto jūrinę kultūrą ir pristatyti šalyje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 xml:space="preserve">
3.3.4.1
Įkurti kūrybinio verslo inkubatorių Kultūros fabrike, siekiant plėtoti kūrybinių  ir kultūrinių industrijų veiklą;
3.3.4.3. Sudaryti palankias sąlygas kino meno plėtotei įkuriant kino biurą ir kino centrą Kultūros fabrike</t>
        </r>
      </text>
    </comment>
    <comment ref="F25" authorId="0">
      <text>
        <r>
          <rPr>
            <sz val="9"/>
            <color indexed="81"/>
            <rFont val="Tahoma"/>
            <family val="2"/>
            <charset val="186"/>
          </rPr>
          <t xml:space="preserve">
3.3.4.1
Įkurti kūrybinio verslo inkubatorių Kultūros fabrike, siekiant plėtoti kūrybinių  ir kultūrinių industrijų veiklą;
3.3.4.3. Sudaryti palankias sąlygas kino meno plėtotei įkuriant kino biurą ir kino centrą Kultūros fabrike</t>
        </r>
      </text>
    </comment>
    <comment ref="F33" authorId="0">
      <text>
        <r>
          <rPr>
            <b/>
            <sz val="9"/>
            <color indexed="81"/>
            <rFont val="Tahoma"/>
            <family val="2"/>
            <charset val="186"/>
          </rPr>
          <t>KSP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 </t>
        </r>
      </text>
    </comment>
    <comment ref="E35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priemonė iš Turizmo programos pagal SPG</t>
        </r>
      </text>
    </comment>
    <comment ref="F35" authorId="0">
      <text>
        <r>
          <rPr>
            <sz val="9"/>
            <color indexed="81"/>
            <rFont val="Tahoma"/>
            <family val="2"/>
            <charset val="186"/>
          </rPr>
          <t xml:space="preserve">KSP 3.1.4.1 Atnaujinti ir įgyvendinti miesto rinkodaros strategiją atsižvelgiant į stebėsenos rezultatus ir aktualius pokyčius rinkose 
</t>
        </r>
      </text>
    </comment>
  </commentList>
</comments>
</file>

<file path=xl/sharedStrings.xml><?xml version="1.0" encoding="utf-8"?>
<sst xmlns="http://schemas.openxmlformats.org/spreadsheetml/2006/main" count="479" uniqueCount="110">
  <si>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</si>
  <si>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</si>
  <si>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</si>
  <si>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</si>
  <si>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</si>
  <si>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</si>
  <si>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</si>
  <si>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</si>
  <si>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</si>
  <si>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</si>
  <si>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</si>
  <si>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</si>
  <si>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</si>
  <si>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</si>
  <si>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</si>
  <si>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</si>
  <si>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</si>
  <si>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</si>
  <si>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</si>
  <si>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</si>
  <si>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</si>
  <si>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</si>
  <si>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 xml:space="preserve"> TIKSLŲ, UŽDAVINIŲ, PRIEMONIŲ, PRIEMONIŲ IŠLAIDŲ IR PRODUKTO KRITERIJŲ SUVESTINĖ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</si>
  <si>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</si>
  <si>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</si>
  <si>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</si>
  <si>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2015-ieji metai</t>
  </si>
  <si>
    <t>SB</t>
  </si>
  <si>
    <t>03</t>
  </si>
  <si>
    <t>04</t>
  </si>
  <si>
    <t>Strateginis tikslas 01. Didinti miesto konkurencingumą, kryptingai vystant infrastruktūrą ir sudarant palankias sąlygas verslui</t>
  </si>
  <si>
    <t>Skatinti Klaipėdos miesto gyventojų verslumą</t>
  </si>
  <si>
    <t>Kurti kokybišką ir efektyvią paramos smulkiajam ir vidutiniam verslui sistemą</t>
  </si>
  <si>
    <t>Pritraukti į Klaipėdos miestą vietos ir užsienio investicijas</t>
  </si>
  <si>
    <t>Formuoti verslui ir investicijoms patrauklų miesto įvaizdį</t>
  </si>
  <si>
    <t>ES</t>
  </si>
  <si>
    <t>5</t>
  </si>
  <si>
    <t>Buvusio tabako fabriko pritaikymas Klaipėdoje kūrybinių industrijų plėtrai</t>
  </si>
  <si>
    <t>SB(P)</t>
  </si>
  <si>
    <t>PF</t>
  </si>
  <si>
    <t>08</t>
  </si>
  <si>
    <t>Latvijos ir Lietuvos bendradarbiavimo tarp sienų programos projekto „INVEST TO GROW“ veiklų įgyvendinimas</t>
  </si>
  <si>
    <t>2016-ųjų metų lėšų projektas</t>
  </si>
  <si>
    <t>2016-ieji metai</t>
  </si>
  <si>
    <t>73/12</t>
  </si>
  <si>
    <t>82/16</t>
  </si>
  <si>
    <t>Klaipėdos miesto savivaldybės dalyvavimas Klaipėdos regiono savivaldybių asociacijos veikloje</t>
  </si>
  <si>
    <t>P. 3.1.1.1, P3.1.1.2</t>
  </si>
  <si>
    <t>P3.3.4.2</t>
  </si>
  <si>
    <t>I</t>
  </si>
  <si>
    <t xml:space="preserve">Mokamas narystės asociacijoje „Klaipėdos regionas“ mokestis, proc. </t>
  </si>
  <si>
    <t>Projektų, gerinančių smulkiojo ir vidutinio verslo sąlygas Klaipėdos mieste, įgyvendinimas</t>
  </si>
  <si>
    <t>Įgyvendinti projektai, gerinantys smulkiojo ir vidutinio verslo sąlygas, vnt.</t>
  </si>
  <si>
    <t>Įgyvendinti renginiai, skirti jaunimo verslumui skatinti, vnt.</t>
  </si>
  <si>
    <t>SMULKIOJO IR VIDUTINIO VERSLO PLĖTROS PROGRAMOS (NR. 04)</t>
  </si>
  <si>
    <t>Nuolat atnaujinama verslo stebėsenos sistema www.investinklaipeda.lt, kart./mėn.</t>
  </si>
  <si>
    <t>Veiklos plano tikslo kodas</t>
  </si>
  <si>
    <t>Papriemonės kodas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</si>
  <si>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</si>
  <si>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Vykdytojas (skyrius / asmuo)</t>
  </si>
  <si>
    <t>Asignavimai 2014-iesiems metams**</t>
  </si>
  <si>
    <t>Lėšų poreikis biudžetiniams 
2015-iesiems metams</t>
  </si>
  <si>
    <t>2015-ųjų metų asignavimų planas</t>
  </si>
  <si>
    <t>2017-ųjų metų lėšų projektas</t>
  </si>
  <si>
    <t xml:space="preserve"> 2014–2017 M. KLAIPĖDOS MIESTO SAVIVALDYBĖS</t>
  </si>
  <si>
    <t>2017-ieji metai</t>
  </si>
  <si>
    <t>IED Tarptautinių ryšių, verslo plėtros ir turizmo sk.</t>
  </si>
  <si>
    <t>IED  Tarptautinių ryšių, verslo plėtros ir turizmo sk.</t>
  </si>
  <si>
    <t>IED Projektų sk.</t>
  </si>
  <si>
    <t xml:space="preserve">IED Tarptautinių ryšių, verslo plėtros ir turizmo skyrius
</t>
  </si>
  <si>
    <t>2016-ųjų m. lėšų poreikis</t>
  </si>
  <si>
    <t>2017-ųjų m. lėšų poreikis</t>
  </si>
  <si>
    <t>Kt</t>
  </si>
  <si>
    <r>
      <t xml:space="preserve">Kitos lėšos </t>
    </r>
    <r>
      <rPr>
        <b/>
        <sz val="10"/>
        <rFont val="Times New Roman"/>
        <family val="1"/>
        <charset val="186"/>
      </rPr>
      <t>Kt</t>
    </r>
  </si>
  <si>
    <r>
      <t>Klaipėdos valstybinio jūrų uosto lėšos</t>
    </r>
    <r>
      <rPr>
        <b/>
        <sz val="10"/>
        <rFont val="Times New Roman"/>
        <family val="1"/>
        <charset val="186"/>
      </rPr>
      <t xml:space="preserve"> KVJUD</t>
    </r>
  </si>
  <si>
    <t>P3.3.4.1, P3.3.4.3</t>
  </si>
  <si>
    <t>P3.1.4.3</t>
  </si>
  <si>
    <t xml:space="preserve"> 2015–2017 M. KLAIPĖDOS MIESTO SAVIVALDYBĖS</t>
  </si>
  <si>
    <t>2015 m. asignavimų planas</t>
  </si>
  <si>
    <t>Klaipėdos miesto rinkodaros strategijos atnaujinimas</t>
  </si>
  <si>
    <t>Atnaujinta strategija, vnt.</t>
  </si>
  <si>
    <r>
      <t>Inkubatoriaus biurų, studijų užimtumas (1077 m</t>
    </r>
    <r>
      <rPr>
        <vertAlign val="superscript"/>
        <sz val="10"/>
        <rFont val="Times New Roman"/>
        <family val="1"/>
        <charset val="186"/>
      </rPr>
      <t>2</t>
    </r>
    <r>
      <rPr>
        <sz val="10"/>
        <rFont val="Times New Roman"/>
        <family val="1"/>
        <charset val="186"/>
      </rPr>
      <t>), proc.</t>
    </r>
  </si>
  <si>
    <t>Klaipėdos regiono oro uosto rinkodaros priemonių rėmimas</t>
  </si>
  <si>
    <t>Miesto rinkodaros priemonių vykdymas:</t>
  </si>
  <si>
    <t>Pritraukta skrydžių krypčių į Klaipėdos regiono oro uostą (Palanga–Londonas–Palanga)</t>
  </si>
  <si>
    <t xml:space="preserve">Klaipėdos miesto rinkodaros strategijos atnaujinimas </t>
  </si>
  <si>
    <t>3.1.4.1</t>
  </si>
  <si>
    <t>04 Smulkiojo ir vidutinio verslo plėtros programa</t>
  </si>
  <si>
    <t>Kūrybinio inkubatoriaus Kultūros fabriko 2014–2016 metų veiklos programos įgyvendinimas</t>
  </si>
  <si>
    <t>Eur</t>
  </si>
  <si>
    <t>Planas</t>
  </si>
  <si>
    <t>Darbo vietų skaičius / naujai įsikūrusių inkubatoriuje SVV subjektų skaičius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</si>
  <si>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</si>
  <si>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 2015 M. KLAIPĖDOS MIESTO SAVIVALDYBĖS ADMINISTRACIJOS</t>
  </si>
  <si>
    <t>Apskaitos kodas</t>
  </si>
  <si>
    <t>2015-ųjų metų asignavimų planas*</t>
  </si>
  <si>
    <t>Indėlio kriterijaus</t>
  </si>
  <si>
    <t xml:space="preserve">Iš viso programai: </t>
  </si>
  <si>
    <t xml:space="preserve">Iš viso  programai: </t>
  </si>
  <si>
    <t>Lyginamasis variantas</t>
  </si>
  <si>
    <t>Siūlomas keisti 2015-ųjų metų asignavimų planas</t>
  </si>
  <si>
    <t>Skirtumas</t>
  </si>
  <si>
    <t>Rekonstruotas pastatas</t>
  </si>
  <si>
    <t>IED  Projektų skyrius</t>
  </si>
  <si>
    <t>04.010104</t>
  </si>
  <si>
    <t>04.010203</t>
  </si>
  <si>
    <t>04.010201</t>
  </si>
  <si>
    <t>04.020106</t>
  </si>
  <si>
    <t>PATVIRTINTA
Klaipėdos miesto savivaldybės administracijos direktoriaus 2015 m.                                                                      įsakymu Nr. AD1-</t>
  </si>
  <si>
    <t>* pagal Klaipėdos miesto savivaldybės tarybos sprendimus: 2014-12-18 Nr. T2-336; 2015-02-09 Nr. T2-12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</si>
</sst>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6">
    <font>
      <sz val="10"/>
      <name val="Arial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9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9"/>
      <name val="Arial"/>
      <family val="2"/>
      <charset val="186"/>
    </font>
    <font>
      <b/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7"/>
      <name val="Times New Roman"/>
      <family val="1"/>
      <charset val="186"/>
    </font>
    <font>
      <sz val="7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89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22" xfId="0" applyFont="1" applyFill="1" applyBorder="1" applyAlignment="1">
      <alignment vertical="top" wrapText="1"/>
    </xf>
    <xf numFmtId="0" fontId="1" fillId="0" borderId="18" xfId="0" applyFont="1" applyFill="1" applyBorder="1" applyAlignment="1">
      <alignment vertical="top" wrapText="1"/>
    </xf>
    <xf numFmtId="0" fontId="1" fillId="0" borderId="23" xfId="0" applyFont="1" applyFill="1" applyBorder="1" applyAlignment="1">
      <alignment vertical="top" wrapText="1"/>
    </xf>
    <xf numFmtId="0" fontId="1" fillId="0" borderId="26" xfId="0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vertical="top"/>
    </xf>
    <xf numFmtId="0" fontId="1" fillId="3" borderId="0" xfId="0" applyFont="1" applyFill="1" applyAlignment="1">
      <alignment vertical="top"/>
    </xf>
    <xf numFmtId="164" fontId="1" fillId="0" borderId="32" xfId="0" applyNumberFormat="1" applyFont="1" applyBorder="1" applyAlignment="1">
      <alignment horizontal="right" vertical="top"/>
    </xf>
    <xf numFmtId="164" fontId="1" fillId="3" borderId="26" xfId="0" applyNumberFormat="1" applyFont="1" applyFill="1" applyBorder="1" applyAlignment="1">
      <alignment horizontal="right" vertical="top" wrapText="1"/>
    </xf>
    <xf numFmtId="164" fontId="1" fillId="0" borderId="60" xfId="0" applyNumberFormat="1" applyFont="1" applyBorder="1" applyAlignment="1">
      <alignment horizontal="right" vertical="top"/>
    </xf>
    <xf numFmtId="164" fontId="1" fillId="0" borderId="4" xfId="0" applyNumberFormat="1" applyFont="1" applyBorder="1" applyAlignment="1">
      <alignment horizontal="right" vertical="top"/>
    </xf>
    <xf numFmtId="164" fontId="1" fillId="0" borderId="61" xfId="0" applyNumberFormat="1" applyFont="1" applyBorder="1" applyAlignment="1">
      <alignment horizontal="right" vertical="top"/>
    </xf>
    <xf numFmtId="164" fontId="1" fillId="0" borderId="19" xfId="0" applyNumberFormat="1" applyFont="1" applyBorder="1" applyAlignment="1">
      <alignment horizontal="right" vertical="top"/>
    </xf>
    <xf numFmtId="164" fontId="1" fillId="3" borderId="27" xfId="0" applyNumberFormat="1" applyFont="1" applyFill="1" applyBorder="1" applyAlignment="1">
      <alignment horizontal="right" vertical="top" wrapText="1"/>
    </xf>
    <xf numFmtId="164" fontId="1" fillId="0" borderId="39" xfId="0" applyNumberFormat="1" applyFont="1" applyBorder="1" applyAlignment="1">
      <alignment horizontal="right" vertical="top"/>
    </xf>
    <xf numFmtId="164" fontId="3" fillId="2" borderId="14" xfId="0" applyNumberFormat="1" applyFont="1" applyFill="1" applyBorder="1" applyAlignment="1">
      <alignment horizontal="right" vertical="top"/>
    </xf>
    <xf numFmtId="0" fontId="1" fillId="0" borderId="48" xfId="0" applyFont="1" applyFill="1" applyBorder="1" applyAlignment="1">
      <alignment horizontal="center" vertical="top" wrapText="1"/>
    </xf>
    <xf numFmtId="0" fontId="1" fillId="0" borderId="48" xfId="0" applyFont="1" applyFill="1" applyBorder="1" applyAlignment="1">
      <alignment horizontal="center" vertical="top"/>
    </xf>
    <xf numFmtId="0" fontId="1" fillId="0" borderId="26" xfId="0" applyFont="1" applyBorder="1" applyAlignment="1">
      <alignment horizontal="center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6" fillId="0" borderId="0" xfId="0" applyFont="1"/>
    <xf numFmtId="3" fontId="1" fillId="0" borderId="4" xfId="0" applyNumberFormat="1" applyFont="1" applyFill="1" applyBorder="1" applyAlignment="1">
      <alignment horizontal="center" vertical="top"/>
    </xf>
    <xf numFmtId="3" fontId="1" fillId="0" borderId="19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/>
    </xf>
    <xf numFmtId="3" fontId="1" fillId="0" borderId="20" xfId="0" applyNumberFormat="1" applyFont="1" applyFill="1" applyBorder="1" applyAlignment="1">
      <alignment horizontal="center" vertical="top"/>
    </xf>
    <xf numFmtId="3" fontId="1" fillId="0" borderId="3" xfId="0" applyNumberFormat="1" applyFont="1" applyFill="1" applyBorder="1" applyAlignment="1">
      <alignment horizontal="center" vertical="top"/>
    </xf>
    <xf numFmtId="3" fontId="1" fillId="0" borderId="17" xfId="0" applyNumberFormat="1" applyFont="1" applyFill="1" applyBorder="1" applyAlignment="1">
      <alignment horizontal="center" vertical="top"/>
    </xf>
    <xf numFmtId="164" fontId="1" fillId="0" borderId="62" xfId="0" applyNumberFormat="1" applyFont="1" applyBorder="1" applyAlignment="1">
      <alignment horizontal="right" vertical="top"/>
    </xf>
    <xf numFmtId="164" fontId="1" fillId="0" borderId="63" xfId="0" applyNumberFormat="1" applyFont="1" applyBorder="1" applyAlignment="1">
      <alignment horizontal="right" vertical="top"/>
    </xf>
    <xf numFmtId="164" fontId="1" fillId="0" borderId="55" xfId="0" applyNumberFormat="1" applyFont="1" applyBorder="1" applyAlignment="1">
      <alignment horizontal="right" vertical="top"/>
    </xf>
    <xf numFmtId="164" fontId="1" fillId="0" borderId="13" xfId="0" applyNumberFormat="1" applyFont="1" applyFill="1" applyBorder="1" applyAlignment="1">
      <alignment horizontal="right" vertical="top"/>
    </xf>
    <xf numFmtId="164" fontId="1" fillId="0" borderId="61" xfId="0" applyNumberFormat="1" applyFont="1" applyFill="1" applyBorder="1" applyAlignment="1">
      <alignment horizontal="right" vertical="top"/>
    </xf>
    <xf numFmtId="164" fontId="1" fillId="0" borderId="48" xfId="0" applyNumberFormat="1" applyFont="1" applyFill="1" applyBorder="1" applyAlignment="1">
      <alignment horizontal="right" vertical="top"/>
    </xf>
    <xf numFmtId="0" fontId="1" fillId="0" borderId="44" xfId="0" applyFont="1" applyFill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top" wrapText="1"/>
    </xf>
    <xf numFmtId="164" fontId="1" fillId="4" borderId="27" xfId="0" applyNumberFormat="1" applyFont="1" applyFill="1" applyBorder="1" applyAlignment="1">
      <alignment horizontal="right" vertical="top" wrapText="1"/>
    </xf>
    <xf numFmtId="0" fontId="1" fillId="4" borderId="22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>
      <alignment horizontal="center" vertical="top"/>
    </xf>
    <xf numFmtId="3" fontId="1" fillId="4" borderId="3" xfId="0" applyNumberFormat="1" applyFont="1" applyFill="1" applyBorder="1" applyAlignment="1">
      <alignment horizontal="center" vertical="top"/>
    </xf>
    <xf numFmtId="3" fontId="1" fillId="4" borderId="17" xfId="0" applyNumberFormat="1" applyFont="1" applyFill="1" applyBorder="1" applyAlignment="1">
      <alignment horizontal="center" vertical="top"/>
    </xf>
    <xf numFmtId="0" fontId="1" fillId="0" borderId="59" xfId="0" applyFont="1" applyFill="1" applyBorder="1" applyAlignment="1">
      <alignment horizontal="left" vertical="top" wrapText="1"/>
    </xf>
    <xf numFmtId="164" fontId="1" fillId="4" borderId="2" xfId="0" applyNumberFormat="1" applyFont="1" applyFill="1" applyBorder="1" applyAlignment="1">
      <alignment horizontal="right" vertical="top"/>
    </xf>
    <xf numFmtId="164" fontId="1" fillId="4" borderId="32" xfId="0" applyNumberFormat="1" applyFont="1" applyFill="1" applyBorder="1" applyAlignment="1">
      <alignment horizontal="right" vertical="top"/>
    </xf>
    <xf numFmtId="164" fontId="1" fillId="4" borderId="4" xfId="0" applyNumberFormat="1" applyFont="1" applyFill="1" applyBorder="1" applyAlignment="1">
      <alignment horizontal="right" vertical="top"/>
    </xf>
    <xf numFmtId="164" fontId="1" fillId="4" borderId="19" xfId="0" applyNumberFormat="1" applyFont="1" applyFill="1" applyBorder="1" applyAlignment="1">
      <alignment horizontal="right" vertical="top"/>
    </xf>
    <xf numFmtId="164" fontId="1" fillId="4" borderId="13" xfId="0" applyNumberFormat="1" applyFont="1" applyFill="1" applyBorder="1" applyAlignment="1">
      <alignment horizontal="right" vertical="top"/>
    </xf>
    <xf numFmtId="164" fontId="1" fillId="4" borderId="61" xfId="0" applyNumberFormat="1" applyFont="1" applyFill="1" applyBorder="1" applyAlignment="1">
      <alignment horizontal="right" vertical="top"/>
    </xf>
    <xf numFmtId="164" fontId="9" fillId="0" borderId="43" xfId="0" applyNumberFormat="1" applyFont="1" applyFill="1" applyBorder="1" applyAlignment="1">
      <alignment vertical="top"/>
    </xf>
    <xf numFmtId="165" fontId="8" fillId="4" borderId="31" xfId="0" applyNumberFormat="1" applyFont="1" applyFill="1" applyBorder="1" applyAlignment="1">
      <alignment horizontal="right" vertical="top"/>
    </xf>
    <xf numFmtId="165" fontId="8" fillId="4" borderId="39" xfId="0" applyNumberFormat="1" applyFont="1" applyFill="1" applyBorder="1" applyAlignment="1">
      <alignment horizontal="right" vertical="top"/>
    </xf>
    <xf numFmtId="164" fontId="8" fillId="4" borderId="39" xfId="0" applyNumberFormat="1" applyFont="1" applyFill="1" applyBorder="1" applyAlignment="1">
      <alignment horizontal="center" vertical="top" wrapText="1"/>
    </xf>
    <xf numFmtId="165" fontId="8" fillId="4" borderId="0" xfId="0" applyNumberFormat="1" applyFont="1" applyFill="1" applyBorder="1" applyAlignment="1">
      <alignment horizontal="right" vertical="top"/>
    </xf>
    <xf numFmtId="164" fontId="8" fillId="4" borderId="4" xfId="0" applyNumberFormat="1" applyFont="1" applyFill="1" applyBorder="1" applyAlignment="1">
      <alignment horizontal="center" vertical="top" wrapText="1"/>
    </xf>
    <xf numFmtId="165" fontId="8" fillId="4" borderId="60" xfId="0" applyNumberFormat="1" applyFont="1" applyFill="1" applyBorder="1" applyAlignment="1">
      <alignment horizontal="right" vertical="top"/>
    </xf>
    <xf numFmtId="0" fontId="1" fillId="0" borderId="51" xfId="0" applyFont="1" applyFill="1" applyBorder="1" applyAlignment="1">
      <alignment horizontal="center" vertical="top"/>
    </xf>
    <xf numFmtId="0" fontId="1" fillId="0" borderId="49" xfId="0" applyFont="1" applyFill="1" applyBorder="1" applyAlignment="1">
      <alignment horizontal="center" vertical="top"/>
    </xf>
    <xf numFmtId="0" fontId="1" fillId="0" borderId="57" xfId="0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right" vertical="top"/>
    </xf>
    <xf numFmtId="164" fontId="1" fillId="0" borderId="66" xfId="0" applyNumberFormat="1" applyFont="1" applyBorder="1" applyAlignment="1">
      <alignment horizontal="right" vertical="top"/>
    </xf>
    <xf numFmtId="164" fontId="1" fillId="0" borderId="67" xfId="0" applyNumberFormat="1" applyFont="1" applyBorder="1" applyAlignment="1">
      <alignment horizontal="right" vertical="top"/>
    </xf>
    <xf numFmtId="164" fontId="1" fillId="3" borderId="44" xfId="0" applyNumberFormat="1" applyFont="1" applyFill="1" applyBorder="1" applyAlignment="1">
      <alignment horizontal="right" vertical="top" wrapText="1"/>
    </xf>
    <xf numFmtId="49" fontId="3" fillId="2" borderId="4" xfId="0" applyNumberFormat="1" applyFont="1" applyFill="1" applyBorder="1" applyAlignment="1">
      <alignment horizontal="center" vertical="top"/>
    </xf>
    <xf numFmtId="49" fontId="3" fillId="5" borderId="16" xfId="0" applyNumberFormat="1" applyFont="1" applyFill="1" applyBorder="1" applyAlignment="1">
      <alignment horizontal="center" vertical="top"/>
    </xf>
    <xf numFmtId="164" fontId="3" fillId="5" borderId="16" xfId="0" applyNumberFormat="1" applyFont="1" applyFill="1" applyBorder="1" applyAlignment="1">
      <alignment horizontal="right" vertical="top"/>
    </xf>
    <xf numFmtId="164" fontId="3" fillId="5" borderId="26" xfId="0" applyNumberFormat="1" applyFont="1" applyFill="1" applyBorder="1" applyAlignment="1">
      <alignment horizontal="right" vertical="top"/>
    </xf>
    <xf numFmtId="164" fontId="3" fillId="5" borderId="44" xfId="0" applyNumberFormat="1" applyFont="1" applyFill="1" applyBorder="1" applyAlignment="1">
      <alignment horizontal="right" vertical="top"/>
    </xf>
    <xf numFmtId="164" fontId="1" fillId="4" borderId="31" xfId="0" applyNumberFormat="1" applyFont="1" applyFill="1" applyBorder="1" applyAlignment="1">
      <alignment horizontal="right" vertical="top"/>
    </xf>
    <xf numFmtId="164" fontId="1" fillId="4" borderId="30" xfId="0" applyNumberFormat="1" applyFont="1" applyFill="1" applyBorder="1" applyAlignment="1">
      <alignment horizontal="right" vertical="top"/>
    </xf>
    <xf numFmtId="164" fontId="1" fillId="4" borderId="60" xfId="0" applyNumberFormat="1" applyFont="1" applyFill="1" applyBorder="1" applyAlignment="1">
      <alignment horizontal="right" vertical="top"/>
    </xf>
    <xf numFmtId="164" fontId="1" fillId="4" borderId="25" xfId="0" applyNumberFormat="1" applyFont="1" applyFill="1" applyBorder="1" applyAlignment="1">
      <alignment horizontal="right" vertical="top"/>
    </xf>
    <xf numFmtId="164" fontId="1" fillId="4" borderId="33" xfId="0" applyNumberFormat="1" applyFont="1" applyFill="1" applyBorder="1" applyAlignment="1">
      <alignment horizontal="right" vertical="top"/>
    </xf>
    <xf numFmtId="49" fontId="3" fillId="2" borderId="13" xfId="0" applyNumberFormat="1" applyFont="1" applyFill="1" applyBorder="1" applyAlignment="1">
      <alignment horizontal="center" vertical="top"/>
    </xf>
    <xf numFmtId="0" fontId="11" fillId="0" borderId="13" xfId="0" applyFont="1" applyFill="1" applyBorder="1" applyAlignment="1">
      <alignment horizontal="center" vertical="top"/>
    </xf>
    <xf numFmtId="0" fontId="11" fillId="0" borderId="61" xfId="0" applyFont="1" applyFill="1" applyBorder="1" applyAlignment="1">
      <alignment horizontal="center" vertical="top"/>
    </xf>
    <xf numFmtId="0" fontId="11" fillId="0" borderId="60" xfId="0" applyFont="1" applyFill="1" applyBorder="1" applyAlignment="1">
      <alignment horizontal="left" vertical="top" wrapText="1"/>
    </xf>
    <xf numFmtId="0" fontId="12" fillId="3" borderId="4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10" fillId="0" borderId="2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0" fillId="0" borderId="66" xfId="0" applyBorder="1" applyAlignment="1">
      <alignment horizontal="center" vertical="top"/>
    </xf>
    <xf numFmtId="0" fontId="10" fillId="0" borderId="66" xfId="0" applyFont="1" applyFill="1" applyBorder="1" applyAlignment="1">
      <alignment horizontal="center" vertical="top"/>
    </xf>
    <xf numFmtId="0" fontId="10" fillId="0" borderId="63" xfId="0" applyFont="1" applyFill="1" applyBorder="1" applyAlignment="1">
      <alignment horizontal="center" vertical="top"/>
    </xf>
    <xf numFmtId="164" fontId="1" fillId="0" borderId="22" xfId="0" applyNumberFormat="1" applyFont="1" applyBorder="1" applyAlignment="1">
      <alignment horizontal="right" vertical="top"/>
    </xf>
    <xf numFmtId="0" fontId="11" fillId="0" borderId="62" xfId="0" applyFont="1" applyFill="1" applyBorder="1" applyAlignment="1">
      <alignment vertical="top" wrapText="1"/>
    </xf>
    <xf numFmtId="0" fontId="11" fillId="0" borderId="66" xfId="0" applyFont="1" applyFill="1" applyBorder="1" applyAlignment="1">
      <alignment horizontal="center" vertical="top"/>
    </xf>
    <xf numFmtId="0" fontId="11" fillId="0" borderId="63" xfId="0" applyFont="1" applyFill="1" applyBorder="1" applyAlignment="1">
      <alignment horizontal="center" vertical="top"/>
    </xf>
    <xf numFmtId="0" fontId="12" fillId="3" borderId="47" xfId="0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top" wrapText="1"/>
    </xf>
    <xf numFmtId="3" fontId="1" fillId="0" borderId="20" xfId="0" applyNumberFormat="1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/>
    </xf>
    <xf numFmtId="0" fontId="11" fillId="0" borderId="34" xfId="0" applyFont="1" applyFill="1" applyBorder="1" applyAlignment="1">
      <alignment horizontal="center" vertical="top"/>
    </xf>
    <xf numFmtId="164" fontId="1" fillId="0" borderId="0" xfId="0" applyNumberFormat="1" applyFont="1" applyAlignment="1">
      <alignment vertical="top"/>
    </xf>
    <xf numFmtId="164" fontId="1" fillId="4" borderId="68" xfId="0" applyNumberFormat="1" applyFont="1" applyFill="1" applyBorder="1" applyAlignment="1">
      <alignment horizontal="right" vertical="top"/>
    </xf>
    <xf numFmtId="164" fontId="1" fillId="4" borderId="55" xfId="0" applyNumberFormat="1" applyFont="1" applyFill="1" applyBorder="1" applyAlignment="1">
      <alignment horizontal="right" vertical="top"/>
    </xf>
    <xf numFmtId="164" fontId="3" fillId="2" borderId="8" xfId="0" applyNumberFormat="1" applyFont="1" applyFill="1" applyBorder="1" applyAlignment="1">
      <alignment horizontal="right" vertical="top"/>
    </xf>
    <xf numFmtId="164" fontId="3" fillId="5" borderId="37" xfId="0" applyNumberFormat="1" applyFont="1" applyFill="1" applyBorder="1" applyAlignment="1">
      <alignment horizontal="right" vertical="top"/>
    </xf>
    <xf numFmtId="164" fontId="3" fillId="5" borderId="14" xfId="0" applyNumberFormat="1" applyFont="1" applyFill="1" applyBorder="1" applyAlignment="1">
      <alignment horizontal="right" vertical="top"/>
    </xf>
    <xf numFmtId="164" fontId="3" fillId="5" borderId="36" xfId="0" applyNumberFormat="1" applyFont="1" applyFill="1" applyBorder="1" applyAlignment="1">
      <alignment horizontal="right" vertical="top"/>
    </xf>
    <xf numFmtId="164" fontId="3" fillId="2" borderId="36" xfId="0" applyNumberFormat="1" applyFont="1" applyFill="1" applyBorder="1" applyAlignment="1">
      <alignment horizontal="right" vertical="top"/>
    </xf>
    <xf numFmtId="0" fontId="1" fillId="0" borderId="23" xfId="0" applyFont="1" applyFill="1" applyBorder="1" applyAlignment="1">
      <alignment horizontal="left" vertical="top" wrapText="1"/>
    </xf>
    <xf numFmtId="1" fontId="1" fillId="0" borderId="7" xfId="0" applyNumberFormat="1" applyFont="1" applyFill="1" applyBorder="1" applyAlignment="1">
      <alignment horizontal="center" vertical="center"/>
    </xf>
    <xf numFmtId="1" fontId="1" fillId="0" borderId="7" xfId="0" applyNumberFormat="1" applyFont="1" applyFill="1" applyBorder="1" applyAlignment="1">
      <alignment horizontal="center" vertical="center" textRotation="90"/>
    </xf>
    <xf numFmtId="1" fontId="1" fillId="0" borderId="20" xfId="0" applyNumberFormat="1" applyFont="1" applyFill="1" applyBorder="1" applyAlignment="1">
      <alignment horizontal="center" vertical="center" textRotation="90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64" fontId="1" fillId="7" borderId="62" xfId="0" applyNumberFormat="1" applyFont="1" applyFill="1" applyBorder="1" applyAlignment="1">
      <alignment horizontal="right" vertical="top"/>
    </xf>
    <xf numFmtId="164" fontId="1" fillId="7" borderId="66" xfId="0" applyNumberFormat="1" applyFont="1" applyFill="1" applyBorder="1" applyAlignment="1">
      <alignment horizontal="right" vertical="top"/>
    </xf>
    <xf numFmtId="164" fontId="1" fillId="7" borderId="67" xfId="0" applyNumberFormat="1" applyFont="1" applyFill="1" applyBorder="1" applyAlignment="1">
      <alignment horizontal="right" vertical="top"/>
    </xf>
    <xf numFmtId="164" fontId="1" fillId="7" borderId="60" xfId="0" applyNumberFormat="1" applyFont="1" applyFill="1" applyBorder="1" applyAlignment="1">
      <alignment horizontal="right" vertical="top"/>
    </xf>
    <xf numFmtId="164" fontId="1" fillId="7" borderId="4" xfId="0" applyNumberFormat="1" applyFont="1" applyFill="1" applyBorder="1" applyAlignment="1">
      <alignment horizontal="right" vertical="top"/>
    </xf>
    <xf numFmtId="164" fontId="1" fillId="7" borderId="25" xfId="0" applyNumberFormat="1" applyFont="1" applyFill="1" applyBorder="1" applyAlignment="1">
      <alignment horizontal="right" vertical="top"/>
    </xf>
    <xf numFmtId="164" fontId="1" fillId="7" borderId="55" xfId="0" applyNumberFormat="1" applyFont="1" applyFill="1" applyBorder="1" applyAlignment="1">
      <alignment horizontal="right" vertical="top"/>
    </xf>
    <xf numFmtId="164" fontId="1" fillId="7" borderId="13" xfId="0" applyNumberFormat="1" applyFont="1" applyFill="1" applyBorder="1" applyAlignment="1">
      <alignment horizontal="right" vertical="top"/>
    </xf>
    <xf numFmtId="164" fontId="1" fillId="7" borderId="54" xfId="0" applyNumberFormat="1" applyFont="1" applyFill="1" applyBorder="1" applyAlignment="1">
      <alignment horizontal="right" vertical="top"/>
    </xf>
    <xf numFmtId="164" fontId="3" fillId="7" borderId="6" xfId="0" applyNumberFormat="1" applyFont="1" applyFill="1" applyBorder="1" applyAlignment="1">
      <alignment horizontal="right" vertical="top"/>
    </xf>
    <xf numFmtId="164" fontId="3" fillId="7" borderId="5" xfId="0" applyNumberFormat="1" applyFont="1" applyFill="1" applyBorder="1" applyAlignment="1">
      <alignment horizontal="right" vertical="top"/>
    </xf>
    <xf numFmtId="164" fontId="1" fillId="7" borderId="31" xfId="0" applyNumberFormat="1" applyFont="1" applyFill="1" applyBorder="1" applyAlignment="1">
      <alignment horizontal="right" vertical="top"/>
    </xf>
    <xf numFmtId="164" fontId="1" fillId="7" borderId="2" xfId="0" applyNumberFormat="1" applyFont="1" applyFill="1" applyBorder="1" applyAlignment="1">
      <alignment horizontal="right" vertical="top"/>
    </xf>
    <xf numFmtId="164" fontId="1" fillId="7" borderId="30" xfId="0" applyNumberFormat="1" applyFont="1" applyFill="1" applyBorder="1" applyAlignment="1">
      <alignment horizontal="right" vertical="top"/>
    </xf>
    <xf numFmtId="164" fontId="1" fillId="7" borderId="39" xfId="0" applyNumberFormat="1" applyFont="1" applyFill="1" applyBorder="1" applyAlignment="1">
      <alignment horizontal="right" vertical="top"/>
    </xf>
    <xf numFmtId="164" fontId="3" fillId="7" borderId="35" xfId="0" applyNumberFormat="1" applyFont="1" applyFill="1" applyBorder="1" applyAlignment="1">
      <alignment horizontal="right" vertical="top"/>
    </xf>
    <xf numFmtId="164" fontId="3" fillId="7" borderId="64" xfId="0" applyNumberFormat="1" applyFont="1" applyFill="1" applyBorder="1" applyAlignment="1">
      <alignment horizontal="right" vertical="top"/>
    </xf>
    <xf numFmtId="0" fontId="3" fillId="7" borderId="29" xfId="0" applyFont="1" applyFill="1" applyBorder="1" applyAlignment="1">
      <alignment horizontal="center" vertical="top"/>
    </xf>
    <xf numFmtId="164" fontId="3" fillId="7" borderId="29" xfId="0" applyNumberFormat="1" applyFont="1" applyFill="1" applyBorder="1" applyAlignment="1">
      <alignment horizontal="right" vertical="top"/>
    </xf>
    <xf numFmtId="0" fontId="3" fillId="7" borderId="69" xfId="0" applyFont="1" applyFill="1" applyBorder="1" applyAlignment="1">
      <alignment horizontal="center" vertical="top"/>
    </xf>
    <xf numFmtId="164" fontId="3" fillId="7" borderId="28" xfId="0" applyNumberFormat="1" applyFont="1" applyFill="1" applyBorder="1" applyAlignment="1">
      <alignment horizontal="right" vertical="top"/>
    </xf>
    <xf numFmtId="164" fontId="3" fillId="7" borderId="70" xfId="0" applyNumberFormat="1" applyFont="1" applyFill="1" applyBorder="1" applyAlignment="1">
      <alignment horizontal="right" vertical="top"/>
    </xf>
    <xf numFmtId="0" fontId="3" fillId="7" borderId="27" xfId="0" applyFont="1" applyFill="1" applyBorder="1" applyAlignment="1">
      <alignment horizontal="center" vertical="top"/>
    </xf>
    <xf numFmtId="164" fontId="3" fillId="7" borderId="15" xfId="0" applyNumberFormat="1" applyFont="1" applyFill="1" applyBorder="1" applyAlignment="1">
      <alignment horizontal="right" vertical="top"/>
    </xf>
    <xf numFmtId="164" fontId="3" fillId="7" borderId="65" xfId="0" applyNumberFormat="1" applyFont="1" applyFill="1" applyBorder="1" applyAlignment="1">
      <alignment horizontal="right" vertical="top"/>
    </xf>
    <xf numFmtId="0" fontId="1" fillId="0" borderId="5" xfId="0" applyFont="1" applyFill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164" fontId="1" fillId="4" borderId="62" xfId="0" applyNumberFormat="1" applyFont="1" applyFill="1" applyBorder="1" applyAlignment="1">
      <alignment horizontal="right" vertical="top"/>
    </xf>
    <xf numFmtId="49" fontId="3" fillId="8" borderId="60" xfId="0" applyNumberFormat="1" applyFont="1" applyFill="1" applyBorder="1" applyAlignment="1">
      <alignment horizontal="center" vertical="top" wrapText="1"/>
    </xf>
    <xf numFmtId="49" fontId="3" fillId="8" borderId="60" xfId="0" applyNumberFormat="1" applyFont="1" applyFill="1" applyBorder="1" applyAlignment="1">
      <alignment horizontal="center" vertical="top"/>
    </xf>
    <xf numFmtId="49" fontId="3" fillId="8" borderId="16" xfId="0" applyNumberFormat="1" applyFont="1" applyFill="1" applyBorder="1" applyAlignment="1">
      <alignment horizontal="center" vertical="top"/>
    </xf>
    <xf numFmtId="49" fontId="3" fillId="8" borderId="37" xfId="0" applyNumberFormat="1" applyFont="1" applyFill="1" applyBorder="1" applyAlignment="1">
      <alignment horizontal="center" vertical="top"/>
    </xf>
    <xf numFmtId="49" fontId="3" fillId="8" borderId="16" xfId="0" applyNumberFormat="1" applyFont="1" applyFill="1" applyBorder="1" applyAlignment="1">
      <alignment horizontal="center" vertical="top" wrapText="1"/>
    </xf>
    <xf numFmtId="49" fontId="3" fillId="8" borderId="18" xfId="0" applyNumberFormat="1" applyFont="1" applyFill="1" applyBorder="1" applyAlignment="1">
      <alignment horizontal="center" vertical="top"/>
    </xf>
    <xf numFmtId="49" fontId="3" fillId="8" borderId="23" xfId="0" applyNumberFormat="1" applyFont="1" applyFill="1" applyBorder="1" applyAlignment="1">
      <alignment horizontal="center" vertical="top"/>
    </xf>
    <xf numFmtId="164" fontId="3" fillId="8" borderId="14" xfId="0" applyNumberFormat="1" applyFont="1" applyFill="1" applyBorder="1" applyAlignment="1">
      <alignment horizontal="right" vertical="top"/>
    </xf>
    <xf numFmtId="164" fontId="3" fillId="8" borderId="8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36" xfId="0" applyNumberFormat="1" applyFont="1" applyFill="1" applyBorder="1" applyAlignment="1">
      <alignment horizontal="right" vertical="top"/>
    </xf>
    <xf numFmtId="0" fontId="17" fillId="0" borderId="36" xfId="0" applyFont="1" applyBorder="1" applyAlignment="1">
      <alignment horizontal="center" vertical="center" wrapText="1"/>
    </xf>
    <xf numFmtId="164" fontId="3" fillId="9" borderId="45" xfId="0" applyNumberFormat="1" applyFont="1" applyFill="1" applyBorder="1" applyAlignment="1">
      <alignment horizontal="right" vertical="top"/>
    </xf>
    <xf numFmtId="164" fontId="1" fillId="3" borderId="51" xfId="0" applyNumberFormat="1" applyFont="1" applyFill="1" applyBorder="1" applyAlignment="1">
      <alignment horizontal="right" vertical="top" wrapText="1"/>
    </xf>
    <xf numFmtId="164" fontId="1" fillId="3" borderId="47" xfId="0" applyNumberFormat="1" applyFont="1" applyFill="1" applyBorder="1" applyAlignment="1">
      <alignment horizontal="right" vertical="top" wrapText="1"/>
    </xf>
    <xf numFmtId="164" fontId="1" fillId="0" borderId="49" xfId="0" applyNumberFormat="1" applyFont="1" applyFill="1" applyBorder="1" applyAlignment="1">
      <alignment horizontal="right" vertical="top"/>
    </xf>
    <xf numFmtId="164" fontId="3" fillId="7" borderId="69" xfId="0" applyNumberFormat="1" applyFont="1" applyFill="1" applyBorder="1" applyAlignment="1">
      <alignment horizontal="right" vertical="top"/>
    </xf>
    <xf numFmtId="0" fontId="1" fillId="0" borderId="5" xfId="0" applyFont="1" applyBorder="1" applyAlignment="1">
      <alignment horizontal="center" vertical="center" textRotation="90" shrinkToFit="1"/>
    </xf>
    <xf numFmtId="0" fontId="1" fillId="0" borderId="15" xfId="0" applyFont="1" applyBorder="1" applyAlignment="1">
      <alignment horizontal="center" vertical="center" textRotation="90" shrinkToFit="1"/>
    </xf>
    <xf numFmtId="0" fontId="1" fillId="0" borderId="0" xfId="0" applyFont="1" applyFill="1" applyBorder="1" applyAlignment="1">
      <alignment vertical="top"/>
    </xf>
    <xf numFmtId="49" fontId="3" fillId="2" borderId="4" xfId="0" applyNumberFormat="1" applyFont="1" applyFill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0" fontId="0" fillId="0" borderId="23" xfId="0" applyBorder="1" applyAlignment="1">
      <alignment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/>
    </xf>
    <xf numFmtId="0" fontId="11" fillId="3" borderId="18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center" vertical="top"/>
    </xf>
    <xf numFmtId="0" fontId="10" fillId="3" borderId="19" xfId="0" applyFont="1" applyFill="1" applyBorder="1" applyAlignment="1">
      <alignment horizontal="center" vertical="top"/>
    </xf>
    <xf numFmtId="49" fontId="3" fillId="8" borderId="59" xfId="0" applyNumberFormat="1" applyFont="1" applyFill="1" applyBorder="1" applyAlignment="1">
      <alignment horizontal="center" vertical="top"/>
    </xf>
    <xf numFmtId="164" fontId="1" fillId="7" borderId="18" xfId="0" applyNumberFormat="1" applyFont="1" applyFill="1" applyBorder="1" applyAlignment="1">
      <alignment horizontal="right" vertical="top"/>
    </xf>
    <xf numFmtId="164" fontId="1" fillId="0" borderId="73" xfId="0" applyNumberFormat="1" applyFont="1" applyBorder="1" applyAlignment="1">
      <alignment horizontal="right" vertical="top"/>
    </xf>
    <xf numFmtId="164" fontId="1" fillId="0" borderId="74" xfId="0" applyNumberFormat="1" applyFont="1" applyBorder="1" applyAlignment="1">
      <alignment horizontal="right" vertical="top"/>
    </xf>
    <xf numFmtId="164" fontId="1" fillId="0" borderId="75" xfId="0" applyNumberFormat="1" applyFont="1" applyBorder="1" applyAlignment="1">
      <alignment horizontal="right" vertical="top"/>
    </xf>
    <xf numFmtId="164" fontId="1" fillId="4" borderId="74" xfId="0" applyNumberFormat="1" applyFont="1" applyFill="1" applyBorder="1" applyAlignment="1">
      <alignment horizontal="right" vertical="top"/>
    </xf>
    <xf numFmtId="164" fontId="1" fillId="7" borderId="74" xfId="0" applyNumberFormat="1" applyFont="1" applyFill="1" applyBorder="1" applyAlignment="1">
      <alignment horizontal="right" vertical="top"/>
    </xf>
    <xf numFmtId="0" fontId="1" fillId="0" borderId="72" xfId="0" applyFont="1" applyFill="1" applyBorder="1" applyAlignment="1">
      <alignment horizontal="center" vertical="top" wrapText="1"/>
    </xf>
    <xf numFmtId="164" fontId="1" fillId="7" borderId="76" xfId="0" applyNumberFormat="1" applyFont="1" applyFill="1" applyBorder="1" applyAlignment="1">
      <alignment horizontal="right" vertical="top"/>
    </xf>
    <xf numFmtId="164" fontId="1" fillId="7" borderId="77" xfId="0" applyNumberFormat="1" applyFont="1" applyFill="1" applyBorder="1" applyAlignment="1">
      <alignment horizontal="right" vertical="top"/>
    </xf>
    <xf numFmtId="0" fontId="1" fillId="0" borderId="43" xfId="0" applyFont="1" applyFill="1" applyBorder="1" applyAlignment="1">
      <alignment horizontal="center" vertical="top" wrapText="1"/>
    </xf>
    <xf numFmtId="164" fontId="1" fillId="4" borderId="78" xfId="0" applyNumberFormat="1" applyFont="1" applyFill="1" applyBorder="1" applyAlignment="1">
      <alignment horizontal="right" vertical="top"/>
    </xf>
    <xf numFmtId="164" fontId="1" fillId="4" borderId="3" xfId="0" applyNumberFormat="1" applyFont="1" applyFill="1" applyBorder="1" applyAlignment="1">
      <alignment horizontal="right" vertical="top"/>
    </xf>
    <xf numFmtId="164" fontId="1" fillId="0" borderId="40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164" fontId="1" fillId="0" borderId="17" xfId="0" applyNumberFormat="1" applyFont="1" applyBorder="1" applyAlignment="1">
      <alignment horizontal="right" vertical="top"/>
    </xf>
    <xf numFmtId="164" fontId="1" fillId="7" borderId="78" xfId="0" applyNumberFormat="1" applyFont="1" applyFill="1" applyBorder="1" applyAlignment="1">
      <alignment horizontal="right" vertical="top"/>
    </xf>
    <xf numFmtId="164" fontId="1" fillId="7" borderId="3" xfId="0" applyNumberFormat="1" applyFont="1" applyFill="1" applyBorder="1" applyAlignment="1">
      <alignment horizontal="right" vertical="top"/>
    </xf>
    <xf numFmtId="164" fontId="1" fillId="7" borderId="40" xfId="0" applyNumberFormat="1" applyFont="1" applyFill="1" applyBorder="1" applyAlignment="1">
      <alignment horizontal="right" vertical="top"/>
    </xf>
    <xf numFmtId="0" fontId="1" fillId="0" borderId="58" xfId="0" applyFont="1" applyBorder="1" applyAlignment="1">
      <alignment vertical="top" wrapText="1"/>
    </xf>
    <xf numFmtId="0" fontId="10" fillId="0" borderId="3" xfId="0" applyFont="1" applyFill="1" applyBorder="1" applyAlignment="1">
      <alignment horizontal="center" vertical="top"/>
    </xf>
    <xf numFmtId="0" fontId="10" fillId="0" borderId="17" xfId="0" applyFont="1" applyFill="1" applyBorder="1" applyAlignment="1">
      <alignment horizontal="center" vertical="top"/>
    </xf>
    <xf numFmtId="164" fontId="1" fillId="0" borderId="66" xfId="0" applyNumberFormat="1" applyFont="1" applyFill="1" applyBorder="1" applyAlignment="1">
      <alignment horizontal="right" vertical="top"/>
    </xf>
    <xf numFmtId="164" fontId="1" fillId="4" borderId="76" xfId="0" applyNumberFormat="1" applyFont="1" applyFill="1" applyBorder="1" applyAlignment="1">
      <alignment horizontal="right" vertical="top"/>
    </xf>
    <xf numFmtId="164" fontId="1" fillId="0" borderId="77" xfId="0" applyNumberFormat="1" applyFont="1" applyBorder="1" applyAlignment="1">
      <alignment horizontal="right" vertical="top"/>
    </xf>
    <xf numFmtId="164" fontId="9" fillId="0" borderId="72" xfId="0" applyNumberFormat="1" applyFont="1" applyFill="1" applyBorder="1" applyAlignment="1">
      <alignment vertical="top"/>
    </xf>
    <xf numFmtId="0" fontId="10" fillId="0" borderId="74" xfId="0" applyFont="1" applyFill="1" applyBorder="1" applyAlignment="1">
      <alignment horizontal="center" vertical="top"/>
    </xf>
    <xf numFmtId="0" fontId="10" fillId="0" borderId="75" xfId="0" applyFont="1" applyFill="1" applyBorder="1" applyAlignment="1">
      <alignment horizontal="center" vertical="top"/>
    </xf>
    <xf numFmtId="164" fontId="3" fillId="7" borderId="46" xfId="0" applyNumberFormat="1" applyFont="1" applyFill="1" applyBorder="1" applyAlignment="1">
      <alignment horizontal="right" vertical="top"/>
    </xf>
    <xf numFmtId="49" fontId="3" fillId="4" borderId="0" xfId="0" applyNumberFormat="1" applyFont="1" applyFill="1" applyBorder="1" applyAlignment="1">
      <alignment horizontal="center" vertical="top"/>
    </xf>
    <xf numFmtId="49" fontId="3" fillId="4" borderId="25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/>
    </xf>
    <xf numFmtId="49" fontId="3" fillId="4" borderId="4" xfId="0" applyNumberFormat="1" applyFont="1" applyFill="1" applyBorder="1" applyAlignment="1">
      <alignment horizontal="center" vertical="top" wrapText="1"/>
    </xf>
    <xf numFmtId="0" fontId="0" fillId="4" borderId="41" xfId="0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textRotation="90" wrapText="1"/>
    </xf>
    <xf numFmtId="49" fontId="3" fillId="8" borderId="23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164" fontId="1" fillId="0" borderId="0" xfId="0" applyNumberFormat="1" applyFont="1" applyFill="1" applyBorder="1" applyAlignment="1">
      <alignment horizontal="left" vertical="top" wrapText="1"/>
    </xf>
    <xf numFmtId="49" fontId="3" fillId="4" borderId="41" xfId="0" applyNumberFormat="1" applyFont="1" applyFill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top"/>
    </xf>
    <xf numFmtId="0" fontId="10" fillId="10" borderId="7" xfId="0" applyFont="1" applyFill="1" applyBorder="1" applyAlignment="1">
      <alignment horizontal="center" vertical="top"/>
    </xf>
    <xf numFmtId="0" fontId="10" fillId="10" borderId="20" xfId="0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 wrapText="1"/>
    </xf>
    <xf numFmtId="0" fontId="10" fillId="3" borderId="82" xfId="0" applyFont="1" applyFill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 wrapText="1"/>
    </xf>
    <xf numFmtId="49" fontId="3" fillId="8" borderId="2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0" fontId="3" fillId="4" borderId="40" xfId="0" applyFont="1" applyFill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1" fillId="0" borderId="76" xfId="0" applyFont="1" applyBorder="1" applyAlignment="1">
      <alignment horizontal="left" vertical="top" wrapText="1"/>
    </xf>
    <xf numFmtId="0" fontId="0" fillId="0" borderId="83" xfId="0" applyBorder="1" applyAlignment="1">
      <alignment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/>
    </xf>
    <xf numFmtId="0" fontId="1" fillId="4" borderId="27" xfId="0" applyFont="1" applyFill="1" applyBorder="1" applyAlignment="1">
      <alignment horizontal="center" vertical="top"/>
    </xf>
    <xf numFmtId="0" fontId="0" fillId="4" borderId="7" xfId="0" applyFill="1" applyBorder="1" applyAlignment="1">
      <alignment horizontal="left" vertical="top" wrapText="1"/>
    </xf>
    <xf numFmtId="0" fontId="11" fillId="10" borderId="83" xfId="0" applyFont="1" applyFill="1" applyBorder="1" applyAlignment="1">
      <alignment horizontal="left" vertical="top" wrapText="1"/>
    </xf>
    <xf numFmtId="164" fontId="10" fillId="0" borderId="0" xfId="0" applyNumberFormat="1" applyFont="1" applyFill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1" fillId="0" borderId="0" xfId="0" applyFont="1" applyBorder="1" applyAlignment="1">
      <alignment vertical="top" wrapText="1"/>
    </xf>
    <xf numFmtId="0" fontId="10" fillId="0" borderId="4" xfId="0" applyFont="1" applyFill="1" applyBorder="1" applyAlignment="1">
      <alignment horizontal="center" vertical="top"/>
    </xf>
    <xf numFmtId="0" fontId="10" fillId="0" borderId="19" xfId="0" applyFont="1" applyFill="1" applyBorder="1" applyAlignment="1">
      <alignment horizontal="center" vertical="top"/>
    </xf>
    <xf numFmtId="0" fontId="1" fillId="0" borderId="50" xfId="0" applyFont="1" applyBorder="1" applyAlignment="1">
      <alignment vertical="top" wrapText="1"/>
    </xf>
    <xf numFmtId="0" fontId="10" fillId="0" borderId="2" xfId="0" applyFont="1" applyFill="1" applyBorder="1" applyAlignment="1">
      <alignment horizontal="center" vertical="top"/>
    </xf>
    <xf numFmtId="0" fontId="10" fillId="0" borderId="32" xfId="0" applyFont="1" applyFill="1" applyBorder="1" applyAlignment="1">
      <alignment horizontal="center" vertical="top"/>
    </xf>
    <xf numFmtId="49" fontId="3" fillId="0" borderId="74" xfId="0" applyNumberFormat="1" applyFont="1" applyBorder="1" applyAlignment="1">
      <alignment horizontal="center" vertical="top" wrapText="1"/>
    </xf>
    <xf numFmtId="0" fontId="11" fillId="3" borderId="85" xfId="0" applyFont="1" applyFill="1" applyBorder="1" applyAlignment="1">
      <alignment horizontal="left" vertical="top" wrapText="1"/>
    </xf>
    <xf numFmtId="0" fontId="11" fillId="3" borderId="84" xfId="0" applyFont="1" applyFill="1" applyBorder="1" applyAlignment="1">
      <alignment horizontal="center" vertical="top"/>
    </xf>
    <xf numFmtId="0" fontId="11" fillId="0" borderId="84" xfId="1" applyFont="1" applyBorder="1" applyAlignment="1">
      <alignment horizontal="center" vertical="top"/>
    </xf>
    <xf numFmtId="0" fontId="0" fillId="0" borderId="18" xfId="0" applyBorder="1" applyAlignment="1">
      <alignment vertical="top" wrapText="1"/>
    </xf>
    <xf numFmtId="0" fontId="0" fillId="0" borderId="4" xfId="0" applyBorder="1" applyAlignment="1">
      <alignment horizontal="center" vertical="top"/>
    </xf>
    <xf numFmtId="164" fontId="1" fillId="0" borderId="18" xfId="0" applyNumberFormat="1" applyFont="1" applyBorder="1" applyAlignment="1">
      <alignment horizontal="right" vertical="top"/>
    </xf>
    <xf numFmtId="164" fontId="1" fillId="4" borderId="81" xfId="0" applyNumberFormat="1" applyFont="1" applyFill="1" applyBorder="1" applyAlignment="1">
      <alignment horizontal="right" vertical="top"/>
    </xf>
    <xf numFmtId="164" fontId="1" fillId="0" borderId="4" xfId="0" applyNumberFormat="1" applyFont="1" applyFill="1" applyBorder="1" applyAlignment="1">
      <alignment horizontal="right" vertical="top"/>
    </xf>
    <xf numFmtId="164" fontId="1" fillId="0" borderId="39" xfId="0" applyNumberFormat="1" applyFont="1" applyFill="1" applyBorder="1" applyAlignment="1">
      <alignment horizontal="right" vertical="top"/>
    </xf>
    <xf numFmtId="0" fontId="1" fillId="0" borderId="59" xfId="0" applyFont="1" applyFill="1" applyBorder="1" applyAlignment="1">
      <alignment horizontal="center" vertical="top"/>
    </xf>
    <xf numFmtId="0" fontId="1" fillId="0" borderId="56" xfId="0" applyFont="1" applyFill="1" applyBorder="1" applyAlignment="1">
      <alignment horizontal="center" vertical="top"/>
    </xf>
    <xf numFmtId="0" fontId="11" fillId="3" borderId="81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3" fillId="4" borderId="86" xfId="0" applyFont="1" applyFill="1" applyBorder="1" applyAlignment="1">
      <alignment horizontal="left" vertical="top" wrapText="1"/>
    </xf>
    <xf numFmtId="3" fontId="1" fillId="0" borderId="39" xfId="0" applyNumberFormat="1" applyFont="1" applyBorder="1" applyAlignment="1">
      <alignment horizontal="right" vertical="top"/>
    </xf>
    <xf numFmtId="3" fontId="1" fillId="3" borderId="44" xfId="0" applyNumberFormat="1" applyFont="1" applyFill="1" applyBorder="1" applyAlignment="1">
      <alignment horizontal="right" vertical="top" wrapText="1"/>
    </xf>
    <xf numFmtId="3" fontId="1" fillId="0" borderId="81" xfId="0" applyNumberFormat="1" applyFont="1" applyBorder="1" applyAlignment="1">
      <alignment horizontal="right" vertical="top"/>
    </xf>
    <xf numFmtId="3" fontId="1" fillId="3" borderId="27" xfId="0" applyNumberFormat="1" applyFont="1" applyFill="1" applyBorder="1" applyAlignment="1">
      <alignment horizontal="right" vertical="top" wrapText="1"/>
    </xf>
    <xf numFmtId="3" fontId="3" fillId="7" borderId="6" xfId="0" applyNumberFormat="1" applyFont="1" applyFill="1" applyBorder="1" applyAlignment="1">
      <alignment horizontal="right" vertical="top"/>
    </xf>
    <xf numFmtId="3" fontId="3" fillId="7" borderId="29" xfId="0" applyNumberFormat="1" applyFont="1" applyFill="1" applyBorder="1" applyAlignment="1">
      <alignment horizontal="right" vertical="top"/>
    </xf>
    <xf numFmtId="3" fontId="1" fillId="4" borderId="27" xfId="0" applyNumberFormat="1" applyFont="1" applyFill="1" applyBorder="1" applyAlignment="1">
      <alignment horizontal="right" vertical="top" wrapText="1"/>
    </xf>
    <xf numFmtId="3" fontId="1" fillId="3" borderId="47" xfId="0" applyNumberFormat="1" applyFont="1" applyFill="1" applyBorder="1" applyAlignment="1">
      <alignment horizontal="right" vertical="top" wrapText="1"/>
    </xf>
    <xf numFmtId="3" fontId="3" fillId="7" borderId="65" xfId="0" applyNumberFormat="1" applyFont="1" applyFill="1" applyBorder="1" applyAlignment="1">
      <alignment horizontal="right" vertical="top"/>
    </xf>
    <xf numFmtId="3" fontId="3" fillId="2" borderId="14" xfId="0" applyNumberFormat="1" applyFont="1" applyFill="1" applyBorder="1" applyAlignment="1">
      <alignment horizontal="right" vertical="top"/>
    </xf>
    <xf numFmtId="3" fontId="3" fillId="2" borderId="36" xfId="0" applyNumberFormat="1" applyFont="1" applyFill="1" applyBorder="1" applyAlignment="1">
      <alignment horizontal="right" vertical="top"/>
    </xf>
    <xf numFmtId="3" fontId="3" fillId="8" borderId="14" xfId="0" applyNumberFormat="1" applyFont="1" applyFill="1" applyBorder="1" applyAlignment="1">
      <alignment horizontal="right" vertical="top"/>
    </xf>
    <xf numFmtId="3" fontId="3" fillId="8" borderId="36" xfId="0" applyNumberFormat="1" applyFont="1" applyFill="1" applyBorder="1" applyAlignment="1">
      <alignment horizontal="right" vertical="top"/>
    </xf>
    <xf numFmtId="3" fontId="1" fillId="0" borderId="43" xfId="0" applyNumberFormat="1" applyFont="1" applyBorder="1" applyAlignment="1">
      <alignment horizontal="right" vertical="top"/>
    </xf>
    <xf numFmtId="3" fontId="1" fillId="0" borderId="28" xfId="0" applyNumberFormat="1" applyFont="1" applyBorder="1" applyAlignment="1">
      <alignment horizontal="right" vertical="top"/>
    </xf>
    <xf numFmtId="3" fontId="9" fillId="0" borderId="28" xfId="0" applyNumberFormat="1" applyFont="1" applyFill="1" applyBorder="1" applyAlignment="1">
      <alignment vertical="top"/>
    </xf>
    <xf numFmtId="3" fontId="1" fillId="0" borderId="72" xfId="0" applyNumberFormat="1" applyFont="1" applyBorder="1" applyAlignment="1">
      <alignment horizontal="right" vertical="top"/>
    </xf>
    <xf numFmtId="3" fontId="9" fillId="0" borderId="72" xfId="0" applyNumberFormat="1" applyFont="1" applyFill="1" applyBorder="1" applyAlignment="1">
      <alignment vertical="top"/>
    </xf>
    <xf numFmtId="3" fontId="1" fillId="4" borderId="27" xfId="0" applyNumberFormat="1" applyFont="1" applyFill="1" applyBorder="1" applyAlignment="1">
      <alignment horizontal="right" vertical="top"/>
    </xf>
    <xf numFmtId="3" fontId="3" fillId="2" borderId="45" xfId="0" applyNumberFormat="1" applyFont="1" applyFill="1" applyBorder="1" applyAlignment="1">
      <alignment horizontal="right" vertical="top"/>
    </xf>
    <xf numFmtId="3" fontId="3" fillId="5" borderId="36" xfId="0" applyNumberFormat="1" applyFont="1" applyFill="1" applyBorder="1" applyAlignment="1">
      <alignment horizontal="right" vertical="top"/>
    </xf>
    <xf numFmtId="3" fontId="3" fillId="5" borderId="26" xfId="0" applyNumberFormat="1" applyFont="1" applyFill="1" applyBorder="1" applyAlignment="1">
      <alignment horizontal="center" vertical="top"/>
    </xf>
    <xf numFmtId="3" fontId="1" fillId="0" borderId="44" xfId="0" applyNumberFormat="1" applyFont="1" applyFill="1" applyBorder="1" applyAlignment="1">
      <alignment horizontal="center" vertical="top"/>
    </xf>
    <xf numFmtId="3" fontId="3" fillId="5" borderId="44" xfId="0" applyNumberFormat="1" applyFont="1" applyFill="1" applyBorder="1" applyAlignment="1">
      <alignment horizontal="center" vertical="top"/>
    </xf>
    <xf numFmtId="3" fontId="3" fillId="9" borderId="45" xfId="0" applyNumberFormat="1" applyFont="1" applyFill="1" applyBorder="1" applyAlignment="1">
      <alignment horizontal="center" vertical="top"/>
    </xf>
    <xf numFmtId="3" fontId="1" fillId="4" borderId="0" xfId="0" applyNumberFormat="1" applyFont="1" applyFill="1" applyAlignment="1">
      <alignment vertical="top"/>
    </xf>
    <xf numFmtId="0" fontId="1" fillId="0" borderId="27" xfId="0" applyFont="1" applyFill="1" applyBorder="1" applyAlignment="1">
      <alignment horizontal="center" vertical="top" wrapText="1"/>
    </xf>
    <xf numFmtId="3" fontId="1" fillId="0" borderId="44" xfId="0" applyNumberFormat="1" applyFont="1" applyFill="1" applyBorder="1" applyAlignment="1">
      <alignment horizontal="right" vertical="top"/>
    </xf>
    <xf numFmtId="0" fontId="1" fillId="0" borderId="43" xfId="0" applyFont="1" applyFill="1" applyBorder="1" applyAlignment="1">
      <alignment horizontal="center" vertical="top"/>
    </xf>
    <xf numFmtId="3" fontId="1" fillId="0" borderId="78" xfId="0" applyNumberFormat="1" applyFont="1" applyBorder="1" applyAlignment="1">
      <alignment horizontal="right" vertical="top"/>
    </xf>
    <xf numFmtId="3" fontId="1" fillId="3" borderId="43" xfId="0" applyNumberFormat="1" applyFont="1" applyFill="1" applyBorder="1" applyAlignment="1">
      <alignment horizontal="right" vertical="top" wrapText="1"/>
    </xf>
    <xf numFmtId="3" fontId="1" fillId="3" borderId="71" xfId="0" applyNumberFormat="1" applyFont="1" applyFill="1" applyBorder="1" applyAlignment="1">
      <alignment horizontal="right" vertical="top" wrapText="1"/>
    </xf>
    <xf numFmtId="3" fontId="1" fillId="0" borderId="57" xfId="0" applyNumberFormat="1" applyFont="1" applyFill="1" applyBorder="1" applyAlignment="1">
      <alignment horizontal="right" vertical="top"/>
    </xf>
    <xf numFmtId="0" fontId="1" fillId="0" borderId="27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Alignment="1">
      <alignment vertical="top"/>
    </xf>
    <xf numFmtId="0" fontId="8" fillId="0" borderId="0" xfId="0" applyFont="1" applyAlignment="1">
      <alignment horizontal="center" vertical="top"/>
    </xf>
    <xf numFmtId="0" fontId="1" fillId="0" borderId="61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wrapText="1"/>
    </xf>
    <xf numFmtId="0" fontId="1" fillId="0" borderId="87" xfId="0" applyFont="1" applyFill="1" applyBorder="1" applyAlignment="1">
      <alignment horizontal="center" vertical="top" wrapText="1"/>
    </xf>
    <xf numFmtId="0" fontId="11" fillId="3" borderId="88" xfId="0" applyFont="1" applyFill="1" applyBorder="1" applyAlignment="1">
      <alignment horizontal="left" vertical="top" wrapText="1"/>
    </xf>
    <xf numFmtId="0" fontId="0" fillId="0" borderId="81" xfId="0" applyBorder="1" applyAlignment="1">
      <alignment vertical="top" wrapText="1"/>
    </xf>
    <xf numFmtId="0" fontId="11" fillId="3" borderId="82" xfId="0" applyFont="1" applyFill="1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49" fontId="3" fillId="4" borderId="25" xfId="0" applyNumberFormat="1" applyFont="1" applyFill="1" applyBorder="1" applyAlignment="1">
      <alignment horizontal="center" vertical="top"/>
    </xf>
    <xf numFmtId="49" fontId="3" fillId="4" borderId="7" xfId="0" applyNumberFormat="1" applyFont="1" applyFill="1" applyBorder="1" applyAlignment="1">
      <alignment horizontal="center" vertical="top" wrapText="1"/>
    </xf>
    <xf numFmtId="0" fontId="3" fillId="7" borderId="46" xfId="0" applyFont="1" applyFill="1" applyBorder="1" applyAlignment="1">
      <alignment horizontal="center" vertical="top"/>
    </xf>
    <xf numFmtId="0" fontId="1" fillId="4" borderId="27" xfId="0" applyFont="1" applyFill="1" applyBorder="1" applyAlignment="1">
      <alignment horizontal="center" vertical="top" wrapText="1"/>
    </xf>
    <xf numFmtId="0" fontId="11" fillId="0" borderId="19" xfId="0" applyFont="1" applyFill="1" applyBorder="1" applyAlignment="1">
      <alignment horizontal="center" vertical="top"/>
    </xf>
    <xf numFmtId="0" fontId="11" fillId="0" borderId="73" xfId="0" applyFont="1" applyFill="1" applyBorder="1" applyAlignment="1">
      <alignment horizontal="left" vertical="top" wrapText="1"/>
    </xf>
    <xf numFmtId="0" fontId="11" fillId="0" borderId="75" xfId="0" applyFont="1" applyFill="1" applyBorder="1" applyAlignment="1">
      <alignment horizontal="center" vertical="top"/>
    </xf>
    <xf numFmtId="3" fontId="3" fillId="5" borderId="26" xfId="0" applyNumberFormat="1" applyFont="1" applyFill="1" applyBorder="1" applyAlignment="1">
      <alignment horizontal="center" vertical="top" wrapText="1"/>
    </xf>
    <xf numFmtId="3" fontId="1" fillId="0" borderId="48" xfId="0" applyNumberFormat="1" applyFont="1" applyBorder="1" applyAlignment="1">
      <alignment horizontal="center" vertical="top" wrapText="1"/>
    </xf>
    <xf numFmtId="3" fontId="3" fillId="5" borderId="48" xfId="0" applyNumberFormat="1" applyFont="1" applyFill="1" applyBorder="1" applyAlignment="1">
      <alignment horizontal="center" vertical="top" wrapText="1"/>
    </xf>
    <xf numFmtId="3" fontId="3" fillId="9" borderId="45" xfId="0" applyNumberFormat="1" applyFont="1" applyFill="1" applyBorder="1" applyAlignment="1">
      <alignment horizontal="center" vertical="top" wrapText="1"/>
    </xf>
    <xf numFmtId="3" fontId="1" fillId="0" borderId="4" xfId="0" applyNumberFormat="1" applyFont="1" applyBorder="1" applyAlignment="1">
      <alignment horizontal="center" vertical="top"/>
    </xf>
    <xf numFmtId="3" fontId="1" fillId="4" borderId="19" xfId="0" applyNumberFormat="1" applyFont="1" applyFill="1" applyBorder="1" applyAlignment="1">
      <alignment horizontal="center" vertical="top"/>
    </xf>
    <xf numFmtId="3" fontId="1" fillId="0" borderId="66" xfId="0" applyNumberFormat="1" applyFont="1" applyFill="1" applyBorder="1" applyAlignment="1">
      <alignment horizontal="center" vertical="top"/>
    </xf>
    <xf numFmtId="3" fontId="3" fillId="7" borderId="5" xfId="0" applyNumberFormat="1" applyFont="1" applyFill="1" applyBorder="1" applyAlignment="1">
      <alignment horizontal="center" vertical="top"/>
    </xf>
    <xf numFmtId="3" fontId="1" fillId="4" borderId="66" xfId="0" applyNumberFormat="1" applyFont="1" applyFill="1" applyBorder="1" applyAlignment="1">
      <alignment horizontal="center" vertical="top"/>
    </xf>
    <xf numFmtId="3" fontId="3" fillId="2" borderId="14" xfId="0" applyNumberFormat="1" applyFont="1" applyFill="1" applyBorder="1" applyAlignment="1">
      <alignment horizontal="center" vertical="top"/>
    </xf>
    <xf numFmtId="3" fontId="3" fillId="8" borderId="14" xfId="0" applyNumberFormat="1" applyFont="1" applyFill="1" applyBorder="1" applyAlignment="1">
      <alignment horizontal="center" vertical="top"/>
    </xf>
    <xf numFmtId="3" fontId="1" fillId="0" borderId="72" xfId="0" applyNumberFormat="1" applyFont="1" applyBorder="1" applyAlignment="1">
      <alignment horizontal="center" vertical="top"/>
    </xf>
    <xf numFmtId="3" fontId="1" fillId="0" borderId="27" xfId="0" applyNumberFormat="1" applyFont="1" applyFill="1" applyBorder="1" applyAlignment="1">
      <alignment horizontal="center" vertical="top"/>
    </xf>
    <xf numFmtId="3" fontId="3" fillId="7" borderId="45" xfId="0" applyNumberFormat="1" applyFont="1" applyFill="1" applyBorder="1" applyAlignment="1">
      <alignment horizontal="center" vertical="top"/>
    </xf>
    <xf numFmtId="3" fontId="3" fillId="2" borderId="83" xfId="0" applyNumberFormat="1" applyFont="1" applyFill="1" applyBorder="1" applyAlignment="1">
      <alignment horizontal="center" vertical="top"/>
    </xf>
    <xf numFmtId="3" fontId="3" fillId="5" borderId="16" xfId="0" applyNumberFormat="1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 wrapText="1"/>
    </xf>
    <xf numFmtId="0" fontId="1" fillId="0" borderId="50" xfId="0" applyFont="1" applyFill="1" applyBorder="1" applyAlignment="1">
      <alignment horizontal="center" vertical="top" wrapText="1"/>
    </xf>
    <xf numFmtId="3" fontId="1" fillId="0" borderId="26" xfId="0" applyNumberFormat="1" applyFont="1" applyBorder="1" applyAlignment="1">
      <alignment horizontal="right" vertical="top"/>
    </xf>
    <xf numFmtId="0" fontId="1" fillId="0" borderId="9" xfId="0" applyFont="1" applyBorder="1" applyAlignment="1">
      <alignment vertical="top" wrapText="1"/>
    </xf>
    <xf numFmtId="0" fontId="1" fillId="0" borderId="89" xfId="0" applyFont="1" applyFill="1" applyBorder="1" applyAlignment="1">
      <alignment horizontal="center" vertical="top" wrapText="1"/>
    </xf>
    <xf numFmtId="3" fontId="1" fillId="0" borderId="90" xfId="0" applyNumberFormat="1" applyFont="1" applyBorder="1" applyAlignment="1">
      <alignment horizontal="center" vertical="top"/>
    </xf>
    <xf numFmtId="0" fontId="10" fillId="0" borderId="80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center" textRotation="90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32" xfId="0" applyNumberFormat="1" applyFont="1" applyBorder="1" applyAlignment="1">
      <alignment horizontal="center" vertical="top"/>
    </xf>
    <xf numFmtId="49" fontId="1" fillId="0" borderId="26" xfId="0" applyNumberFormat="1" applyFont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vertical="top"/>
    </xf>
    <xf numFmtId="49" fontId="3" fillId="8" borderId="23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12" fillId="3" borderId="3" xfId="0" applyNumberFormat="1" applyFont="1" applyFill="1" applyBorder="1" applyAlignment="1">
      <alignment horizontal="center" vertical="center" textRotation="90"/>
    </xf>
    <xf numFmtId="49" fontId="1" fillId="0" borderId="20" xfId="0" applyNumberFormat="1" applyFont="1" applyBorder="1" applyAlignment="1">
      <alignment horizontal="center" vertical="top"/>
    </xf>
    <xf numFmtId="49" fontId="3" fillId="4" borderId="38" xfId="0" applyNumberFormat="1" applyFont="1" applyFill="1" applyBorder="1" applyAlignment="1">
      <alignment horizontal="center" vertical="top"/>
    </xf>
    <xf numFmtId="49" fontId="3" fillId="4" borderId="38" xfId="0" applyNumberFormat="1" applyFont="1" applyFill="1" applyBorder="1" applyAlignment="1">
      <alignment horizontal="right" vertical="top"/>
    </xf>
    <xf numFmtId="3" fontId="3" fillId="4" borderId="38" xfId="0" applyNumberFormat="1" applyFont="1" applyFill="1" applyBorder="1" applyAlignment="1">
      <alignment horizontal="right" vertical="top"/>
    </xf>
    <xf numFmtId="3" fontId="1" fillId="0" borderId="0" xfId="0" applyNumberFormat="1" applyFont="1" applyBorder="1" applyAlignment="1">
      <alignment horizontal="center" vertical="top"/>
    </xf>
    <xf numFmtId="3" fontId="1" fillId="0" borderId="27" xfId="0" applyNumberFormat="1" applyFont="1" applyBorder="1" applyAlignment="1">
      <alignment horizontal="center" vertical="top"/>
    </xf>
    <xf numFmtId="3" fontId="1" fillId="3" borderId="27" xfId="0" applyNumberFormat="1" applyFont="1" applyFill="1" applyBorder="1" applyAlignment="1">
      <alignment horizontal="center" vertical="top" wrapText="1"/>
    </xf>
    <xf numFmtId="3" fontId="1" fillId="0" borderId="42" xfId="0" applyNumberFormat="1" applyFont="1" applyBorder="1" applyAlignment="1">
      <alignment horizontal="center" vertical="top"/>
    </xf>
    <xf numFmtId="3" fontId="3" fillId="7" borderId="91" xfId="0" applyNumberFormat="1" applyFont="1" applyFill="1" applyBorder="1" applyAlignment="1">
      <alignment horizontal="center" vertical="top"/>
    </xf>
    <xf numFmtId="3" fontId="3" fillId="7" borderId="29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3" fontId="1" fillId="3" borderId="43" xfId="0" applyNumberFormat="1" applyFont="1" applyFill="1" applyBorder="1" applyAlignment="1">
      <alignment horizontal="center" vertical="top" wrapText="1"/>
    </xf>
    <xf numFmtId="3" fontId="1" fillId="4" borderId="27" xfId="0" applyNumberFormat="1" applyFont="1" applyFill="1" applyBorder="1" applyAlignment="1">
      <alignment horizontal="center" vertical="top" wrapText="1"/>
    </xf>
    <xf numFmtId="3" fontId="3" fillId="2" borderId="8" xfId="0" applyNumberFormat="1" applyFont="1" applyFill="1" applyBorder="1" applyAlignment="1">
      <alignment horizontal="center" vertical="top"/>
    </xf>
    <xf numFmtId="3" fontId="3" fillId="2" borderId="36" xfId="0" applyNumberFormat="1" applyFont="1" applyFill="1" applyBorder="1" applyAlignment="1">
      <alignment horizontal="center" vertical="top"/>
    </xf>
    <xf numFmtId="3" fontId="3" fillId="8" borderId="8" xfId="0" applyNumberFormat="1" applyFont="1" applyFill="1" applyBorder="1" applyAlignment="1">
      <alignment horizontal="center" vertical="top"/>
    </xf>
    <xf numFmtId="3" fontId="3" fillId="8" borderId="36" xfId="0" applyNumberFormat="1" applyFont="1" applyFill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9" fillId="0" borderId="28" xfId="0" applyNumberFormat="1" applyFont="1" applyFill="1" applyBorder="1" applyAlignment="1">
      <alignment horizontal="center" vertical="top"/>
    </xf>
    <xf numFmtId="3" fontId="9" fillId="0" borderId="72" xfId="0" applyNumberFormat="1" applyFont="1" applyFill="1" applyBorder="1" applyAlignment="1">
      <alignment horizontal="center" vertical="top"/>
    </xf>
    <xf numFmtId="3" fontId="1" fillId="4" borderId="27" xfId="0" applyNumberFormat="1" applyFont="1" applyFill="1" applyBorder="1" applyAlignment="1">
      <alignment horizontal="center" vertical="top"/>
    </xf>
    <xf numFmtId="3" fontId="1" fillId="3" borderId="44" xfId="0" applyNumberFormat="1" applyFont="1" applyFill="1" applyBorder="1" applyAlignment="1">
      <alignment horizontal="center" vertical="top" wrapText="1"/>
    </xf>
    <xf numFmtId="3" fontId="3" fillId="7" borderId="48" xfId="0" applyNumberFormat="1" applyFont="1" applyFill="1" applyBorder="1" applyAlignment="1">
      <alignment horizontal="center" vertical="top"/>
    </xf>
    <xf numFmtId="3" fontId="3" fillId="2" borderId="45" xfId="0" applyNumberFormat="1" applyFont="1" applyFill="1" applyBorder="1" applyAlignment="1">
      <alignment horizontal="center" vertical="top"/>
    </xf>
    <xf numFmtId="3" fontId="3" fillId="5" borderId="36" xfId="0" applyNumberFormat="1" applyFont="1" applyFill="1" applyBorder="1" applyAlignment="1">
      <alignment horizontal="center" vertical="top"/>
    </xf>
    <xf numFmtId="0" fontId="0" fillId="0" borderId="23" xfId="0" applyBorder="1" applyAlignment="1">
      <alignment vertical="top"/>
    </xf>
    <xf numFmtId="0" fontId="1" fillId="4" borderId="18" xfId="0" applyFont="1" applyFill="1" applyBorder="1" applyAlignment="1">
      <alignment vertical="top"/>
    </xf>
    <xf numFmtId="49" fontId="12" fillId="3" borderId="19" xfId="0" applyNumberFormat="1" applyFont="1" applyFill="1" applyBorder="1" applyAlignment="1">
      <alignment horizontal="center" vertical="center" textRotation="90"/>
    </xf>
    <xf numFmtId="0" fontId="0" fillId="0" borderId="19" xfId="0" applyBorder="1" applyAlignment="1">
      <alignment horizontal="center" vertical="center" textRotation="90"/>
    </xf>
    <xf numFmtId="3" fontId="1" fillId="4" borderId="25" xfId="0" applyNumberFormat="1" applyFont="1" applyFill="1" applyBorder="1" applyAlignment="1">
      <alignment horizontal="center" vertical="top"/>
    </xf>
    <xf numFmtId="3" fontId="1" fillId="0" borderId="41" xfId="0" applyNumberFormat="1" applyFont="1" applyFill="1" applyBorder="1" applyAlignment="1">
      <alignment horizontal="center" vertical="top"/>
    </xf>
    <xf numFmtId="0" fontId="0" fillId="0" borderId="4" xfId="0" applyBorder="1" applyAlignment="1">
      <alignment horizontal="center" vertical="center" textRotation="90"/>
    </xf>
    <xf numFmtId="3" fontId="22" fillId="3" borderId="44" xfId="0" applyNumberFormat="1" applyFont="1" applyFill="1" applyBorder="1" applyAlignment="1">
      <alignment horizontal="center" vertical="top" wrapText="1"/>
    </xf>
    <xf numFmtId="0" fontId="3" fillId="0" borderId="44" xfId="0" applyFont="1" applyFill="1" applyBorder="1" applyAlignment="1">
      <alignment horizontal="center" vertical="top"/>
    </xf>
    <xf numFmtId="3" fontId="3" fillId="0" borderId="42" xfId="0" applyNumberFormat="1" applyFont="1" applyBorder="1" applyAlignment="1">
      <alignment horizontal="center" vertical="top"/>
    </xf>
    <xf numFmtId="3" fontId="3" fillId="0" borderId="44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top"/>
    </xf>
    <xf numFmtId="3" fontId="23" fillId="5" borderId="36" xfId="0" applyNumberFormat="1" applyFont="1" applyFill="1" applyBorder="1" applyAlignment="1">
      <alignment horizontal="center" vertical="top"/>
    </xf>
    <xf numFmtId="3" fontId="23" fillId="9" borderId="45" xfId="0" applyNumberFormat="1" applyFont="1" applyFill="1" applyBorder="1" applyAlignment="1">
      <alignment horizontal="center" vertical="top"/>
    </xf>
    <xf numFmtId="0" fontId="6" fillId="0" borderId="59" xfId="0" applyFont="1" applyBorder="1" applyAlignment="1">
      <alignment vertical="top"/>
    </xf>
    <xf numFmtId="0" fontId="0" fillId="0" borderId="46" xfId="0" applyBorder="1" applyAlignment="1">
      <alignment vertical="top"/>
    </xf>
    <xf numFmtId="0" fontId="1" fillId="4" borderId="59" xfId="0" applyFont="1" applyFill="1" applyBorder="1" applyAlignment="1">
      <alignment vertical="top"/>
    </xf>
    <xf numFmtId="0" fontId="12" fillId="3" borderId="34" xfId="0" applyFont="1" applyFill="1" applyBorder="1" applyAlignment="1">
      <alignment horizontal="center" vertical="center"/>
    </xf>
    <xf numFmtId="3" fontId="1" fillId="4" borderId="81" xfId="0" applyNumberFormat="1" applyFont="1" applyFill="1" applyBorder="1" applyAlignment="1">
      <alignment horizontal="right" vertical="top"/>
    </xf>
    <xf numFmtId="0" fontId="1" fillId="4" borderId="43" xfId="0" applyFont="1" applyFill="1" applyBorder="1" applyAlignment="1">
      <alignment horizontal="center" vertical="top"/>
    </xf>
    <xf numFmtId="3" fontId="1" fillId="4" borderId="38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8" borderId="23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right" wrapText="1"/>
    </xf>
    <xf numFmtId="49" fontId="3" fillId="8" borderId="2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49" fontId="1" fillId="0" borderId="80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 wrapText="1"/>
    </xf>
    <xf numFmtId="0" fontId="11" fillId="0" borderId="18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26" xfId="0" applyFont="1" applyBorder="1" applyAlignment="1">
      <alignment horizontal="center" vertical="top"/>
    </xf>
    <xf numFmtId="3" fontId="1" fillId="3" borderId="26" xfId="0" applyNumberFormat="1" applyFont="1" applyFill="1" applyBorder="1" applyAlignment="1">
      <alignment horizontal="center" vertical="top" wrapText="1"/>
    </xf>
    <xf numFmtId="3" fontId="22" fillId="3" borderId="26" xfId="0" applyNumberFormat="1" applyFont="1" applyFill="1" applyBorder="1" applyAlignment="1">
      <alignment horizontal="center" vertical="top" wrapText="1"/>
    </xf>
    <xf numFmtId="3" fontId="23" fillId="5" borderId="26" xfId="0" applyNumberFormat="1" applyFont="1" applyFill="1" applyBorder="1" applyAlignment="1">
      <alignment horizontal="center" vertical="top"/>
    </xf>
    <xf numFmtId="3" fontId="23" fillId="7" borderId="48" xfId="0" applyNumberFormat="1" applyFont="1" applyFill="1" applyBorder="1" applyAlignment="1">
      <alignment horizontal="center" vertical="top"/>
    </xf>
    <xf numFmtId="3" fontId="23" fillId="2" borderId="36" xfId="0" applyNumberFormat="1" applyFont="1" applyFill="1" applyBorder="1" applyAlignment="1">
      <alignment horizontal="center" vertical="top"/>
    </xf>
    <xf numFmtId="3" fontId="23" fillId="8" borderId="36" xfId="0" applyNumberFormat="1" applyFont="1" applyFill="1" applyBorder="1" applyAlignment="1">
      <alignment horizontal="center" vertical="top"/>
    </xf>
    <xf numFmtId="0" fontId="1" fillId="4" borderId="40" xfId="0" applyFont="1" applyFill="1" applyBorder="1" applyAlignment="1">
      <alignment vertical="top" wrapText="1"/>
    </xf>
    <xf numFmtId="0" fontId="1" fillId="4" borderId="25" xfId="0" applyFont="1" applyFill="1" applyBorder="1" applyAlignment="1">
      <alignment vertical="top" wrapText="1"/>
    </xf>
    <xf numFmtId="0" fontId="1" fillId="4" borderId="41" xfId="0" applyFont="1" applyFill="1" applyBorder="1" applyAlignment="1">
      <alignment vertical="top" wrapText="1"/>
    </xf>
    <xf numFmtId="0" fontId="19" fillId="0" borderId="3" xfId="0" applyFont="1" applyFill="1" applyBorder="1" applyAlignment="1">
      <alignment horizontal="center" vertical="center" textRotation="90" shrinkToFit="1"/>
    </xf>
    <xf numFmtId="0" fontId="19" fillId="0" borderId="4" xfId="0" applyFont="1" applyFill="1" applyBorder="1" applyAlignment="1">
      <alignment horizontal="center" vertical="center" textRotation="90" shrinkToFit="1"/>
    </xf>
    <xf numFmtId="0" fontId="19" fillId="0" borderId="7" xfId="0" applyFont="1" applyFill="1" applyBorder="1" applyAlignment="1">
      <alignment horizontal="center" vertical="center" textRotation="90" shrinkToFit="1"/>
    </xf>
    <xf numFmtId="49" fontId="1" fillId="0" borderId="40" xfId="0" applyNumberFormat="1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/>
    </xf>
    <xf numFmtId="49" fontId="1" fillId="0" borderId="41" xfId="0" applyNumberFormat="1" applyFont="1" applyBorder="1" applyAlignment="1">
      <alignment horizontal="center" vertical="top"/>
    </xf>
    <xf numFmtId="0" fontId="1" fillId="3" borderId="56" xfId="0" applyFont="1" applyFill="1" applyBorder="1" applyAlignment="1">
      <alignment horizontal="left" vertical="top" wrapText="1"/>
    </xf>
    <xf numFmtId="0" fontId="1" fillId="3" borderId="42" xfId="0" applyFont="1" applyFill="1" applyBorder="1" applyAlignment="1">
      <alignment horizontal="left" vertical="top" wrapText="1"/>
    </xf>
    <xf numFmtId="0" fontId="1" fillId="3" borderId="57" xfId="0" applyFont="1" applyFill="1" applyBorder="1" applyAlignment="1">
      <alignment horizontal="left" vertical="top" wrapText="1"/>
    </xf>
    <xf numFmtId="0" fontId="3" fillId="9" borderId="46" xfId="0" applyFont="1" applyFill="1" applyBorder="1" applyAlignment="1">
      <alignment horizontal="right" vertical="top" wrapText="1"/>
    </xf>
    <xf numFmtId="0" fontId="3" fillId="9" borderId="11" xfId="0" applyFont="1" applyFill="1" applyBorder="1" applyAlignment="1">
      <alignment horizontal="right" vertical="top" wrapText="1"/>
    </xf>
    <xf numFmtId="0" fontId="3" fillId="9" borderId="24" xfId="0" applyFont="1" applyFill="1" applyBorder="1" applyAlignment="1">
      <alignment horizontal="right" vertical="top" wrapText="1"/>
    </xf>
    <xf numFmtId="0" fontId="1" fillId="0" borderId="52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3" fillId="5" borderId="52" xfId="0" applyFont="1" applyFill="1" applyBorder="1" applyAlignment="1">
      <alignment horizontal="right" vertical="top" wrapText="1"/>
    </xf>
    <xf numFmtId="0" fontId="3" fillId="5" borderId="53" xfId="0" applyFont="1" applyFill="1" applyBorder="1" applyAlignment="1">
      <alignment horizontal="right" vertical="top" wrapText="1"/>
    </xf>
    <xf numFmtId="0" fontId="3" fillId="5" borderId="49" xfId="0" applyFont="1" applyFill="1" applyBorder="1" applyAlignment="1">
      <alignment horizontal="right" vertical="top" wrapText="1"/>
    </xf>
    <xf numFmtId="0" fontId="3" fillId="5" borderId="50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right" vertical="top" wrapText="1"/>
    </xf>
    <xf numFmtId="0" fontId="3" fillId="5" borderId="51" xfId="0" applyFont="1" applyFill="1" applyBorder="1" applyAlignment="1">
      <alignment horizontal="right" vertical="top" wrapText="1"/>
    </xf>
    <xf numFmtId="0" fontId="1" fillId="0" borderId="56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1" fillId="0" borderId="57" xfId="0" applyFont="1" applyBorder="1" applyAlignment="1">
      <alignment horizontal="left" vertical="top" wrapText="1"/>
    </xf>
    <xf numFmtId="49" fontId="3" fillId="5" borderId="10" xfId="0" applyNumberFormat="1" applyFont="1" applyFill="1" applyBorder="1" applyAlignment="1">
      <alignment horizontal="right" vertical="top"/>
    </xf>
    <xf numFmtId="49" fontId="3" fillId="5" borderId="8" xfId="0" applyNumberFormat="1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left" vertical="top" wrapText="1"/>
    </xf>
    <xf numFmtId="49" fontId="1" fillId="0" borderId="19" xfId="0" applyNumberFormat="1" applyFont="1" applyBorder="1" applyAlignment="1">
      <alignment horizontal="center" vertical="top"/>
    </xf>
    <xf numFmtId="0" fontId="1" fillId="0" borderId="84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49" fontId="3" fillId="8" borderId="10" xfId="0" applyNumberFormat="1" applyFont="1" applyFill="1" applyBorder="1" applyAlignment="1">
      <alignment horizontal="right" vertical="top"/>
    </xf>
    <xf numFmtId="49" fontId="3" fillId="8" borderId="8" xfId="0" applyNumberFormat="1" applyFont="1" applyFill="1" applyBorder="1" applyAlignment="1">
      <alignment horizontal="right" vertical="top"/>
    </xf>
    <xf numFmtId="49" fontId="3" fillId="8" borderId="21" xfId="0" applyNumberFormat="1" applyFont="1" applyFill="1" applyBorder="1" applyAlignment="1">
      <alignment horizontal="right" vertical="top"/>
    </xf>
    <xf numFmtId="0" fontId="1" fillId="5" borderId="8" xfId="0" applyFont="1" applyFill="1" applyBorder="1" applyAlignment="1">
      <alignment horizontal="center" vertical="top"/>
    </xf>
    <xf numFmtId="0" fontId="1" fillId="5" borderId="21" xfId="0" applyFont="1" applyFill="1" applyBorder="1" applyAlignment="1">
      <alignment horizontal="center" vertical="top"/>
    </xf>
    <xf numFmtId="0" fontId="1" fillId="0" borderId="38" xfId="0" applyNumberFormat="1" applyFont="1" applyBorder="1" applyAlignment="1">
      <alignment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3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49" fontId="3" fillId="2" borderId="41" xfId="0" applyNumberFormat="1" applyFont="1" applyFill="1" applyBorder="1" applyAlignment="1">
      <alignment horizontal="right" vertical="top"/>
    </xf>
    <xf numFmtId="49" fontId="3" fillId="2" borderId="11" xfId="0" applyNumberFormat="1" applyFont="1" applyFill="1" applyBorder="1" applyAlignment="1">
      <alignment horizontal="right" vertical="top"/>
    </xf>
    <xf numFmtId="0" fontId="1" fillId="8" borderId="8" xfId="0" applyFont="1" applyFill="1" applyBorder="1" applyAlignment="1">
      <alignment horizontal="center" vertical="top"/>
    </xf>
    <xf numFmtId="0" fontId="1" fillId="8" borderId="21" xfId="0" applyFont="1" applyFill="1" applyBorder="1" applyAlignment="1">
      <alignment horizontal="center" vertical="top"/>
    </xf>
    <xf numFmtId="0" fontId="1" fillId="8" borderId="37" xfId="0" applyFont="1" applyFill="1" applyBorder="1" applyAlignment="1">
      <alignment horizontal="center" vertical="top"/>
    </xf>
    <xf numFmtId="0" fontId="3" fillId="8" borderId="10" xfId="0" applyFont="1" applyFill="1" applyBorder="1" applyAlignment="1">
      <alignment horizontal="left" vertical="top"/>
    </xf>
    <xf numFmtId="0" fontId="3" fillId="8" borderId="8" xfId="0" applyFont="1" applyFill="1" applyBorder="1" applyAlignment="1">
      <alignment horizontal="left" vertical="top"/>
    </xf>
    <xf numFmtId="0" fontId="3" fillId="8" borderId="21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left" vertical="top" wrapText="1"/>
    </xf>
    <xf numFmtId="0" fontId="3" fillId="2" borderId="21" xfId="0" applyFont="1" applyFill="1" applyBorder="1" applyAlignment="1">
      <alignment horizontal="left" vertical="top" wrapText="1"/>
    </xf>
    <xf numFmtId="49" fontId="3" fillId="8" borderId="22" xfId="0" applyNumberFormat="1" applyFont="1" applyFill="1" applyBorder="1" applyAlignment="1">
      <alignment horizontal="center" vertical="top"/>
    </xf>
    <xf numFmtId="49" fontId="3" fillId="8" borderId="18" xfId="0" applyNumberFormat="1" applyFont="1" applyFill="1" applyBorder="1" applyAlignment="1">
      <alignment horizontal="center" vertical="top"/>
    </xf>
    <xf numFmtId="49" fontId="3" fillId="2" borderId="3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25" xfId="0" applyNumberFormat="1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9" xfId="0" applyFont="1" applyFill="1" applyBorder="1" applyAlignment="1">
      <alignment horizontal="center" vertical="center" textRotation="90" wrapText="1"/>
    </xf>
    <xf numFmtId="49" fontId="1" fillId="0" borderId="17" xfId="0" applyNumberFormat="1" applyFont="1" applyBorder="1" applyAlignment="1">
      <alignment horizontal="center" vertical="top"/>
    </xf>
    <xf numFmtId="49" fontId="1" fillId="0" borderId="80" xfId="0" applyNumberFormat="1" applyFont="1" applyBorder="1" applyAlignment="1">
      <alignment horizontal="center" vertical="top"/>
    </xf>
    <xf numFmtId="49" fontId="3" fillId="8" borderId="23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right" vertical="top"/>
    </xf>
    <xf numFmtId="49" fontId="3" fillId="2" borderId="21" xfId="0" applyNumberFormat="1" applyFont="1" applyFill="1" applyBorder="1" applyAlignment="1">
      <alignment horizontal="right" vertical="top"/>
    </xf>
    <xf numFmtId="0" fontId="1" fillId="2" borderId="3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4" borderId="25" xfId="0" applyFont="1" applyFill="1" applyBorder="1" applyAlignment="1">
      <alignment vertical="top" wrapText="1"/>
    </xf>
    <xf numFmtId="0" fontId="3" fillId="4" borderId="41" xfId="0" applyFont="1" applyFill="1" applyBorder="1" applyAlignment="1">
      <alignment vertical="top" wrapText="1"/>
    </xf>
    <xf numFmtId="49" fontId="12" fillId="3" borderId="17" xfId="0" applyNumberFormat="1" applyFont="1" applyFill="1" applyBorder="1" applyAlignment="1">
      <alignment horizontal="center" vertical="center" textRotation="90"/>
    </xf>
    <xf numFmtId="0" fontId="0" fillId="0" borderId="63" xfId="0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top" wrapText="1"/>
    </xf>
    <xf numFmtId="0" fontId="6" fillId="0" borderId="62" xfId="0" applyFont="1" applyBorder="1" applyAlignment="1">
      <alignment vertical="top" wrapText="1"/>
    </xf>
    <xf numFmtId="49" fontId="12" fillId="3" borderId="3" xfId="0" applyNumberFormat="1" applyFont="1" applyFill="1" applyBorder="1" applyAlignment="1">
      <alignment horizontal="center" vertical="center" textRotation="90"/>
    </xf>
    <xf numFmtId="0" fontId="0" fillId="0" borderId="66" xfId="0" applyBorder="1" applyAlignment="1">
      <alignment horizontal="center" vertical="center" textRotation="90"/>
    </xf>
    <xf numFmtId="49" fontId="12" fillId="3" borderId="40" xfId="0" applyNumberFormat="1" applyFont="1" applyFill="1" applyBorder="1" applyAlignment="1">
      <alignment horizontal="center" vertical="center" textRotation="90"/>
    </xf>
    <xf numFmtId="0" fontId="0" fillId="0" borderId="67" xfId="0" applyBorder="1" applyAlignment="1">
      <alignment horizontal="center" vertical="center" textRotation="90"/>
    </xf>
    <xf numFmtId="0" fontId="1" fillId="0" borderId="33" xfId="0" applyFont="1" applyBorder="1" applyAlignment="1">
      <alignment vertical="top" wrapText="1"/>
    </xf>
    <xf numFmtId="0" fontId="0" fillId="0" borderId="23" xfId="0" applyBorder="1" applyAlignment="1">
      <alignment vertical="top" wrapText="1"/>
    </xf>
    <xf numFmtId="0" fontId="7" fillId="5" borderId="52" xfId="0" applyFont="1" applyFill="1" applyBorder="1" applyAlignment="1">
      <alignment horizontal="left" vertical="top" wrapText="1"/>
    </xf>
    <xf numFmtId="0" fontId="7" fillId="5" borderId="53" xfId="0" applyFont="1" applyFill="1" applyBorder="1" applyAlignment="1">
      <alignment horizontal="left" vertical="top" wrapText="1"/>
    </xf>
    <xf numFmtId="0" fontId="7" fillId="5" borderId="49" xfId="0" applyFont="1" applyFill="1" applyBorder="1" applyAlignment="1">
      <alignment horizontal="left" vertical="top" wrapText="1"/>
    </xf>
    <xf numFmtId="0" fontId="3" fillId="8" borderId="54" xfId="0" applyFont="1" applyFill="1" applyBorder="1" applyAlignment="1">
      <alignment horizontal="left" vertical="top"/>
    </xf>
    <xf numFmtId="0" fontId="3" fillId="8" borderId="53" xfId="0" applyFont="1" applyFill="1" applyBorder="1" applyAlignment="1">
      <alignment horizontal="left" vertical="top"/>
    </xf>
    <xf numFmtId="0" fontId="3" fillId="8" borderId="49" xfId="0" applyFont="1" applyFill="1" applyBorder="1" applyAlignment="1">
      <alignment horizontal="left" vertical="top"/>
    </xf>
    <xf numFmtId="0" fontId="3" fillId="2" borderId="54" xfId="0" applyFont="1" applyFill="1" applyBorder="1" applyAlignment="1">
      <alignment horizontal="left" vertical="top" wrapText="1"/>
    </xf>
    <xf numFmtId="0" fontId="3" fillId="2" borderId="53" xfId="0" applyFont="1" applyFill="1" applyBorder="1" applyAlignment="1">
      <alignment horizontal="left" vertical="top" wrapText="1"/>
    </xf>
    <xf numFmtId="0" fontId="3" fillId="2" borderId="49" xfId="0" applyFont="1" applyFill="1" applyBorder="1" applyAlignment="1">
      <alignment horizontal="left" vertical="top" wrapText="1"/>
    </xf>
    <xf numFmtId="0" fontId="1" fillId="0" borderId="25" xfId="0" applyFont="1" applyFill="1" applyBorder="1" applyAlignment="1">
      <alignment horizontal="left" vertical="top" wrapText="1"/>
    </xf>
    <xf numFmtId="0" fontId="1" fillId="0" borderId="41" xfId="0" applyFont="1" applyFill="1" applyBorder="1" applyAlignment="1">
      <alignment horizontal="left" vertical="top" wrapText="1"/>
    </xf>
    <xf numFmtId="0" fontId="19" fillId="0" borderId="12" xfId="0" applyFont="1" applyFill="1" applyBorder="1" applyAlignment="1">
      <alignment horizontal="center" vertical="center" textRotation="90" wrapText="1"/>
    </xf>
    <xf numFmtId="0" fontId="19" fillId="0" borderId="4" xfId="0" applyFont="1" applyFill="1" applyBorder="1" applyAlignment="1">
      <alignment horizontal="center" vertical="center" textRotation="90" wrapText="1"/>
    </xf>
    <xf numFmtId="0" fontId="19" fillId="0" borderId="7" xfId="0" applyFont="1" applyFill="1" applyBorder="1" applyAlignment="1">
      <alignment horizontal="center" vertical="center" textRotation="90" wrapText="1"/>
    </xf>
    <xf numFmtId="49" fontId="1" fillId="0" borderId="20" xfId="0" applyNumberFormat="1" applyFont="1" applyBorder="1" applyAlignment="1">
      <alignment horizontal="center" vertical="top"/>
    </xf>
    <xf numFmtId="0" fontId="11" fillId="0" borderId="33" xfId="0" applyFont="1" applyFill="1" applyBorder="1" applyAlignment="1">
      <alignment vertical="top" wrapText="1"/>
    </xf>
    <xf numFmtId="49" fontId="7" fillId="6" borderId="50" xfId="0" applyNumberFormat="1" applyFont="1" applyFill="1" applyBorder="1" applyAlignment="1">
      <alignment horizontal="left" vertical="top" wrapText="1"/>
    </xf>
    <xf numFmtId="49" fontId="7" fillId="6" borderId="9" xfId="0" applyNumberFormat="1" applyFont="1" applyFill="1" applyBorder="1" applyAlignment="1">
      <alignment horizontal="left" vertical="top" wrapText="1"/>
    </xf>
    <xf numFmtId="49" fontId="7" fillId="6" borderId="51" xfId="0" applyNumberFormat="1" applyFont="1" applyFill="1" applyBorder="1" applyAlignment="1">
      <alignment horizontal="left" vertical="top" wrapText="1"/>
    </xf>
    <xf numFmtId="0" fontId="1" fillId="0" borderId="43" xfId="0" applyFont="1" applyBorder="1" applyAlignment="1">
      <alignment horizontal="center" vertical="center" textRotation="90" wrapText="1"/>
    </xf>
    <xf numFmtId="0" fontId="6" fillId="0" borderId="27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textRotation="90" shrinkToFit="1"/>
    </xf>
    <xf numFmtId="0" fontId="1" fillId="0" borderId="27" xfId="0" applyFont="1" applyBorder="1" applyAlignment="1">
      <alignment horizontal="center" textRotation="90" shrinkToFit="1"/>
    </xf>
    <xf numFmtId="0" fontId="1" fillId="0" borderId="45" xfId="0" applyFont="1" applyBorder="1" applyAlignment="1">
      <alignment horizontal="center" textRotation="90" shrinkToFit="1"/>
    </xf>
    <xf numFmtId="0" fontId="3" fillId="0" borderId="5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shrinkToFit="1"/>
    </xf>
    <xf numFmtId="0" fontId="1" fillId="0" borderId="43" xfId="0" applyNumberFormat="1" applyFont="1" applyBorder="1" applyAlignment="1">
      <alignment horizontal="center" vertical="center" textRotation="90" shrinkToFit="1"/>
    </xf>
    <xf numFmtId="0" fontId="1" fillId="0" borderId="27" xfId="0" applyNumberFormat="1" applyFont="1" applyBorder="1" applyAlignment="1">
      <alignment horizontal="center" vertical="center" textRotation="90" shrinkToFit="1"/>
    </xf>
    <xf numFmtId="0" fontId="1" fillId="0" borderId="45" xfId="0" applyNumberFormat="1" applyFont="1" applyBorder="1" applyAlignment="1">
      <alignment horizontal="center" vertical="center" textRotation="90" shrinkToFit="1"/>
    </xf>
    <xf numFmtId="0" fontId="1" fillId="0" borderId="43" xfId="0" applyFont="1" applyBorder="1" applyAlignment="1">
      <alignment horizontal="center" vertical="center" textRotation="90" shrinkToFit="1"/>
    </xf>
    <xf numFmtId="0" fontId="1" fillId="0" borderId="27" xfId="0" applyFont="1" applyBorder="1" applyAlignment="1">
      <alignment horizontal="center" vertical="center" textRotation="90" shrinkToFit="1"/>
    </xf>
    <xf numFmtId="0" fontId="1" fillId="0" borderId="45" xfId="0" applyFont="1" applyBorder="1" applyAlignment="1">
      <alignment horizontal="center" vertical="center" textRotation="90" shrinkToFit="1"/>
    </xf>
    <xf numFmtId="0" fontId="2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center" textRotation="90" shrinkToFit="1"/>
    </xf>
    <xf numFmtId="0" fontId="1" fillId="0" borderId="18" xfId="0" applyFont="1" applyBorder="1" applyAlignment="1">
      <alignment horizontal="center" vertical="center" textRotation="90" shrinkToFit="1"/>
    </xf>
    <xf numFmtId="0" fontId="1" fillId="0" borderId="23" xfId="0" applyFont="1" applyBorder="1" applyAlignment="1">
      <alignment horizontal="center" vertical="center" textRotation="90" shrinkToFit="1"/>
    </xf>
    <xf numFmtId="0" fontId="1" fillId="0" borderId="3" xfId="0" applyFont="1" applyBorder="1" applyAlignment="1">
      <alignment horizontal="center" vertical="center" textRotation="90" shrinkToFit="1"/>
    </xf>
    <xf numFmtId="0" fontId="1" fillId="0" borderId="4" xfId="0" applyFont="1" applyBorder="1" applyAlignment="1">
      <alignment horizontal="center" vertical="center" textRotation="90" shrinkToFit="1"/>
    </xf>
    <xf numFmtId="0" fontId="1" fillId="0" borderId="7" xfId="0" applyFont="1" applyBorder="1" applyAlignment="1">
      <alignment horizontal="center" vertical="center" textRotation="90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textRotation="90" shrinkToFit="1"/>
    </xf>
    <xf numFmtId="0" fontId="1" fillId="0" borderId="0" xfId="0" applyFont="1" applyBorder="1" applyAlignment="1">
      <alignment horizontal="center" vertical="center" textRotation="90" shrinkToFit="1"/>
    </xf>
    <xf numFmtId="0" fontId="1" fillId="0" borderId="11" xfId="0" applyFont="1" applyBorder="1" applyAlignment="1">
      <alignment horizontal="center" vertical="center" textRotation="90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49" xfId="0" applyFont="1" applyBorder="1" applyAlignment="1">
      <alignment horizontal="center" vertical="center" shrinkToFit="1"/>
    </xf>
    <xf numFmtId="0" fontId="1" fillId="4" borderId="43" xfId="0" applyFont="1" applyFill="1" applyBorder="1" applyAlignment="1">
      <alignment horizontal="center" vertical="center" textRotation="90" wrapText="1" shrinkToFit="1"/>
    </xf>
    <xf numFmtId="0" fontId="6" fillId="4" borderId="27" xfId="0" applyFont="1" applyFill="1" applyBorder="1" applyAlignment="1">
      <alignment horizontal="center" vertical="center" textRotation="90" wrapText="1" shrinkToFit="1"/>
    </xf>
    <xf numFmtId="0" fontId="6" fillId="4" borderId="45" xfId="0" applyFont="1" applyFill="1" applyBorder="1" applyAlignment="1">
      <alignment horizontal="center" vertical="center" textRotation="90" wrapText="1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textRotation="90" shrinkToFit="1"/>
    </xf>
    <xf numFmtId="0" fontId="1" fillId="0" borderId="59" xfId="0" applyFont="1" applyBorder="1" applyAlignment="1">
      <alignment horizontal="center" vertical="center" textRotation="90" shrinkToFit="1"/>
    </xf>
    <xf numFmtId="0" fontId="1" fillId="0" borderId="46" xfId="0" applyFont="1" applyBorder="1" applyAlignment="1">
      <alignment horizontal="center" vertical="center" textRotation="90" shrinkToFit="1"/>
    </xf>
    <xf numFmtId="0" fontId="1" fillId="0" borderId="71" xfId="0" applyNumberFormat="1" applyFont="1" applyBorder="1" applyAlignment="1">
      <alignment horizontal="center" vertical="center" textRotation="90" shrinkToFit="1"/>
    </xf>
    <xf numFmtId="0" fontId="1" fillId="0" borderId="47" xfId="0" applyNumberFormat="1" applyFont="1" applyBorder="1" applyAlignment="1">
      <alignment horizontal="center" vertical="center" textRotation="90" shrinkToFit="1"/>
    </xf>
    <xf numFmtId="0" fontId="1" fillId="0" borderId="24" xfId="0" applyNumberFormat="1" applyFont="1" applyBorder="1" applyAlignment="1">
      <alignment horizontal="center" vertical="center" textRotation="90" shrinkToFi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24" fillId="0" borderId="4" xfId="0" applyFont="1" applyFill="1" applyBorder="1" applyAlignment="1">
      <alignment horizontal="center" vertical="center" textRotation="90" wrapText="1"/>
    </xf>
    <xf numFmtId="0" fontId="24" fillId="0" borderId="7" xfId="0" applyFont="1" applyFill="1" applyBorder="1" applyAlignment="1">
      <alignment horizontal="center" vertical="center" textRotation="90" wrapText="1"/>
    </xf>
    <xf numFmtId="0" fontId="24" fillId="0" borderId="3" xfId="0" applyFont="1" applyFill="1" applyBorder="1" applyAlignment="1">
      <alignment horizontal="center" vertical="center" textRotation="90" shrinkToFit="1"/>
    </xf>
    <xf numFmtId="0" fontId="24" fillId="0" borderId="4" xfId="0" applyFont="1" applyFill="1" applyBorder="1" applyAlignment="1">
      <alignment horizontal="center" vertical="center" textRotation="90" shrinkToFit="1"/>
    </xf>
    <xf numFmtId="0" fontId="24" fillId="0" borderId="7" xfId="0" applyFont="1" applyFill="1" applyBorder="1" applyAlignment="1">
      <alignment horizontal="center" vertical="center" textRotation="90" shrinkToFit="1"/>
    </xf>
    <xf numFmtId="0" fontId="24" fillId="0" borderId="84" xfId="0" applyFont="1" applyFill="1" applyBorder="1" applyAlignment="1">
      <alignment horizontal="center" vertical="center" textRotation="90" wrapText="1"/>
    </xf>
    <xf numFmtId="0" fontId="25" fillId="0" borderId="7" xfId="0" applyFont="1" applyBorder="1" applyAlignment="1">
      <alignment horizontal="center" vertical="center" textRotation="90" wrapText="1"/>
    </xf>
    <xf numFmtId="0" fontId="1" fillId="4" borderId="3" xfId="0" applyFont="1" applyFill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3" fillId="2" borderId="71" xfId="0" applyFont="1" applyFill="1" applyBorder="1" applyAlignment="1">
      <alignment horizontal="left" vertical="top" wrapText="1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165" fontId="1" fillId="0" borderId="52" xfId="0" applyNumberFormat="1" applyFont="1" applyBorder="1" applyAlignment="1">
      <alignment horizontal="center" vertical="top" wrapText="1"/>
    </xf>
    <xf numFmtId="165" fontId="1" fillId="0" borderId="53" xfId="0" applyNumberFormat="1" applyFont="1" applyBorder="1" applyAlignment="1">
      <alignment horizontal="center" vertical="top" wrapText="1"/>
    </xf>
    <xf numFmtId="165" fontId="1" fillId="0" borderId="49" xfId="0" applyNumberFormat="1" applyFont="1" applyBorder="1" applyAlignment="1">
      <alignment horizontal="center" vertical="top" wrapText="1"/>
    </xf>
    <xf numFmtId="49" fontId="1" fillId="0" borderId="58" xfId="0" applyNumberFormat="1" applyFont="1" applyBorder="1" applyAlignment="1">
      <alignment horizontal="center" vertical="top" wrapText="1"/>
    </xf>
    <xf numFmtId="49" fontId="1" fillId="0" borderId="59" xfId="0" applyNumberFormat="1" applyFont="1" applyBorder="1" applyAlignment="1">
      <alignment horizontal="center" vertical="top" wrapText="1"/>
    </xf>
    <xf numFmtId="0" fontId="0" fillId="0" borderId="59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49" fontId="1" fillId="0" borderId="79" xfId="0" applyNumberFormat="1" applyFont="1" applyBorder="1" applyAlignment="1">
      <alignment horizontal="center" vertical="top" wrapText="1"/>
    </xf>
    <xf numFmtId="49" fontId="1" fillId="0" borderId="40" xfId="0" applyNumberFormat="1" applyFont="1" applyBorder="1" applyAlignment="1">
      <alignment horizontal="center" vertical="top" wrapText="1"/>
    </xf>
    <xf numFmtId="49" fontId="1" fillId="0" borderId="25" xfId="0" applyNumberFormat="1" applyFont="1" applyBorder="1" applyAlignment="1">
      <alignment horizontal="center" vertical="top" wrapText="1"/>
    </xf>
    <xf numFmtId="0" fontId="1" fillId="0" borderId="18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0" fillId="0" borderId="4" xfId="0" applyBorder="1" applyAlignment="1">
      <alignment horizontal="center" vertical="center" textRotation="90" wrapText="1"/>
    </xf>
    <xf numFmtId="0" fontId="0" fillId="0" borderId="7" xfId="0" applyBorder="1" applyAlignment="1">
      <alignment horizontal="center" vertical="center" textRotation="90" wrapText="1"/>
    </xf>
    <xf numFmtId="49" fontId="3" fillId="8" borderId="22" xfId="0" applyNumberFormat="1" applyFont="1" applyFill="1" applyBorder="1" applyAlignment="1">
      <alignment horizontal="center" vertical="top" wrapText="1"/>
    </xf>
    <xf numFmtId="49" fontId="3" fillId="8" borderId="18" xfId="0" applyNumberFormat="1" applyFont="1" applyFill="1" applyBorder="1" applyAlignment="1">
      <alignment horizontal="center" vertical="top" wrapText="1"/>
    </xf>
    <xf numFmtId="49" fontId="3" fillId="8" borderId="23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vertical="top" wrapText="1"/>
    </xf>
    <xf numFmtId="0" fontId="1" fillId="4" borderId="40" xfId="0" applyFont="1" applyFill="1" applyBorder="1" applyAlignment="1">
      <alignment horizontal="left" vertical="top" wrapText="1"/>
    </xf>
    <xf numFmtId="0" fontId="1" fillId="4" borderId="25" xfId="0" applyFont="1" applyFill="1" applyBorder="1" applyAlignment="1">
      <alignment horizontal="left" vertical="top" wrapText="1"/>
    </xf>
    <xf numFmtId="0" fontId="1" fillId="4" borderId="41" xfId="0" applyFont="1" applyFill="1" applyBorder="1" applyAlignment="1">
      <alignment horizontal="left" vertical="top" wrapText="1"/>
    </xf>
    <xf numFmtId="49" fontId="9" fillId="4" borderId="43" xfId="0" applyNumberFormat="1" applyFont="1" applyFill="1" applyBorder="1" applyAlignment="1">
      <alignment horizontal="center" vertical="top" wrapText="1"/>
    </xf>
    <xf numFmtId="49" fontId="9" fillId="4" borderId="27" xfId="0" applyNumberFormat="1" applyFont="1" applyFill="1" applyBorder="1" applyAlignment="1">
      <alignment horizontal="center" vertical="top" wrapText="1"/>
    </xf>
    <xf numFmtId="0" fontId="16" fillId="4" borderId="45" xfId="0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wrapText="1"/>
    </xf>
    <xf numFmtId="49" fontId="1" fillId="0" borderId="27" xfId="0" applyNumberFormat="1" applyFont="1" applyBorder="1" applyAlignment="1">
      <alignment horizontal="center" wrapText="1"/>
    </xf>
    <xf numFmtId="49" fontId="1" fillId="0" borderId="27" xfId="0" applyNumberFormat="1" applyFont="1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 wrapText="1"/>
    </xf>
    <xf numFmtId="49" fontId="8" fillId="0" borderId="27" xfId="0" applyNumberFormat="1" applyFont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center" textRotation="90" wrapText="1"/>
    </xf>
    <xf numFmtId="49" fontId="1" fillId="0" borderId="41" xfId="0" applyNumberFormat="1" applyFont="1" applyBorder="1" applyAlignment="1">
      <alignment horizontal="center" vertical="top" wrapText="1"/>
    </xf>
    <xf numFmtId="0" fontId="3" fillId="0" borderId="40" xfId="0" applyFont="1" applyFill="1" applyBorder="1" applyAlignment="1">
      <alignment vertical="top" wrapText="1"/>
    </xf>
    <xf numFmtId="0" fontId="3" fillId="0" borderId="25" xfId="0" applyFont="1" applyFill="1" applyBorder="1" applyAlignment="1">
      <alignment vertical="top" wrapText="1"/>
    </xf>
    <xf numFmtId="0" fontId="1" fillId="0" borderId="33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1" fillId="0" borderId="43" xfId="0" applyNumberFormat="1" applyFont="1" applyFill="1" applyBorder="1" applyAlignment="1">
      <alignment horizontal="center" vertical="center" textRotation="90" shrinkToFit="1"/>
    </xf>
    <xf numFmtId="0" fontId="1" fillId="0" borderId="27" xfId="0" applyNumberFormat="1" applyFont="1" applyFill="1" applyBorder="1" applyAlignment="1">
      <alignment horizontal="center" vertical="center" textRotation="90" shrinkToFit="1"/>
    </xf>
    <xf numFmtId="0" fontId="1" fillId="0" borderId="45" xfId="0" applyNumberFormat="1" applyFont="1" applyFill="1" applyBorder="1" applyAlignment="1">
      <alignment horizontal="center" vertical="center" textRotation="90" shrinkToFit="1"/>
    </xf>
    <xf numFmtId="0" fontId="1" fillId="0" borderId="12" xfId="0" applyFont="1" applyFill="1" applyBorder="1" applyAlignment="1">
      <alignment horizontal="center" vertical="center" textRotation="90" wrapText="1"/>
    </xf>
    <xf numFmtId="49" fontId="1" fillId="0" borderId="4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45" xfId="0" applyNumberFormat="1" applyFont="1" applyBorder="1" applyAlignment="1">
      <alignment horizontal="center" vertical="top" wrapText="1"/>
    </xf>
    <xf numFmtId="0" fontId="3" fillId="0" borderId="5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65" fontId="3" fillId="9" borderId="46" xfId="0" applyNumberFormat="1" applyFont="1" applyFill="1" applyBorder="1" applyAlignment="1">
      <alignment horizontal="center" vertical="top" wrapText="1"/>
    </xf>
    <xf numFmtId="165" fontId="3" fillId="9" borderId="11" xfId="0" applyNumberFormat="1" applyFont="1" applyFill="1" applyBorder="1" applyAlignment="1">
      <alignment horizontal="center" vertical="top" wrapText="1"/>
    </xf>
    <xf numFmtId="165" fontId="3" fillId="9" borderId="24" xfId="0" applyNumberFormat="1" applyFont="1" applyFill="1" applyBorder="1" applyAlignment="1">
      <alignment horizontal="center" vertical="top" wrapText="1"/>
    </xf>
    <xf numFmtId="165" fontId="3" fillId="5" borderId="52" xfId="0" applyNumberFormat="1" applyFont="1" applyFill="1" applyBorder="1" applyAlignment="1">
      <alignment horizontal="center" vertical="top" wrapText="1"/>
    </xf>
    <xf numFmtId="165" fontId="3" fillId="5" borderId="53" xfId="0" applyNumberFormat="1" applyFont="1" applyFill="1" applyBorder="1" applyAlignment="1">
      <alignment horizontal="center" vertical="top" wrapText="1"/>
    </xf>
    <xf numFmtId="165" fontId="3" fillId="5" borderId="49" xfId="0" applyNumberFormat="1" applyFont="1" applyFill="1" applyBorder="1" applyAlignment="1">
      <alignment horizontal="center" vertical="top" wrapText="1"/>
    </xf>
    <xf numFmtId="49" fontId="3" fillId="2" borderId="24" xfId="0" applyNumberFormat="1" applyFont="1" applyFill="1" applyBorder="1" applyAlignment="1">
      <alignment horizontal="right" vertical="top"/>
    </xf>
    <xf numFmtId="49" fontId="3" fillId="5" borderId="21" xfId="0" applyNumberFormat="1" applyFont="1" applyFill="1" applyBorder="1" applyAlignment="1">
      <alignment horizontal="right" vertical="top"/>
    </xf>
    <xf numFmtId="0" fontId="1" fillId="5" borderId="37" xfId="0" applyFont="1" applyFill="1" applyBorder="1" applyAlignment="1">
      <alignment horizontal="center" vertical="top"/>
    </xf>
    <xf numFmtId="165" fontId="3" fillId="5" borderId="50" xfId="0" applyNumberFormat="1" applyFont="1" applyFill="1" applyBorder="1" applyAlignment="1">
      <alignment horizontal="center" vertical="top" wrapText="1"/>
    </xf>
    <xf numFmtId="165" fontId="3" fillId="5" borderId="9" xfId="0" applyNumberFormat="1" applyFont="1" applyFill="1" applyBorder="1" applyAlignment="1">
      <alignment horizontal="center" vertical="top" wrapText="1"/>
    </xf>
    <xf numFmtId="165" fontId="3" fillId="5" borderId="51" xfId="0" applyNumberFormat="1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center" textRotation="90" wrapText="1"/>
    </xf>
    <xf numFmtId="0" fontId="1" fillId="4" borderId="4" xfId="0" applyFont="1" applyFill="1" applyBorder="1" applyAlignment="1">
      <alignment horizontal="center" vertical="center" textRotation="90" wrapText="1"/>
    </xf>
    <xf numFmtId="0" fontId="1" fillId="4" borderId="7" xfId="0" applyFont="1" applyFill="1" applyBorder="1" applyAlignment="1">
      <alignment horizontal="center" vertical="center" textRotation="90" wrapText="1"/>
    </xf>
    <xf numFmtId="49" fontId="1" fillId="4" borderId="40" xfId="0" applyNumberFormat="1" applyFont="1" applyFill="1" applyBorder="1" applyAlignment="1">
      <alignment horizontal="center" vertical="top" wrapText="1"/>
    </xf>
    <xf numFmtId="49" fontId="1" fillId="4" borderId="25" xfId="0" applyNumberFormat="1" applyFont="1" applyFill="1" applyBorder="1" applyAlignment="1">
      <alignment horizontal="center" vertical="top" wrapText="1"/>
    </xf>
    <xf numFmtId="49" fontId="1" fillId="4" borderId="41" xfId="0" applyNumberFormat="1" applyFont="1" applyFill="1" applyBorder="1" applyAlignment="1">
      <alignment horizontal="center" vertical="top" wrapText="1"/>
    </xf>
    <xf numFmtId="49" fontId="1" fillId="4" borderId="17" xfId="0" applyNumberFormat="1" applyFont="1" applyFill="1" applyBorder="1" applyAlignment="1">
      <alignment horizontal="center" vertical="top" wrapText="1"/>
    </xf>
    <xf numFmtId="49" fontId="1" fillId="4" borderId="19" xfId="0" applyNumberFormat="1" applyFont="1" applyFill="1" applyBorder="1" applyAlignment="1">
      <alignment horizontal="center" vertical="top" wrapText="1"/>
    </xf>
    <xf numFmtId="49" fontId="1" fillId="4" borderId="2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0" borderId="11" xfId="0" applyFont="1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4" xfId="0" applyBorder="1" applyAlignment="1">
      <alignment horizontal="center" vertical="center" textRotation="90" shrinkToFit="1"/>
    </xf>
    <xf numFmtId="0" fontId="0" fillId="0" borderId="7" xfId="0" applyBorder="1" applyAlignment="1">
      <alignment horizontal="center" vertical="center" textRotation="90" shrinkToFit="1"/>
    </xf>
    <xf numFmtId="0" fontId="1" fillId="0" borderId="17" xfId="0" applyNumberFormat="1" applyFont="1" applyBorder="1" applyAlignment="1">
      <alignment horizontal="center" vertical="center" textRotation="90" shrinkToFit="1"/>
    </xf>
    <xf numFmtId="0" fontId="1" fillId="0" borderId="19" xfId="0" applyNumberFormat="1" applyFont="1" applyBorder="1" applyAlignment="1">
      <alignment horizontal="center" vertical="center" textRotation="90" shrinkToFit="1"/>
    </xf>
    <xf numFmtId="0" fontId="1" fillId="0" borderId="20" xfId="0" applyNumberFormat="1" applyFont="1" applyBorder="1" applyAlignment="1">
      <alignment horizontal="center" vertical="center" textRotation="90" shrinkToFit="1"/>
    </xf>
    <xf numFmtId="0" fontId="1" fillId="0" borderId="27" xfId="0" applyFont="1" applyBorder="1" applyAlignment="1">
      <alignment horizontal="center" vertical="center" textRotation="90" wrapText="1"/>
    </xf>
    <xf numFmtId="0" fontId="1" fillId="0" borderId="45" xfId="0" applyFont="1" applyBorder="1" applyAlignment="1">
      <alignment horizontal="center" vertical="center" textRotation="90" wrapText="1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textRotation="90"/>
    </xf>
    <xf numFmtId="49" fontId="1" fillId="0" borderId="7" xfId="0" applyNumberFormat="1" applyFont="1" applyBorder="1" applyAlignment="1">
      <alignment horizontal="center" vertical="center" textRotation="90"/>
    </xf>
    <xf numFmtId="0" fontId="11" fillId="0" borderId="18" xfId="0" applyFont="1" applyFill="1" applyBorder="1" applyAlignment="1">
      <alignment vertical="top" wrapText="1"/>
    </xf>
    <xf numFmtId="0" fontId="1" fillId="0" borderId="92" xfId="0" applyFont="1" applyBorder="1" applyAlignment="1">
      <alignment vertical="top" wrapText="1"/>
    </xf>
    <xf numFmtId="0" fontId="0" fillId="0" borderId="46" xfId="0" applyBorder="1" applyAlignment="1">
      <alignment vertical="top" wrapText="1"/>
    </xf>
    <xf numFmtId="0" fontId="19" fillId="0" borderId="3" xfId="0" applyFont="1" applyFill="1" applyBorder="1" applyAlignment="1">
      <alignment horizontal="center" vertical="center" textRotation="90" wrapText="1"/>
    </xf>
    <xf numFmtId="49" fontId="1" fillId="0" borderId="40" xfId="0" applyNumberFormat="1" applyFont="1" applyBorder="1" applyAlignment="1">
      <alignment horizontal="center" vertical="center" textRotation="90" wrapText="1"/>
    </xf>
    <xf numFmtId="49" fontId="1" fillId="0" borderId="25" xfId="0" applyNumberFormat="1" applyFont="1" applyBorder="1" applyAlignment="1">
      <alignment horizontal="center" vertical="center" textRotation="90" wrapText="1"/>
    </xf>
    <xf numFmtId="49" fontId="1" fillId="0" borderId="41" xfId="0" applyNumberFormat="1" applyFont="1" applyBorder="1" applyAlignment="1">
      <alignment horizontal="center" vertical="center" textRotation="90" wrapText="1"/>
    </xf>
    <xf numFmtId="0" fontId="8" fillId="0" borderId="12" xfId="0" applyFont="1" applyFill="1" applyBorder="1" applyAlignment="1">
      <alignment horizontal="center" vertical="center" textRotation="90" wrapText="1"/>
    </xf>
    <xf numFmtId="0" fontId="0" fillId="0" borderId="79" xfId="0" applyBorder="1" applyAlignment="1">
      <alignment horizontal="center" vertical="center" textRotation="90" wrapText="1"/>
    </xf>
    <xf numFmtId="49" fontId="1" fillId="0" borderId="12" xfId="0" applyNumberFormat="1" applyFont="1" applyBorder="1" applyAlignment="1">
      <alignment horizontal="center" vertical="center" textRotation="90" wrapText="1"/>
    </xf>
    <xf numFmtId="49" fontId="1" fillId="0" borderId="28" xfId="0" applyNumberFormat="1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colors>
    <mruColors>
      <color rgb="FFFFCCFF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8"/>
  <sheetViews>
    <sheetView tabSelected="1" zoomScaleNormal="100" zoomScaleSheetLayoutView="100" workbookViewId="0">
      <selection activeCell="R19" sqref="R19"/>
    </sheetView>
  </sheetViews>
  <sheetFormatPr defaultRowHeight="12.75"/>
  <cols>
    <col min="1" max="3" width="2.7109375" style="4" customWidth="1"/>
    <col min="4" max="4" width="33.42578125" style="4" customWidth="1"/>
    <col min="5" max="5" width="2.7109375" style="45" customWidth="1"/>
    <col min="6" max="6" width="2.7109375" style="5" customWidth="1"/>
    <col min="7" max="7" width="7.7109375" style="6" customWidth="1"/>
    <col min="8" max="8" width="8.140625" style="4" customWidth="1"/>
    <col min="9" max="9" width="7.5703125" style="4" customWidth="1"/>
    <col min="10" max="10" width="7.42578125" style="4" customWidth="1"/>
    <col min="11" max="11" width="34.140625" style="4" customWidth="1"/>
    <col min="12" max="12" width="4.28515625" style="4" customWidth="1"/>
    <col min="13" max="13" width="4.140625" style="4" customWidth="1"/>
    <col min="14" max="14" width="3.85546875" style="4" customWidth="1"/>
    <col min="15" max="16384" width="9.140625" style="3"/>
  </cols>
  <sheetData>
    <row r="1" spans="1:18" ht="15.75">
      <c r="A1" s="536" t="s">
        <v>77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</row>
    <row r="2" spans="1:18" ht="15.75">
      <c r="A2" s="537" t="s">
        <v>54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</row>
    <row r="3" spans="1:18" ht="15.75">
      <c r="A3" s="538" t="s">
        <v>22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1"/>
      <c r="P3" s="1"/>
      <c r="Q3" s="1"/>
    </row>
    <row r="4" spans="1:18" ht="13.5" thickBot="1">
      <c r="L4" s="539" t="s">
        <v>89</v>
      </c>
      <c r="M4" s="539"/>
      <c r="N4" s="539"/>
    </row>
    <row r="5" spans="1:18" ht="24.75" customHeight="1">
      <c r="A5" s="540" t="s">
        <v>56</v>
      </c>
      <c r="B5" s="543" t="s">
        <v>1</v>
      </c>
      <c r="C5" s="543" t="s">
        <v>2</v>
      </c>
      <c r="D5" s="546" t="s">
        <v>15</v>
      </c>
      <c r="E5" s="549" t="s">
        <v>3</v>
      </c>
      <c r="F5" s="530" t="s">
        <v>4</v>
      </c>
      <c r="G5" s="533" t="s">
        <v>5</v>
      </c>
      <c r="H5" s="521" t="s">
        <v>62</v>
      </c>
      <c r="I5" s="524" t="s">
        <v>42</v>
      </c>
      <c r="J5" s="524" t="s">
        <v>63</v>
      </c>
      <c r="K5" s="527" t="s">
        <v>14</v>
      </c>
      <c r="L5" s="528"/>
      <c r="M5" s="528"/>
      <c r="N5" s="529"/>
    </row>
    <row r="6" spans="1:18" ht="12.75" customHeight="1">
      <c r="A6" s="541"/>
      <c r="B6" s="544"/>
      <c r="C6" s="544"/>
      <c r="D6" s="547"/>
      <c r="E6" s="550"/>
      <c r="F6" s="531"/>
      <c r="G6" s="534"/>
      <c r="H6" s="522"/>
      <c r="I6" s="525"/>
      <c r="J6" s="525"/>
      <c r="K6" s="552" t="s">
        <v>15</v>
      </c>
      <c r="L6" s="554" t="s">
        <v>90</v>
      </c>
      <c r="M6" s="555"/>
      <c r="N6" s="556"/>
    </row>
    <row r="7" spans="1:18" ht="93" customHeight="1" thickBot="1">
      <c r="A7" s="542"/>
      <c r="B7" s="545"/>
      <c r="C7" s="545"/>
      <c r="D7" s="548"/>
      <c r="E7" s="551"/>
      <c r="F7" s="532"/>
      <c r="G7" s="535"/>
      <c r="H7" s="523"/>
      <c r="I7" s="526"/>
      <c r="J7" s="526"/>
      <c r="K7" s="553"/>
      <c r="L7" s="167" t="s">
        <v>26</v>
      </c>
      <c r="M7" s="167" t="s">
        <v>43</v>
      </c>
      <c r="N7" s="168" t="s">
        <v>65</v>
      </c>
    </row>
    <row r="8" spans="1:18" s="30" customFormat="1" ht="15" customHeight="1">
      <c r="A8" s="518" t="s">
        <v>30</v>
      </c>
      <c r="B8" s="519"/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20"/>
    </row>
    <row r="9" spans="1:18" s="30" customFormat="1" ht="15" customHeight="1">
      <c r="A9" s="502" t="s">
        <v>87</v>
      </c>
      <c r="B9" s="503"/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4"/>
    </row>
    <row r="10" spans="1:18" ht="15" customHeight="1">
      <c r="A10" s="149" t="s">
        <v>8</v>
      </c>
      <c r="B10" s="505" t="s">
        <v>31</v>
      </c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7"/>
    </row>
    <row r="11" spans="1:18" ht="15" customHeight="1">
      <c r="A11" s="150" t="s">
        <v>8</v>
      </c>
      <c r="B11" s="85" t="s">
        <v>8</v>
      </c>
      <c r="C11" s="508" t="s">
        <v>32</v>
      </c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10"/>
    </row>
    <row r="12" spans="1:18" ht="31.5" customHeight="1">
      <c r="A12" s="471" t="s">
        <v>8</v>
      </c>
      <c r="B12" s="473" t="s">
        <v>8</v>
      </c>
      <c r="C12" s="483" t="s">
        <v>8</v>
      </c>
      <c r="D12" s="511" t="s">
        <v>51</v>
      </c>
      <c r="E12" s="513" t="s">
        <v>47</v>
      </c>
      <c r="F12" s="444" t="s">
        <v>36</v>
      </c>
      <c r="G12" s="288" t="s">
        <v>27</v>
      </c>
      <c r="H12" s="264">
        <f>33.6/3.4528*1000</f>
        <v>9731</v>
      </c>
      <c r="I12" s="265">
        <f>60/3.4528*1000</f>
        <v>17377</v>
      </c>
      <c r="J12" s="265">
        <f>60/3.4528*1000</f>
        <v>17377</v>
      </c>
      <c r="K12" s="99" t="s">
        <v>52</v>
      </c>
      <c r="L12" s="100">
        <v>2</v>
      </c>
      <c r="M12" s="100">
        <v>2</v>
      </c>
      <c r="N12" s="101">
        <v>2</v>
      </c>
      <c r="O12" s="49"/>
      <c r="P12" s="50"/>
      <c r="Q12" s="50"/>
      <c r="R12" s="50"/>
    </row>
    <row r="13" spans="1:18" ht="25.5">
      <c r="A13" s="471"/>
      <c r="B13" s="473"/>
      <c r="C13" s="483"/>
      <c r="D13" s="511"/>
      <c r="E13" s="514"/>
      <c r="F13" s="444"/>
      <c r="G13" s="310"/>
      <c r="H13" s="389"/>
      <c r="I13" s="265"/>
      <c r="J13" s="265"/>
      <c r="K13" s="88" t="s">
        <v>53</v>
      </c>
      <c r="L13" s="86">
        <v>1</v>
      </c>
      <c r="M13" s="86">
        <v>2</v>
      </c>
      <c r="N13" s="87">
        <v>2</v>
      </c>
      <c r="O13" s="49"/>
      <c r="P13" s="50"/>
      <c r="Q13" s="50"/>
      <c r="R13" s="50"/>
    </row>
    <row r="14" spans="1:18">
      <c r="A14" s="471"/>
      <c r="B14" s="473"/>
      <c r="C14" s="483"/>
      <c r="D14" s="511"/>
      <c r="E14" s="514"/>
      <c r="F14" s="444"/>
      <c r="G14" s="29"/>
      <c r="H14" s="262"/>
      <c r="I14" s="289"/>
      <c r="J14" s="289"/>
      <c r="K14" s="517" t="s">
        <v>55</v>
      </c>
      <c r="L14" s="105">
        <v>12</v>
      </c>
      <c r="M14" s="105">
        <v>12</v>
      </c>
      <c r="N14" s="106">
        <v>12</v>
      </c>
      <c r="O14" s="49"/>
      <c r="P14" s="50"/>
      <c r="Q14" s="50"/>
      <c r="R14" s="50"/>
    </row>
    <row r="15" spans="1:18" ht="18" customHeight="1" thickBot="1">
      <c r="A15" s="480"/>
      <c r="B15" s="481"/>
      <c r="C15" s="484"/>
      <c r="D15" s="512"/>
      <c r="E15" s="515"/>
      <c r="F15" s="516"/>
      <c r="G15" s="138" t="s">
        <v>9</v>
      </c>
      <c r="H15" s="266">
        <f t="shared" ref="H15:J15" si="0">SUM(H12:H14)</f>
        <v>9731</v>
      </c>
      <c r="I15" s="267">
        <f t="shared" si="0"/>
        <v>17377</v>
      </c>
      <c r="J15" s="267">
        <f t="shared" si="0"/>
        <v>17377</v>
      </c>
      <c r="K15" s="501"/>
      <c r="L15" s="103"/>
      <c r="M15" s="103"/>
      <c r="N15" s="104"/>
      <c r="O15" s="49"/>
      <c r="P15" s="50"/>
      <c r="Q15" s="50"/>
      <c r="R15" s="50"/>
    </row>
    <row r="16" spans="1:18" ht="12.75" customHeight="1">
      <c r="A16" s="470" t="s">
        <v>8</v>
      </c>
      <c r="B16" s="472" t="s">
        <v>8</v>
      </c>
      <c r="C16" s="482" t="s">
        <v>10</v>
      </c>
      <c r="D16" s="414" t="s">
        <v>88</v>
      </c>
      <c r="E16" s="417" t="s">
        <v>75</v>
      </c>
      <c r="F16" s="420" t="s">
        <v>36</v>
      </c>
      <c r="G16" s="290" t="s">
        <v>27</v>
      </c>
      <c r="H16" s="291">
        <f>117.7/3.4528*1000</f>
        <v>34088</v>
      </c>
      <c r="I16" s="292">
        <f>65.9/3.4528*1000</f>
        <v>19086</v>
      </c>
      <c r="J16" s="293"/>
      <c r="K16" s="494" t="s">
        <v>91</v>
      </c>
      <c r="L16" s="496" t="s">
        <v>44</v>
      </c>
      <c r="M16" s="498" t="s">
        <v>45</v>
      </c>
      <c r="N16" s="492" t="s">
        <v>45</v>
      </c>
      <c r="P16" s="8"/>
    </row>
    <row r="17" spans="1:19" ht="17.25" customHeight="1">
      <c r="A17" s="471"/>
      <c r="B17" s="473"/>
      <c r="C17" s="483"/>
      <c r="D17" s="490"/>
      <c r="E17" s="418"/>
      <c r="F17" s="421"/>
      <c r="G17" s="236"/>
      <c r="H17" s="389"/>
      <c r="I17" s="268"/>
      <c r="J17" s="269"/>
      <c r="K17" s="495"/>
      <c r="L17" s="497"/>
      <c r="M17" s="499"/>
      <c r="N17" s="493"/>
      <c r="P17" s="8"/>
    </row>
    <row r="18" spans="1:19" ht="15" customHeight="1">
      <c r="A18" s="471"/>
      <c r="B18" s="473"/>
      <c r="C18" s="483"/>
      <c r="D18" s="490"/>
      <c r="E18" s="418"/>
      <c r="F18" s="421"/>
      <c r="G18" s="43"/>
      <c r="H18" s="262"/>
      <c r="I18" s="289"/>
      <c r="J18" s="294"/>
      <c r="K18" s="500" t="s">
        <v>81</v>
      </c>
      <c r="L18" s="89">
        <v>80</v>
      </c>
      <c r="M18" s="89">
        <v>80</v>
      </c>
      <c r="N18" s="102">
        <v>90</v>
      </c>
      <c r="P18" s="8"/>
    </row>
    <row r="19" spans="1:19" ht="18.75" customHeight="1" thickBot="1">
      <c r="A19" s="480"/>
      <c r="B19" s="481"/>
      <c r="C19" s="484"/>
      <c r="D19" s="491"/>
      <c r="E19" s="419"/>
      <c r="F19" s="422"/>
      <c r="G19" s="138" t="s">
        <v>9</v>
      </c>
      <c r="H19" s="266">
        <f>SUM(H16:H18)</f>
        <v>34088</v>
      </c>
      <c r="I19" s="267">
        <f>SUM(I16:I18)</f>
        <v>19086</v>
      </c>
      <c r="J19" s="270">
        <f>SUM(J16:J18)</f>
        <v>0</v>
      </c>
      <c r="K19" s="501"/>
      <c r="L19" s="33"/>
      <c r="M19" s="33"/>
      <c r="N19" s="34"/>
      <c r="P19" s="8"/>
      <c r="R19" s="169"/>
      <c r="S19" s="169"/>
    </row>
    <row r="20" spans="1:19" ht="12.75" customHeight="1">
      <c r="A20" s="470" t="s">
        <v>8</v>
      </c>
      <c r="B20" s="472" t="s">
        <v>8</v>
      </c>
      <c r="C20" s="482" t="s">
        <v>28</v>
      </c>
      <c r="D20" s="414" t="s">
        <v>37</v>
      </c>
      <c r="E20" s="417" t="s">
        <v>75</v>
      </c>
      <c r="F20" s="420" t="s">
        <v>36</v>
      </c>
      <c r="G20" s="295" t="s">
        <v>38</v>
      </c>
      <c r="H20" s="291">
        <v>8138</v>
      </c>
      <c r="I20" s="292"/>
      <c r="J20" s="293"/>
      <c r="K20" s="371" t="s">
        <v>102</v>
      </c>
      <c r="L20" s="374">
        <v>1</v>
      </c>
      <c r="M20" s="344"/>
      <c r="N20" s="372"/>
      <c r="P20" s="8"/>
    </row>
    <row r="21" spans="1:19" ht="17.25" customHeight="1">
      <c r="A21" s="471"/>
      <c r="B21" s="473"/>
      <c r="C21" s="483"/>
      <c r="D21" s="415"/>
      <c r="E21" s="418"/>
      <c r="F21" s="421"/>
      <c r="G21" s="295" t="s">
        <v>27</v>
      </c>
      <c r="H21" s="264">
        <v>11873</v>
      </c>
      <c r="I21" s="268"/>
      <c r="J21" s="269"/>
      <c r="K21" s="371"/>
      <c r="L21" s="374"/>
      <c r="M21" s="376"/>
      <c r="N21" s="373"/>
      <c r="P21" s="8"/>
    </row>
    <row r="22" spans="1:19" ht="18.75" customHeight="1" thickBot="1">
      <c r="A22" s="480"/>
      <c r="B22" s="481"/>
      <c r="C22" s="484"/>
      <c r="D22" s="416"/>
      <c r="E22" s="419"/>
      <c r="F22" s="422"/>
      <c r="G22" s="138" t="s">
        <v>9</v>
      </c>
      <c r="H22" s="266">
        <f>SUM(H20:H21)</f>
        <v>20011</v>
      </c>
      <c r="I22" s="267">
        <f>SUM(I20:I21)</f>
        <v>0</v>
      </c>
      <c r="J22" s="270">
        <f>SUM(J20:J21)</f>
        <v>0</v>
      </c>
      <c r="K22" s="370"/>
      <c r="L22" s="375"/>
      <c r="M22" s="33"/>
      <c r="N22" s="34"/>
      <c r="P22" s="8"/>
      <c r="R22" s="169"/>
      <c r="S22" s="169"/>
    </row>
    <row r="23" spans="1:19" ht="13.5" thickBot="1">
      <c r="A23" s="152" t="s">
        <v>8</v>
      </c>
      <c r="B23" s="7" t="s">
        <v>10</v>
      </c>
      <c r="C23" s="485" t="s">
        <v>11</v>
      </c>
      <c r="D23" s="485"/>
      <c r="E23" s="485"/>
      <c r="F23" s="485"/>
      <c r="G23" s="486"/>
      <c r="H23" s="271">
        <f>H19+H15+H22</f>
        <v>63830</v>
      </c>
      <c r="I23" s="272">
        <f>I19+I15</f>
        <v>36463</v>
      </c>
      <c r="J23" s="271">
        <f>J19+J15</f>
        <v>17377</v>
      </c>
      <c r="K23" s="487"/>
      <c r="L23" s="488"/>
      <c r="M23" s="488"/>
      <c r="N23" s="489"/>
    </row>
    <row r="24" spans="1:19" ht="13.5" thickBot="1">
      <c r="A24" s="152" t="s">
        <v>8</v>
      </c>
      <c r="B24" s="448" t="s">
        <v>12</v>
      </c>
      <c r="C24" s="449"/>
      <c r="D24" s="449"/>
      <c r="E24" s="449"/>
      <c r="F24" s="449"/>
      <c r="G24" s="450"/>
      <c r="H24" s="273">
        <f>H23</f>
        <v>63830</v>
      </c>
      <c r="I24" s="274">
        <f>I23</f>
        <v>36463</v>
      </c>
      <c r="J24" s="273">
        <f>J23</f>
        <v>17377</v>
      </c>
      <c r="K24" s="462"/>
      <c r="L24" s="460"/>
      <c r="M24" s="460"/>
      <c r="N24" s="461"/>
    </row>
    <row r="25" spans="1:19" ht="12.75" customHeight="1" thickBot="1">
      <c r="A25" s="153" t="s">
        <v>10</v>
      </c>
      <c r="B25" s="463" t="s">
        <v>33</v>
      </c>
      <c r="C25" s="464"/>
      <c r="D25" s="464"/>
      <c r="E25" s="464"/>
      <c r="F25" s="464"/>
      <c r="G25" s="464"/>
      <c r="H25" s="464"/>
      <c r="I25" s="464"/>
      <c r="J25" s="464"/>
      <c r="K25" s="464"/>
      <c r="L25" s="464"/>
      <c r="M25" s="464"/>
      <c r="N25" s="465"/>
    </row>
    <row r="26" spans="1:19" ht="13.5" thickBot="1">
      <c r="A26" s="151" t="s">
        <v>10</v>
      </c>
      <c r="B26" s="7" t="s">
        <v>8</v>
      </c>
      <c r="C26" s="466" t="s">
        <v>34</v>
      </c>
      <c r="D26" s="467"/>
      <c r="E26" s="467"/>
      <c r="F26" s="467"/>
      <c r="G26" s="467"/>
      <c r="H26" s="467"/>
      <c r="I26" s="468"/>
      <c r="J26" s="468"/>
      <c r="K26" s="467"/>
      <c r="L26" s="467"/>
      <c r="M26" s="467"/>
      <c r="N26" s="469"/>
    </row>
    <row r="27" spans="1:19" ht="20.25" customHeight="1">
      <c r="A27" s="470" t="s">
        <v>10</v>
      </c>
      <c r="B27" s="472" t="s">
        <v>8</v>
      </c>
      <c r="C27" s="474" t="s">
        <v>8</v>
      </c>
      <c r="D27" s="230" t="s">
        <v>83</v>
      </c>
      <c r="E27" s="476" t="s">
        <v>76</v>
      </c>
      <c r="F27" s="478" t="s">
        <v>36</v>
      </c>
      <c r="G27" s="188" t="s">
        <v>27</v>
      </c>
      <c r="H27" s="275">
        <f>(179.5+50)/3.4528*1000</f>
        <v>66468</v>
      </c>
      <c r="I27" s="275">
        <f>229.5/3.4528*1000</f>
        <v>66468</v>
      </c>
      <c r="J27" s="275">
        <f>179.5/3.4528*1000</f>
        <v>51987</v>
      </c>
      <c r="K27" s="244"/>
      <c r="L27" s="245"/>
      <c r="M27" s="245"/>
      <c r="N27" s="246"/>
      <c r="O27" s="54"/>
      <c r="P27" s="239"/>
    </row>
    <row r="28" spans="1:19" ht="41.25" customHeight="1">
      <c r="A28" s="471"/>
      <c r="B28" s="473"/>
      <c r="C28" s="475"/>
      <c r="D28" s="231" t="s">
        <v>46</v>
      </c>
      <c r="E28" s="446"/>
      <c r="F28" s="444"/>
      <c r="G28" s="234" t="s">
        <v>72</v>
      </c>
      <c r="H28" s="276">
        <f>50/3.4528*1000</f>
        <v>14481</v>
      </c>
      <c r="I28" s="277"/>
      <c r="J28" s="277"/>
      <c r="K28" s="241" t="s">
        <v>50</v>
      </c>
      <c r="L28" s="242">
        <v>100</v>
      </c>
      <c r="M28" s="242">
        <v>100</v>
      </c>
      <c r="N28" s="243">
        <v>100</v>
      </c>
      <c r="O28" s="216"/>
      <c r="P28" s="50"/>
    </row>
    <row r="29" spans="1:19" ht="38.25" customHeight="1">
      <c r="A29" s="471"/>
      <c r="B29" s="473"/>
      <c r="C29" s="475"/>
      <c r="D29" s="240" t="s">
        <v>82</v>
      </c>
      <c r="E29" s="477"/>
      <c r="F29" s="479"/>
      <c r="G29" s="185"/>
      <c r="H29" s="278"/>
      <c r="I29" s="279"/>
      <c r="J29" s="279"/>
      <c r="K29" s="232" t="s">
        <v>84</v>
      </c>
      <c r="L29" s="204">
        <v>1</v>
      </c>
      <c r="M29" s="204">
        <v>1</v>
      </c>
      <c r="N29" s="205">
        <v>1</v>
      </c>
      <c r="O29" s="217"/>
      <c r="P29" s="51"/>
    </row>
    <row r="30" spans="1:19" ht="27.75" customHeight="1">
      <c r="A30" s="178"/>
      <c r="B30" s="227"/>
      <c r="C30" s="207"/>
      <c r="D30" s="443" t="s">
        <v>85</v>
      </c>
      <c r="E30" s="445" t="s">
        <v>86</v>
      </c>
      <c r="F30" s="444" t="s">
        <v>36</v>
      </c>
      <c r="G30" s="235"/>
      <c r="H30" s="280"/>
      <c r="I30" s="265"/>
      <c r="J30" s="265"/>
      <c r="K30" s="259" t="s">
        <v>80</v>
      </c>
      <c r="L30" s="176">
        <v>1</v>
      </c>
      <c r="M30" s="176"/>
      <c r="N30" s="177"/>
      <c r="O30" s="8"/>
    </row>
    <row r="31" spans="1:19" ht="15" customHeight="1">
      <c r="A31" s="178"/>
      <c r="B31" s="227"/>
      <c r="C31" s="207"/>
      <c r="D31" s="443"/>
      <c r="E31" s="446"/>
      <c r="F31" s="444"/>
      <c r="G31" s="236"/>
      <c r="H31" s="280"/>
      <c r="I31" s="263"/>
      <c r="J31" s="263"/>
      <c r="K31" s="175"/>
      <c r="L31" s="176"/>
      <c r="M31" s="176"/>
      <c r="N31" s="177"/>
      <c r="O31" s="8"/>
    </row>
    <row r="32" spans="1:19" ht="15.75" customHeight="1" thickBot="1">
      <c r="A32" s="226"/>
      <c r="B32" s="228"/>
      <c r="C32" s="218"/>
      <c r="D32" s="237"/>
      <c r="E32" s="447"/>
      <c r="F32" s="229"/>
      <c r="G32" s="138" t="s">
        <v>9</v>
      </c>
      <c r="H32" s="267">
        <f>H28+H27</f>
        <v>80949</v>
      </c>
      <c r="I32" s="267">
        <f>I30+I27+I28</f>
        <v>66468</v>
      </c>
      <c r="J32" s="267">
        <f>J30+J27</f>
        <v>51987</v>
      </c>
      <c r="K32" s="233"/>
      <c r="L32" s="91"/>
      <c r="M32" s="92"/>
      <c r="N32" s="93"/>
      <c r="O32" s="54"/>
      <c r="P32" s="50"/>
    </row>
    <row r="33" spans="1:35" ht="14.25" customHeight="1" thickBot="1">
      <c r="A33" s="214" t="s">
        <v>10</v>
      </c>
      <c r="B33" s="215" t="s">
        <v>8</v>
      </c>
      <c r="C33" s="458" t="s">
        <v>11</v>
      </c>
      <c r="D33" s="459"/>
      <c r="E33" s="459"/>
      <c r="F33" s="459"/>
      <c r="G33" s="459"/>
      <c r="H33" s="281">
        <f>H32</f>
        <v>80949</v>
      </c>
      <c r="I33" s="281">
        <f>I32</f>
        <v>66468</v>
      </c>
      <c r="J33" s="281">
        <f>J32</f>
        <v>51987</v>
      </c>
      <c r="K33" s="238"/>
      <c r="L33" s="220"/>
      <c r="M33" s="221"/>
      <c r="N33" s="222"/>
    </row>
    <row r="34" spans="1:35" ht="14.25" customHeight="1" thickBot="1">
      <c r="A34" s="151" t="s">
        <v>10</v>
      </c>
      <c r="B34" s="448" t="s">
        <v>12</v>
      </c>
      <c r="C34" s="449"/>
      <c r="D34" s="449"/>
      <c r="E34" s="449"/>
      <c r="F34" s="449"/>
      <c r="G34" s="449"/>
      <c r="H34" s="274">
        <f>H33</f>
        <v>80949</v>
      </c>
      <c r="I34" s="274">
        <f>I33</f>
        <v>66468</v>
      </c>
      <c r="J34" s="274">
        <f t="shared" ref="J34" si="1">J33</f>
        <v>51987</v>
      </c>
      <c r="K34" s="460"/>
      <c r="L34" s="460"/>
      <c r="M34" s="460"/>
      <c r="N34" s="461"/>
    </row>
    <row r="35" spans="1:35" ht="12.75" customHeight="1" thickBot="1">
      <c r="A35" s="76" t="s">
        <v>8</v>
      </c>
      <c r="B35" s="441" t="s">
        <v>98</v>
      </c>
      <c r="C35" s="442"/>
      <c r="D35" s="442"/>
      <c r="E35" s="442"/>
      <c r="F35" s="442"/>
      <c r="G35" s="442"/>
      <c r="H35" s="282">
        <f>H34+H24</f>
        <v>144779</v>
      </c>
      <c r="I35" s="282">
        <f>I34+I24</f>
        <v>102931</v>
      </c>
      <c r="J35" s="282">
        <f>J34+J24</f>
        <v>69364</v>
      </c>
      <c r="K35" s="451"/>
      <c r="L35" s="451"/>
      <c r="M35" s="451"/>
      <c r="N35" s="452"/>
    </row>
    <row r="36" spans="1:35" s="15" customFormat="1" ht="27.75" customHeight="1">
      <c r="A36" s="453"/>
      <c r="B36" s="453"/>
      <c r="C36" s="453"/>
      <c r="D36" s="453"/>
      <c r="E36" s="453"/>
      <c r="F36" s="453"/>
      <c r="G36" s="453"/>
      <c r="H36" s="453"/>
      <c r="I36" s="453"/>
      <c r="J36" s="453"/>
      <c r="K36" s="453"/>
      <c r="L36" s="453"/>
      <c r="M36" s="453"/>
      <c r="N36" s="453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s="15" customFormat="1" ht="14.25" customHeight="1" thickBot="1">
      <c r="A37" s="454" t="s">
        <v>17</v>
      </c>
      <c r="B37" s="454"/>
      <c r="C37" s="454"/>
      <c r="D37" s="454"/>
      <c r="E37" s="454"/>
      <c r="F37" s="454"/>
      <c r="G37" s="454"/>
      <c r="H37" s="454"/>
      <c r="I37" s="454"/>
      <c r="J37" s="454"/>
      <c r="K37" s="2"/>
      <c r="L37" s="2"/>
      <c r="M37" s="2"/>
      <c r="N37" s="2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52.5" customHeight="1" thickBot="1">
      <c r="A38" s="455" t="s">
        <v>13</v>
      </c>
      <c r="B38" s="456"/>
      <c r="C38" s="456"/>
      <c r="D38" s="456"/>
      <c r="E38" s="456"/>
      <c r="F38" s="456"/>
      <c r="G38" s="457"/>
      <c r="H38" s="219" t="s">
        <v>78</v>
      </c>
      <c r="I38" s="161" t="s">
        <v>70</v>
      </c>
      <c r="J38" s="161" t="s">
        <v>71</v>
      </c>
    </row>
    <row r="39" spans="1:35" ht="14.25" customHeight="1">
      <c r="A39" s="435" t="s">
        <v>18</v>
      </c>
      <c r="B39" s="436"/>
      <c r="C39" s="436"/>
      <c r="D39" s="436"/>
      <c r="E39" s="436"/>
      <c r="F39" s="436"/>
      <c r="G39" s="437"/>
      <c r="H39" s="283">
        <f ca="1">SUM(H40:H41)</f>
        <v>130298</v>
      </c>
      <c r="I39" s="283">
        <f ca="1">SUM(I40:I41)</f>
        <v>102931</v>
      </c>
      <c r="J39" s="283">
        <f>SUM(J40:J41)</f>
        <v>69364</v>
      </c>
    </row>
    <row r="40" spans="1:35" ht="14.25" customHeight="1">
      <c r="A40" s="438" t="s">
        <v>23</v>
      </c>
      <c r="B40" s="439"/>
      <c r="C40" s="439"/>
      <c r="D40" s="439"/>
      <c r="E40" s="439"/>
      <c r="F40" s="439"/>
      <c r="G40" s="440"/>
      <c r="H40" s="284">
        <f ca="1">SUMIF(G12:G35,"SB",H12:H32)</f>
        <v>122160</v>
      </c>
      <c r="I40" s="284">
        <f ca="1">SUMIF(G12:G35,"SB",I12:I32)</f>
        <v>102931</v>
      </c>
      <c r="J40" s="284">
        <f>SUMIF(G12:G35,"SB",J12:J35)</f>
        <v>69364</v>
      </c>
    </row>
    <row r="41" spans="1:35" ht="14.25" customHeight="1">
      <c r="A41" s="429" t="s">
        <v>24</v>
      </c>
      <c r="B41" s="430"/>
      <c r="C41" s="430"/>
      <c r="D41" s="430"/>
      <c r="E41" s="430"/>
      <c r="F41" s="430"/>
      <c r="G41" s="431"/>
      <c r="H41" s="284">
        <f>SUMIF(G16:G35,"SB(P)",H16:H35)</f>
        <v>8138</v>
      </c>
      <c r="I41" s="284">
        <f>SUMIF(G16:G35,"SB(P)",I16:I35)</f>
        <v>0</v>
      </c>
      <c r="J41" s="284">
        <f>SUMIF(G16:G35,"SB(P)",J16:J35)</f>
        <v>0</v>
      </c>
    </row>
    <row r="42" spans="1:35" ht="14.25" customHeight="1">
      <c r="A42" s="432" t="s">
        <v>19</v>
      </c>
      <c r="B42" s="433"/>
      <c r="C42" s="433"/>
      <c r="D42" s="433"/>
      <c r="E42" s="433"/>
      <c r="F42" s="433"/>
      <c r="G42" s="434"/>
      <c r="H42" s="285">
        <f>SUM(H43:H45)</f>
        <v>14481</v>
      </c>
      <c r="I42" s="285">
        <f>SUM(I43:I45)</f>
        <v>0</v>
      </c>
      <c r="J42" s="285">
        <f>SUM(J43:J45)</f>
        <v>0</v>
      </c>
    </row>
    <row r="43" spans="1:35" ht="14.25" customHeight="1">
      <c r="A43" s="423" t="s">
        <v>25</v>
      </c>
      <c r="B43" s="424"/>
      <c r="C43" s="424"/>
      <c r="D43" s="424"/>
      <c r="E43" s="424"/>
      <c r="F43" s="424"/>
      <c r="G43" s="425"/>
      <c r="H43" s="284">
        <f>SUMIF(G16:G35,"ES",H16:H35)</f>
        <v>0</v>
      </c>
      <c r="I43" s="284">
        <f>SUMIF(G16:G35,"ES",I16:I35)</f>
        <v>0</v>
      </c>
      <c r="J43" s="284">
        <f>SUMIF(G16:G35,"ES",J16:J35)</f>
        <v>0</v>
      </c>
    </row>
    <row r="44" spans="1:35" ht="14.25" customHeight="1">
      <c r="A44" s="423" t="s">
        <v>74</v>
      </c>
      <c r="B44" s="424"/>
      <c r="C44" s="424"/>
      <c r="D44" s="424"/>
      <c r="E44" s="424"/>
      <c r="F44" s="424"/>
      <c r="G44" s="425"/>
      <c r="H44" s="284">
        <f>SUMIF(G16:G35,"KVJUD",H16:H35)</f>
        <v>0</v>
      </c>
      <c r="I44" s="284">
        <f>SUMIF(G16:G35,"KVJUD",I16:I35)</f>
        <v>0</v>
      </c>
      <c r="J44" s="284">
        <f>SUMIF(G16:G35,"KVJUD",J16:J35)</f>
        <v>0</v>
      </c>
    </row>
    <row r="45" spans="1:35" ht="14.25" customHeight="1">
      <c r="A45" s="423" t="s">
        <v>73</v>
      </c>
      <c r="B45" s="424"/>
      <c r="C45" s="424"/>
      <c r="D45" s="424"/>
      <c r="E45" s="424"/>
      <c r="F45" s="424"/>
      <c r="G45" s="425"/>
      <c r="H45" s="284">
        <f>SUMIF(G16:G35,"KT",H16:H35)</f>
        <v>14481</v>
      </c>
      <c r="I45" s="284">
        <f>SUMIF(G16:G35,"KT",I16:I35)</f>
        <v>0</v>
      </c>
      <c r="J45" s="284">
        <f>SUMIF(G16:G35,"KT",J16:J35)</f>
        <v>0</v>
      </c>
    </row>
    <row r="46" spans="1:35" ht="17.25" customHeight="1" thickBot="1">
      <c r="A46" s="426" t="s">
        <v>20</v>
      </c>
      <c r="B46" s="427"/>
      <c r="C46" s="427"/>
      <c r="D46" s="427"/>
      <c r="E46" s="427"/>
      <c r="F46" s="427"/>
      <c r="G46" s="428"/>
      <c r="H46" s="286">
        <f ca="1">SUM(H39,H42)</f>
        <v>144779</v>
      </c>
      <c r="I46" s="286">
        <f ca="1">SUM(I39,I42)</f>
        <v>102931</v>
      </c>
      <c r="J46" s="286">
        <f>SUM(J39,J42)</f>
        <v>69364</v>
      </c>
    </row>
    <row r="48" spans="1:35">
      <c r="I48" s="107"/>
    </row>
  </sheetData>
  <mergeCells count="75">
    <mergeCell ref="A1:N1"/>
    <mergeCell ref="A2:N2"/>
    <mergeCell ref="A3:N3"/>
    <mergeCell ref="L4:N4"/>
    <mergeCell ref="A5:A7"/>
    <mergeCell ref="B5:B7"/>
    <mergeCell ref="C5:C7"/>
    <mergeCell ref="D5:D7"/>
    <mergeCell ref="E5:E7"/>
    <mergeCell ref="K6:K7"/>
    <mergeCell ref="L6:N6"/>
    <mergeCell ref="A8:N8"/>
    <mergeCell ref="H5:H7"/>
    <mergeCell ref="I5:I7"/>
    <mergeCell ref="J5:J7"/>
    <mergeCell ref="K5:N5"/>
    <mergeCell ref="F5:F7"/>
    <mergeCell ref="G5:G7"/>
    <mergeCell ref="A9:N9"/>
    <mergeCell ref="B10:N10"/>
    <mergeCell ref="C11:N11"/>
    <mergeCell ref="A12:A15"/>
    <mergeCell ref="B12:B15"/>
    <mergeCell ref="C12:C15"/>
    <mergeCell ref="D12:D15"/>
    <mergeCell ref="E12:E15"/>
    <mergeCell ref="F12:F15"/>
    <mergeCell ref="K14:K15"/>
    <mergeCell ref="A16:A19"/>
    <mergeCell ref="B16:B19"/>
    <mergeCell ref="C16:C19"/>
    <mergeCell ref="C23:G23"/>
    <mergeCell ref="K23:N23"/>
    <mergeCell ref="D16:D19"/>
    <mergeCell ref="E16:E19"/>
    <mergeCell ref="N16:N17"/>
    <mergeCell ref="F16:F19"/>
    <mergeCell ref="K16:K17"/>
    <mergeCell ref="L16:L17"/>
    <mergeCell ref="M16:M17"/>
    <mergeCell ref="K18:K19"/>
    <mergeCell ref="A20:A22"/>
    <mergeCell ref="B20:B22"/>
    <mergeCell ref="C20:C22"/>
    <mergeCell ref="K24:N24"/>
    <mergeCell ref="B25:N25"/>
    <mergeCell ref="C26:N26"/>
    <mergeCell ref="A27:A29"/>
    <mergeCell ref="B27:B29"/>
    <mergeCell ref="C27:C29"/>
    <mergeCell ref="E27:E29"/>
    <mergeCell ref="F27:F29"/>
    <mergeCell ref="K35:N35"/>
    <mergeCell ref="A36:N36"/>
    <mergeCell ref="A37:J37"/>
    <mergeCell ref="A38:G38"/>
    <mergeCell ref="C33:G33"/>
    <mergeCell ref="B34:G34"/>
    <mergeCell ref="K34:N34"/>
    <mergeCell ref="D20:D22"/>
    <mergeCell ref="E20:E22"/>
    <mergeCell ref="F20:F22"/>
    <mergeCell ref="A45:G45"/>
    <mergeCell ref="A46:G46"/>
    <mergeCell ref="A43:G43"/>
    <mergeCell ref="A44:G44"/>
    <mergeCell ref="A41:G41"/>
    <mergeCell ref="A42:G42"/>
    <mergeCell ref="A39:G39"/>
    <mergeCell ref="A40:G40"/>
    <mergeCell ref="B35:G35"/>
    <mergeCell ref="D30:D31"/>
    <mergeCell ref="F30:F31"/>
    <mergeCell ref="E30:E32"/>
    <mergeCell ref="B24:G24"/>
  </mergeCells>
  <pageMargins left="0.78740157480314965" right="0.19685039370078741" top="0.39370078740157483" bottom="0.39370078740157483" header="0" footer="0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50"/>
  <sheetViews>
    <sheetView zoomScaleNormal="100" zoomScaleSheetLayoutView="100" workbookViewId="0">
      <selection activeCell="O28" sqref="O28"/>
    </sheetView>
  </sheetViews>
  <sheetFormatPr defaultRowHeight="12.75"/>
  <cols>
    <col min="1" max="3" width="2.7109375" style="4" customWidth="1"/>
    <col min="4" max="4" width="34.28515625" style="4" customWidth="1"/>
    <col min="5" max="5" width="2.7109375" style="45" customWidth="1"/>
    <col min="6" max="6" width="4.7109375" style="5" customWidth="1"/>
    <col min="7" max="7" width="10" style="6" customWidth="1"/>
    <col min="8" max="8" width="9" style="4" customWidth="1"/>
    <col min="9" max="9" width="9.5703125" style="4" customWidth="1"/>
    <col min="10" max="10" width="12.7109375" style="4" customWidth="1"/>
    <col min="11" max="16384" width="9.140625" style="3"/>
  </cols>
  <sheetData>
    <row r="1" spans="1:13" ht="21.75" customHeight="1">
      <c r="H1" s="581" t="s">
        <v>99</v>
      </c>
      <c r="I1" s="581"/>
      <c r="J1" s="582"/>
    </row>
    <row r="2" spans="1:13" ht="15.75">
      <c r="A2" s="536" t="s">
        <v>77</v>
      </c>
      <c r="B2" s="536"/>
      <c r="C2" s="536"/>
      <c r="D2" s="536"/>
      <c r="E2" s="536"/>
      <c r="F2" s="536"/>
      <c r="G2" s="536"/>
      <c r="H2" s="536"/>
      <c r="I2" s="536"/>
      <c r="J2" s="536"/>
    </row>
    <row r="3" spans="1:13" ht="15.75">
      <c r="A3" s="537" t="s">
        <v>54</v>
      </c>
      <c r="B3" s="537"/>
      <c r="C3" s="537"/>
      <c r="D3" s="537"/>
      <c r="E3" s="537"/>
      <c r="F3" s="537"/>
      <c r="G3" s="537"/>
      <c r="H3" s="537"/>
      <c r="I3" s="537"/>
      <c r="J3" s="537"/>
    </row>
    <row r="4" spans="1:13">
      <c r="A4" s="569" t="s">
        <v>22</v>
      </c>
      <c r="B4" s="569"/>
      <c r="C4" s="569"/>
      <c r="D4" s="569"/>
      <c r="E4" s="569"/>
      <c r="F4" s="569"/>
      <c r="G4" s="569"/>
      <c r="H4" s="569"/>
      <c r="I4" s="569"/>
      <c r="J4" s="569"/>
      <c r="K4" s="1"/>
      <c r="L4" s="1"/>
    </row>
    <row r="5" spans="1:13" ht="19.5" customHeight="1">
      <c r="A5" s="570"/>
      <c r="B5" s="570"/>
      <c r="C5" s="570"/>
      <c r="D5" s="570"/>
      <c r="E5" s="570"/>
      <c r="F5" s="570"/>
      <c r="G5" s="570"/>
      <c r="H5" s="570"/>
      <c r="I5" s="570"/>
      <c r="J5" s="570"/>
    </row>
    <row r="6" spans="1:13" ht="13.5" customHeight="1" thickBot="1">
      <c r="A6" s="396"/>
      <c r="B6" s="396"/>
      <c r="C6" s="396"/>
      <c r="D6" s="396"/>
      <c r="E6" s="396"/>
      <c r="F6" s="396"/>
      <c r="G6" s="396"/>
      <c r="H6" s="396"/>
      <c r="I6" s="396"/>
      <c r="J6" s="397" t="s">
        <v>89</v>
      </c>
    </row>
    <row r="7" spans="1:13" ht="24.75" customHeight="1">
      <c r="A7" s="540" t="s">
        <v>56</v>
      </c>
      <c r="B7" s="543" t="s">
        <v>1</v>
      </c>
      <c r="C7" s="543" t="s">
        <v>2</v>
      </c>
      <c r="D7" s="560" t="s">
        <v>15</v>
      </c>
      <c r="E7" s="563" t="s">
        <v>3</v>
      </c>
      <c r="F7" s="566" t="s">
        <v>4</v>
      </c>
      <c r="G7" s="533" t="s">
        <v>5</v>
      </c>
      <c r="H7" s="557" t="s">
        <v>62</v>
      </c>
      <c r="I7" s="557" t="s">
        <v>100</v>
      </c>
      <c r="J7" s="533" t="s">
        <v>101</v>
      </c>
    </row>
    <row r="8" spans="1:13" ht="12.75" customHeight="1">
      <c r="A8" s="541"/>
      <c r="B8" s="544"/>
      <c r="C8" s="544"/>
      <c r="D8" s="561"/>
      <c r="E8" s="564"/>
      <c r="F8" s="567"/>
      <c r="G8" s="534"/>
      <c r="H8" s="558"/>
      <c r="I8" s="558"/>
      <c r="J8" s="534"/>
    </row>
    <row r="9" spans="1:13" ht="63.75" customHeight="1" thickBot="1">
      <c r="A9" s="542"/>
      <c r="B9" s="545"/>
      <c r="C9" s="545"/>
      <c r="D9" s="562"/>
      <c r="E9" s="565"/>
      <c r="F9" s="568"/>
      <c r="G9" s="535"/>
      <c r="H9" s="559"/>
      <c r="I9" s="559"/>
      <c r="J9" s="535"/>
    </row>
    <row r="10" spans="1:13" s="30" customFormat="1" ht="15" customHeight="1">
      <c r="A10" s="518" t="s">
        <v>30</v>
      </c>
      <c r="B10" s="519"/>
      <c r="C10" s="519"/>
      <c r="D10" s="519"/>
      <c r="E10" s="519"/>
      <c r="F10" s="519"/>
      <c r="G10" s="519"/>
      <c r="H10" s="519"/>
      <c r="I10" s="519"/>
      <c r="J10" s="520"/>
    </row>
    <row r="11" spans="1:13" s="30" customFormat="1" ht="15" customHeight="1">
      <c r="A11" s="502" t="s">
        <v>87</v>
      </c>
      <c r="B11" s="503"/>
      <c r="C11" s="503"/>
      <c r="D11" s="503"/>
      <c r="E11" s="503"/>
      <c r="F11" s="503"/>
      <c r="G11" s="503"/>
      <c r="H11" s="503"/>
      <c r="I11" s="503"/>
      <c r="J11" s="504"/>
    </row>
    <row r="12" spans="1:13" ht="15" customHeight="1">
      <c r="A12" s="149" t="s">
        <v>8</v>
      </c>
      <c r="B12" s="505" t="s">
        <v>31</v>
      </c>
      <c r="C12" s="506"/>
      <c r="D12" s="506"/>
      <c r="E12" s="506"/>
      <c r="F12" s="506"/>
      <c r="G12" s="506"/>
      <c r="H12" s="506"/>
      <c r="I12" s="506"/>
      <c r="J12" s="507"/>
    </row>
    <row r="13" spans="1:13" ht="15" customHeight="1">
      <c r="A13" s="150" t="s">
        <v>8</v>
      </c>
      <c r="B13" s="85" t="s">
        <v>8</v>
      </c>
      <c r="C13" s="508" t="s">
        <v>32</v>
      </c>
      <c r="D13" s="509"/>
      <c r="E13" s="509"/>
      <c r="F13" s="509"/>
      <c r="G13" s="509"/>
      <c r="H13" s="509"/>
      <c r="I13" s="509"/>
      <c r="J13" s="510"/>
    </row>
    <row r="14" spans="1:13" ht="24" customHeight="1">
      <c r="A14" s="471" t="s">
        <v>8</v>
      </c>
      <c r="B14" s="473" t="s">
        <v>8</v>
      </c>
      <c r="C14" s="483" t="s">
        <v>8</v>
      </c>
      <c r="D14" s="511" t="s">
        <v>51</v>
      </c>
      <c r="E14" s="571" t="s">
        <v>47</v>
      </c>
      <c r="F14" s="444" t="s">
        <v>36</v>
      </c>
      <c r="G14" s="288" t="s">
        <v>27</v>
      </c>
      <c r="H14" s="349">
        <f>33.6/3.4528*1000</f>
        <v>9731</v>
      </c>
      <c r="I14" s="350">
        <f>33.6/3.4528*1000</f>
        <v>9731</v>
      </c>
      <c r="J14" s="351"/>
      <c r="K14" s="50"/>
      <c r="L14" s="50"/>
      <c r="M14" s="50"/>
    </row>
    <row r="15" spans="1:13" ht="29.25" hidden="1" customHeight="1">
      <c r="A15" s="471"/>
      <c r="B15" s="473"/>
      <c r="C15" s="483"/>
      <c r="D15" s="511"/>
      <c r="E15" s="571"/>
      <c r="F15" s="444"/>
      <c r="G15" s="288"/>
      <c r="H15" s="349"/>
      <c r="I15" s="351"/>
      <c r="J15" s="351"/>
      <c r="K15" s="50"/>
      <c r="L15" s="50"/>
      <c r="M15" s="50"/>
    </row>
    <row r="16" spans="1:13" ht="29.25" hidden="1" customHeight="1">
      <c r="A16" s="471"/>
      <c r="B16" s="473"/>
      <c r="C16" s="483"/>
      <c r="D16" s="511"/>
      <c r="E16" s="571"/>
      <c r="F16" s="444"/>
      <c r="G16" s="29"/>
      <c r="H16" s="352"/>
      <c r="I16" s="284"/>
      <c r="J16" s="284"/>
      <c r="K16" s="50"/>
      <c r="L16" s="50"/>
      <c r="M16" s="50"/>
    </row>
    <row r="17" spans="1:14" ht="29.25" customHeight="1" thickBot="1">
      <c r="A17" s="480"/>
      <c r="B17" s="481"/>
      <c r="C17" s="484"/>
      <c r="D17" s="512"/>
      <c r="E17" s="572"/>
      <c r="F17" s="516"/>
      <c r="G17" s="138" t="s">
        <v>9</v>
      </c>
      <c r="H17" s="353">
        <f t="shared" ref="H17:J17" si="0">SUM(H14:H16)</f>
        <v>9731</v>
      </c>
      <c r="I17" s="354">
        <f t="shared" ref="I17" si="1">SUM(I14:I16)</f>
        <v>9731</v>
      </c>
      <c r="J17" s="354">
        <f t="shared" si="0"/>
        <v>0</v>
      </c>
      <c r="K17" s="50"/>
      <c r="L17" s="50"/>
      <c r="M17" s="50"/>
    </row>
    <row r="18" spans="1:14" ht="12.75" customHeight="1">
      <c r="A18" s="470" t="s">
        <v>8</v>
      </c>
      <c r="B18" s="472" t="s">
        <v>8</v>
      </c>
      <c r="C18" s="482" t="s">
        <v>10</v>
      </c>
      <c r="D18" s="414" t="s">
        <v>88</v>
      </c>
      <c r="E18" s="573" t="s">
        <v>75</v>
      </c>
      <c r="F18" s="420" t="s">
        <v>36</v>
      </c>
      <c r="G18" s="390" t="s">
        <v>27</v>
      </c>
      <c r="H18" s="391">
        <f>117.7/3.4528*1000</f>
        <v>34088</v>
      </c>
      <c r="I18" s="355">
        <f>117.7/3.4528*1000</f>
        <v>34088</v>
      </c>
      <c r="J18" s="356"/>
      <c r="K18" s="8"/>
    </row>
    <row r="19" spans="1:14" ht="12.75" customHeight="1">
      <c r="A19" s="471"/>
      <c r="B19" s="473"/>
      <c r="C19" s="483"/>
      <c r="D19" s="490"/>
      <c r="E19" s="574"/>
      <c r="F19" s="421"/>
      <c r="G19" s="295"/>
      <c r="H19" s="349"/>
      <c r="I19" s="357"/>
      <c r="J19" s="357"/>
      <c r="K19" s="8"/>
    </row>
    <row r="20" spans="1:14" s="382" customFormat="1" ht="0.75" customHeight="1">
      <c r="A20" s="471"/>
      <c r="B20" s="473"/>
      <c r="C20" s="483"/>
      <c r="D20" s="490"/>
      <c r="E20" s="574"/>
      <c r="F20" s="421"/>
      <c r="G20" s="378" t="s">
        <v>35</v>
      </c>
      <c r="H20" s="379"/>
      <c r="I20" s="380"/>
      <c r="J20" s="380"/>
      <c r="K20" s="381"/>
    </row>
    <row r="21" spans="1:14" ht="18" customHeight="1" thickBot="1">
      <c r="A21" s="480"/>
      <c r="B21" s="481"/>
      <c r="C21" s="484"/>
      <c r="D21" s="491"/>
      <c r="E21" s="575"/>
      <c r="F21" s="422"/>
      <c r="G21" s="138" t="s">
        <v>9</v>
      </c>
      <c r="H21" s="353">
        <f>SUM(H18:H20)</f>
        <v>34088</v>
      </c>
      <c r="I21" s="354">
        <f>SUM(I18:I20)</f>
        <v>34088</v>
      </c>
      <c r="J21" s="354">
        <f>SUM(J18:J20)</f>
        <v>0</v>
      </c>
      <c r="K21" s="8"/>
      <c r="M21" s="169"/>
      <c r="N21" s="169"/>
    </row>
    <row r="22" spans="1:14" ht="12.75" customHeight="1">
      <c r="A22" s="178" t="s">
        <v>8</v>
      </c>
      <c r="B22" s="392" t="s">
        <v>8</v>
      </c>
      <c r="C22" s="207" t="s">
        <v>28</v>
      </c>
      <c r="D22" s="578" t="s">
        <v>37</v>
      </c>
      <c r="E22" s="576" t="s">
        <v>75</v>
      </c>
      <c r="F22" s="444" t="s">
        <v>36</v>
      </c>
      <c r="G22" s="407" t="s">
        <v>38</v>
      </c>
      <c r="H22" s="408">
        <v>8138</v>
      </c>
      <c r="I22" s="408">
        <v>8138</v>
      </c>
      <c r="J22" s="409">
        <f>I22-H22</f>
        <v>0</v>
      </c>
    </row>
    <row r="23" spans="1:14" ht="12.75" customHeight="1">
      <c r="A23" s="178"/>
      <c r="B23" s="392"/>
      <c r="C23" s="207"/>
      <c r="D23" s="443"/>
      <c r="E23" s="571"/>
      <c r="F23" s="444"/>
      <c r="G23" s="236" t="s">
        <v>27</v>
      </c>
      <c r="H23" s="365"/>
      <c r="I23" s="366">
        <v>11873</v>
      </c>
      <c r="J23" s="377">
        <f>I23-H23</f>
        <v>11873</v>
      </c>
    </row>
    <row r="24" spans="1:14" ht="15.75" customHeight="1" thickBot="1">
      <c r="A24" s="393"/>
      <c r="B24" s="394"/>
      <c r="C24" s="218"/>
      <c r="D24" s="579"/>
      <c r="E24" s="577"/>
      <c r="F24" s="395"/>
      <c r="G24" s="138" t="s">
        <v>9</v>
      </c>
      <c r="H24" s="367">
        <f>H20+H19</f>
        <v>0</v>
      </c>
      <c r="I24" s="367">
        <f>I22+I23</f>
        <v>20011</v>
      </c>
      <c r="J24" s="411">
        <f>J22+J23</f>
        <v>11873</v>
      </c>
      <c r="K24" s="50"/>
    </row>
    <row r="25" spans="1:14" ht="13.5" thickBot="1">
      <c r="A25" s="152" t="s">
        <v>8</v>
      </c>
      <c r="B25" s="7" t="s">
        <v>10</v>
      </c>
      <c r="C25" s="485" t="s">
        <v>11</v>
      </c>
      <c r="D25" s="485"/>
      <c r="E25" s="485"/>
      <c r="F25" s="485"/>
      <c r="G25" s="486"/>
      <c r="H25" s="358">
        <f>H21+H17</f>
        <v>43819</v>
      </c>
      <c r="I25" s="359">
        <f>I21+I17+I24</f>
        <v>63830</v>
      </c>
      <c r="J25" s="412">
        <f>J21+J17+J24</f>
        <v>11873</v>
      </c>
    </row>
    <row r="26" spans="1:14" ht="13.5" thickBot="1">
      <c r="A26" s="152" t="s">
        <v>8</v>
      </c>
      <c r="B26" s="448" t="s">
        <v>12</v>
      </c>
      <c r="C26" s="449"/>
      <c r="D26" s="449"/>
      <c r="E26" s="449"/>
      <c r="F26" s="449"/>
      <c r="G26" s="450"/>
      <c r="H26" s="360">
        <f>H25</f>
        <v>43819</v>
      </c>
      <c r="I26" s="361">
        <f>I25</f>
        <v>63830</v>
      </c>
      <c r="J26" s="413">
        <f>J25</f>
        <v>11873</v>
      </c>
    </row>
    <row r="27" spans="1:14" ht="12.75" customHeight="1" thickBot="1">
      <c r="A27" s="153" t="s">
        <v>10</v>
      </c>
      <c r="B27" s="463" t="s">
        <v>33</v>
      </c>
      <c r="C27" s="464"/>
      <c r="D27" s="464"/>
      <c r="E27" s="464"/>
      <c r="F27" s="464"/>
      <c r="G27" s="464"/>
      <c r="H27" s="464"/>
      <c r="I27" s="464"/>
      <c r="J27" s="465"/>
    </row>
    <row r="28" spans="1:14" ht="13.5" thickBot="1">
      <c r="A28" s="151" t="s">
        <v>10</v>
      </c>
      <c r="B28" s="7" t="s">
        <v>8</v>
      </c>
      <c r="C28" s="466" t="s">
        <v>34</v>
      </c>
      <c r="D28" s="467"/>
      <c r="E28" s="467"/>
      <c r="F28" s="467"/>
      <c r="G28" s="467"/>
      <c r="H28" s="467"/>
      <c r="I28" s="468"/>
      <c r="J28" s="580"/>
    </row>
    <row r="29" spans="1:14" ht="14.25" customHeight="1">
      <c r="A29" s="470" t="s">
        <v>10</v>
      </c>
      <c r="B29" s="472" t="s">
        <v>8</v>
      </c>
      <c r="C29" s="474" t="s">
        <v>8</v>
      </c>
      <c r="D29" s="230" t="s">
        <v>83</v>
      </c>
      <c r="E29" s="476" t="s">
        <v>76</v>
      </c>
      <c r="F29" s="478" t="s">
        <v>36</v>
      </c>
      <c r="G29" s="188" t="s">
        <v>27</v>
      </c>
      <c r="H29" s="355">
        <f>(179.5+50)/3.4528*1000</f>
        <v>66468</v>
      </c>
      <c r="I29" s="355">
        <f>(179.5+50)/3.4528*1000</f>
        <v>66468</v>
      </c>
      <c r="J29" s="355"/>
      <c r="K29" s="239"/>
    </row>
    <row r="30" spans="1:14" ht="41.25" customHeight="1">
      <c r="A30" s="471"/>
      <c r="B30" s="473"/>
      <c r="C30" s="475"/>
      <c r="D30" s="231" t="s">
        <v>46</v>
      </c>
      <c r="E30" s="446"/>
      <c r="F30" s="444"/>
      <c r="G30" s="234" t="s">
        <v>72</v>
      </c>
      <c r="H30" s="362">
        <f>50/3.4528*1000</f>
        <v>14481</v>
      </c>
      <c r="I30" s="362">
        <f>50/3.4528*1000</f>
        <v>14481</v>
      </c>
      <c r="J30" s="363"/>
      <c r="K30" s="50"/>
    </row>
    <row r="31" spans="1:14" ht="25.5" customHeight="1">
      <c r="A31" s="471"/>
      <c r="B31" s="473"/>
      <c r="C31" s="475"/>
      <c r="D31" s="240" t="s">
        <v>82</v>
      </c>
      <c r="E31" s="477"/>
      <c r="F31" s="479"/>
      <c r="G31" s="185"/>
      <c r="H31" s="325"/>
      <c r="I31" s="364"/>
      <c r="J31" s="364"/>
      <c r="K31" s="51"/>
    </row>
    <row r="32" spans="1:14" ht="12.75" customHeight="1">
      <c r="A32" s="178"/>
      <c r="B32" s="341"/>
      <c r="C32" s="207"/>
      <c r="D32" s="443" t="s">
        <v>85</v>
      </c>
      <c r="E32" s="445" t="s">
        <v>86</v>
      </c>
      <c r="F32" s="444" t="s">
        <v>36</v>
      </c>
      <c r="G32" s="235"/>
      <c r="H32" s="365"/>
      <c r="I32" s="351"/>
      <c r="J32" s="351"/>
    </row>
    <row r="33" spans="1:30" ht="11.25" customHeight="1">
      <c r="A33" s="178"/>
      <c r="B33" s="341"/>
      <c r="C33" s="207"/>
      <c r="D33" s="443"/>
      <c r="E33" s="446"/>
      <c r="F33" s="444"/>
      <c r="G33" s="236"/>
      <c r="H33" s="365"/>
      <c r="I33" s="366"/>
      <c r="J33" s="366"/>
    </row>
    <row r="34" spans="1:30" ht="15.75" customHeight="1" thickBot="1">
      <c r="A34" s="342"/>
      <c r="B34" s="343"/>
      <c r="C34" s="218"/>
      <c r="D34" s="237"/>
      <c r="E34" s="447"/>
      <c r="F34" s="345"/>
      <c r="G34" s="138" t="s">
        <v>9</v>
      </c>
      <c r="H34" s="354">
        <f>H30+H29</f>
        <v>80949</v>
      </c>
      <c r="I34" s="354">
        <f>I32+I29+I30</f>
        <v>80949</v>
      </c>
      <c r="J34" s="354">
        <f>J32+J29+J30</f>
        <v>0</v>
      </c>
      <c r="K34" s="50"/>
    </row>
    <row r="35" spans="1:30" ht="14.25" customHeight="1" thickBot="1">
      <c r="A35" s="342" t="s">
        <v>10</v>
      </c>
      <c r="B35" s="343" t="s">
        <v>8</v>
      </c>
      <c r="C35" s="458" t="s">
        <v>11</v>
      </c>
      <c r="D35" s="459"/>
      <c r="E35" s="459"/>
      <c r="F35" s="459"/>
      <c r="G35" s="459"/>
      <c r="H35" s="368">
        <f t="shared" ref="H35:J36" si="2">H34</f>
        <v>80949</v>
      </c>
      <c r="I35" s="368">
        <f t="shared" si="2"/>
        <v>80949</v>
      </c>
      <c r="J35" s="368">
        <f t="shared" si="2"/>
        <v>0</v>
      </c>
    </row>
    <row r="36" spans="1:30" ht="14.25" customHeight="1" thickBot="1">
      <c r="A36" s="151" t="s">
        <v>10</v>
      </c>
      <c r="B36" s="448" t="s">
        <v>12</v>
      </c>
      <c r="C36" s="449"/>
      <c r="D36" s="449"/>
      <c r="E36" s="449"/>
      <c r="F36" s="449"/>
      <c r="G36" s="449"/>
      <c r="H36" s="361">
        <f t="shared" si="2"/>
        <v>80949</v>
      </c>
      <c r="I36" s="361">
        <f t="shared" si="2"/>
        <v>80949</v>
      </c>
      <c r="J36" s="361">
        <f t="shared" si="2"/>
        <v>0</v>
      </c>
    </row>
    <row r="37" spans="1:30" ht="12.75" customHeight="1" thickBot="1">
      <c r="A37" s="76" t="s">
        <v>8</v>
      </c>
      <c r="B37" s="441" t="s">
        <v>98</v>
      </c>
      <c r="C37" s="442"/>
      <c r="D37" s="442"/>
      <c r="E37" s="442"/>
      <c r="F37" s="442"/>
      <c r="G37" s="442"/>
      <c r="H37" s="369">
        <f>H36+H26</f>
        <v>124768</v>
      </c>
      <c r="I37" s="369">
        <f>I36+I26</f>
        <v>144779</v>
      </c>
      <c r="J37" s="383">
        <f>J36+J26</f>
        <v>11873</v>
      </c>
    </row>
    <row r="38" spans="1:30" ht="7.5" customHeight="1">
      <c r="A38" s="346"/>
      <c r="B38" s="347"/>
      <c r="C38" s="347"/>
      <c r="D38" s="347"/>
      <c r="E38" s="347"/>
      <c r="F38" s="347"/>
      <c r="G38" s="347"/>
      <c r="H38" s="348"/>
      <c r="I38" s="348"/>
      <c r="J38" s="348"/>
    </row>
    <row r="39" spans="1:30" s="15" customFormat="1" ht="14.25" customHeight="1" thickBot="1">
      <c r="A39" s="454" t="s">
        <v>17</v>
      </c>
      <c r="B39" s="454"/>
      <c r="C39" s="454"/>
      <c r="D39" s="454"/>
      <c r="E39" s="454"/>
      <c r="F39" s="454"/>
      <c r="G39" s="454"/>
      <c r="H39" s="454"/>
      <c r="I39" s="454"/>
      <c r="J39" s="45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</row>
    <row r="40" spans="1:30" ht="53.25" customHeight="1" thickBot="1">
      <c r="A40" s="455" t="s">
        <v>13</v>
      </c>
      <c r="B40" s="456"/>
      <c r="C40" s="456"/>
      <c r="D40" s="456"/>
      <c r="E40" s="456"/>
      <c r="F40" s="456"/>
      <c r="G40" s="457"/>
      <c r="H40" s="161" t="s">
        <v>62</v>
      </c>
      <c r="I40" s="161" t="s">
        <v>100</v>
      </c>
      <c r="J40" s="161" t="s">
        <v>101</v>
      </c>
    </row>
    <row r="41" spans="1:30" ht="14.25" customHeight="1">
      <c r="A41" s="435" t="s">
        <v>18</v>
      </c>
      <c r="B41" s="436"/>
      <c r="C41" s="436"/>
      <c r="D41" s="436"/>
      <c r="E41" s="436"/>
      <c r="F41" s="436"/>
      <c r="G41" s="437"/>
      <c r="H41" s="283">
        <f ca="1">SUM(H42:H43)</f>
        <v>118425</v>
      </c>
      <c r="I41" s="283">
        <f ca="1">SUM(I42:I43)</f>
        <v>130298</v>
      </c>
      <c r="J41" s="410">
        <f ca="1">SUM(J42:J43)</f>
        <v>11873</v>
      </c>
    </row>
    <row r="42" spans="1:30" ht="14.25" customHeight="1">
      <c r="A42" s="438" t="s">
        <v>23</v>
      </c>
      <c r="B42" s="439"/>
      <c r="C42" s="439"/>
      <c r="D42" s="439"/>
      <c r="E42" s="439"/>
      <c r="F42" s="439"/>
      <c r="G42" s="440"/>
      <c r="H42" s="284">
        <f ca="1">SUMIF(G14:G37,"SB",H14:H34)</f>
        <v>110287</v>
      </c>
      <c r="I42" s="284">
        <f ca="1">SUMIF(G14:G37,"SB",I14:I34)</f>
        <v>122160</v>
      </c>
      <c r="J42" s="284">
        <f ca="1">SUMIF(G14:G37,"SB",J17:J37)</f>
        <v>11873</v>
      </c>
    </row>
    <row r="43" spans="1:30" ht="14.25" customHeight="1">
      <c r="A43" s="429" t="s">
        <v>24</v>
      </c>
      <c r="B43" s="430"/>
      <c r="C43" s="430"/>
      <c r="D43" s="430"/>
      <c r="E43" s="430"/>
      <c r="F43" s="430"/>
      <c r="G43" s="431"/>
      <c r="H43" s="284">
        <f>SUMIF(G18:G37,"SB(P)",H18:H37)</f>
        <v>8138</v>
      </c>
      <c r="I43" s="284">
        <f>SUMIF(G18:G37,"SB(P)",I18:I37)</f>
        <v>8138</v>
      </c>
      <c r="J43" s="284">
        <f>SUMIF(G18:G37,"SB(P)",J18:J37)</f>
        <v>0</v>
      </c>
    </row>
    <row r="44" spans="1:30" ht="14.25" customHeight="1">
      <c r="A44" s="432" t="s">
        <v>19</v>
      </c>
      <c r="B44" s="433"/>
      <c r="C44" s="433"/>
      <c r="D44" s="433"/>
      <c r="E44" s="433"/>
      <c r="F44" s="433"/>
      <c r="G44" s="434"/>
      <c r="H44" s="285">
        <f>SUM(H45:H47)</f>
        <v>14481</v>
      </c>
      <c r="I44" s="285">
        <f>SUM(I45:I47)</f>
        <v>14481</v>
      </c>
      <c r="J44" s="285">
        <f>SUM(J45:J47)</f>
        <v>0</v>
      </c>
    </row>
    <row r="45" spans="1:30" ht="14.25" customHeight="1">
      <c r="A45" s="423" t="s">
        <v>25</v>
      </c>
      <c r="B45" s="424"/>
      <c r="C45" s="424"/>
      <c r="D45" s="424"/>
      <c r="E45" s="424"/>
      <c r="F45" s="424"/>
      <c r="G45" s="425"/>
      <c r="H45" s="284">
        <f>SUMIF(G18:G37,"ES",H18:H37)</f>
        <v>0</v>
      </c>
      <c r="I45" s="284">
        <f>SUMIF(H18:H37,"ES",I18:I37)</f>
        <v>0</v>
      </c>
      <c r="J45" s="284">
        <f>SUMIF(I18:I37,"ES",J18:J37)</f>
        <v>0</v>
      </c>
    </row>
    <row r="46" spans="1:30" ht="14.25" customHeight="1">
      <c r="A46" s="423" t="s">
        <v>74</v>
      </c>
      <c r="B46" s="424"/>
      <c r="C46" s="424"/>
      <c r="D46" s="424"/>
      <c r="E46" s="424"/>
      <c r="F46" s="424"/>
      <c r="G46" s="425"/>
      <c r="H46" s="284">
        <f>SUMIF(G18:G37,"KVJUD",H18:H37)</f>
        <v>0</v>
      </c>
      <c r="I46" s="284">
        <f>SUMIF(H18:H37,"KVJUD",I18:I37)</f>
        <v>0</v>
      </c>
      <c r="J46" s="284">
        <f>SUMIF(I18:I37,"KVJUD",J18:J37)</f>
        <v>0</v>
      </c>
    </row>
    <row r="47" spans="1:30" ht="14.25" customHeight="1">
      <c r="A47" s="423" t="s">
        <v>73</v>
      </c>
      <c r="B47" s="424"/>
      <c r="C47" s="424"/>
      <c r="D47" s="424"/>
      <c r="E47" s="424"/>
      <c r="F47" s="424"/>
      <c r="G47" s="425"/>
      <c r="H47" s="284">
        <f>SUMIF(G18:G37,"KT",H18:H37)</f>
        <v>14481</v>
      </c>
      <c r="I47" s="284">
        <f>SUMIF(G18:G37,"KT",I18:I37)</f>
        <v>14481</v>
      </c>
      <c r="J47" s="284">
        <f>SUMIF(I18:I37,"KT",J18:J37)</f>
        <v>0</v>
      </c>
    </row>
    <row r="48" spans="1:30" ht="16.5" customHeight="1" thickBot="1">
      <c r="A48" s="426" t="s">
        <v>20</v>
      </c>
      <c r="B48" s="427"/>
      <c r="C48" s="427"/>
      <c r="D48" s="427"/>
      <c r="E48" s="427"/>
      <c r="F48" s="427"/>
      <c r="G48" s="428"/>
      <c r="H48" s="286">
        <f ca="1">SUM(H41,H44)</f>
        <v>132906</v>
      </c>
      <c r="I48" s="286">
        <f ca="1">SUM(I41,I44)</f>
        <v>144779</v>
      </c>
      <c r="J48" s="384">
        <f ca="1">SUM(J41,J44)</f>
        <v>11873</v>
      </c>
    </row>
    <row r="50" spans="9:10">
      <c r="I50" s="107"/>
      <c r="J50" s="107"/>
    </row>
  </sheetData>
  <mergeCells count="58">
    <mergeCell ref="A48:G48"/>
    <mergeCell ref="H1:J1"/>
    <mergeCell ref="I7:I9"/>
    <mergeCell ref="A42:G42"/>
    <mergeCell ref="A43:G43"/>
    <mergeCell ref="A44:G44"/>
    <mergeCell ref="A45:G45"/>
    <mergeCell ref="A46:G46"/>
    <mergeCell ref="A47:G47"/>
    <mergeCell ref="B37:G37"/>
    <mergeCell ref="A39:J39"/>
    <mergeCell ref="A40:G40"/>
    <mergeCell ref="A41:G41"/>
    <mergeCell ref="D32:D33"/>
    <mergeCell ref="E32:E34"/>
    <mergeCell ref="F32:F33"/>
    <mergeCell ref="C35:G35"/>
    <mergeCell ref="B36:G36"/>
    <mergeCell ref="B26:G26"/>
    <mergeCell ref="B27:J27"/>
    <mergeCell ref="C28:J28"/>
    <mergeCell ref="A29:A31"/>
    <mergeCell ref="B29:B31"/>
    <mergeCell ref="C29:C31"/>
    <mergeCell ref="E29:E31"/>
    <mergeCell ref="F29:F31"/>
    <mergeCell ref="C25:G25"/>
    <mergeCell ref="A18:A21"/>
    <mergeCell ref="B18:B21"/>
    <mergeCell ref="C18:C21"/>
    <mergeCell ref="D18:D21"/>
    <mergeCell ref="E18:E21"/>
    <mergeCell ref="F18:F21"/>
    <mergeCell ref="E22:E24"/>
    <mergeCell ref="F22:F23"/>
    <mergeCell ref="D22:D24"/>
    <mergeCell ref="A10:J10"/>
    <mergeCell ref="A11:J11"/>
    <mergeCell ref="B12:J12"/>
    <mergeCell ref="C13:J13"/>
    <mergeCell ref="A14:A17"/>
    <mergeCell ref="B14:B17"/>
    <mergeCell ref="C14:C17"/>
    <mergeCell ref="D14:D17"/>
    <mergeCell ref="E14:E17"/>
    <mergeCell ref="F14:F17"/>
    <mergeCell ref="G7:G9"/>
    <mergeCell ref="H7:H9"/>
    <mergeCell ref="J7:J9"/>
    <mergeCell ref="A2:J2"/>
    <mergeCell ref="A3:J3"/>
    <mergeCell ref="A7:A9"/>
    <mergeCell ref="B7:B9"/>
    <mergeCell ref="C7:C9"/>
    <mergeCell ref="D7:D9"/>
    <mergeCell ref="E7:E9"/>
    <mergeCell ref="F7:F9"/>
    <mergeCell ref="A4:J5"/>
  </mergeCells>
  <pageMargins left="0.78740157480314965" right="0.19685039370078741" top="0.39370078740157483" bottom="0.39370078740157483" header="0" footer="0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53"/>
  <sheetViews>
    <sheetView topLeftCell="A28" zoomScaleNormal="100" zoomScaleSheetLayoutView="100" workbookViewId="0">
      <selection activeCell="O27" sqref="O27"/>
    </sheetView>
  </sheetViews>
  <sheetFormatPr defaultRowHeight="12.75"/>
  <cols>
    <col min="1" max="4" width="2.7109375" style="4" customWidth="1"/>
    <col min="5" max="5" width="30.7109375" style="4" customWidth="1"/>
    <col min="6" max="6" width="2.7109375" style="45" customWidth="1"/>
    <col min="7" max="7" width="2.7109375" style="4" customWidth="1"/>
    <col min="8" max="8" width="2.7109375" style="5" customWidth="1"/>
    <col min="9" max="9" width="10.7109375" style="5" customWidth="1"/>
    <col min="10" max="10" width="7.7109375" style="6" customWidth="1"/>
    <col min="11" max="12" width="7.7109375" style="4" customWidth="1"/>
    <col min="13" max="13" width="6.28515625" style="4" customWidth="1"/>
    <col min="14" max="16" width="7.7109375" style="4" customWidth="1"/>
    <col min="17" max="17" width="5.85546875" style="4" customWidth="1"/>
    <col min="18" max="18" width="7.5703125" style="4" customWidth="1"/>
    <col min="19" max="19" width="0.140625" style="4" hidden="1" customWidth="1"/>
    <col min="20" max="20" width="7.7109375" style="4" hidden="1" customWidth="1"/>
    <col min="21" max="21" width="5.5703125" style="4" hidden="1" customWidth="1"/>
    <col min="22" max="22" width="7.7109375" style="4" hidden="1" customWidth="1"/>
    <col min="23" max="23" width="7" style="4" customWidth="1"/>
    <col min="24" max="24" width="7.42578125" style="4" customWidth="1"/>
    <col min="25" max="25" width="27.42578125" style="4" customWidth="1"/>
    <col min="26" max="28" width="3.7109375" style="4" customWidth="1"/>
    <col min="29" max="16384" width="9.140625" style="3"/>
  </cols>
  <sheetData>
    <row r="1" spans="1:32" ht="18" customHeight="1">
      <c r="A1" s="536" t="s">
        <v>64</v>
      </c>
      <c r="B1" s="536"/>
      <c r="C1" s="536"/>
      <c r="D1" s="536"/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</row>
    <row r="2" spans="1:32" ht="18" customHeight="1">
      <c r="A2" s="537" t="s">
        <v>54</v>
      </c>
      <c r="B2" s="537"/>
      <c r="C2" s="537"/>
      <c r="D2" s="537"/>
      <c r="E2" s="537"/>
      <c r="F2" s="537"/>
      <c r="G2" s="537"/>
      <c r="H2" s="537"/>
      <c r="I2" s="537"/>
      <c r="J2" s="537"/>
      <c r="K2" s="537"/>
      <c r="L2" s="537"/>
      <c r="M2" s="537"/>
      <c r="N2" s="537"/>
      <c r="O2" s="537"/>
      <c r="P2" s="537"/>
      <c r="Q2" s="537"/>
      <c r="R2" s="537"/>
      <c r="S2" s="537"/>
      <c r="T2" s="537"/>
      <c r="U2" s="537"/>
      <c r="V2" s="537"/>
      <c r="W2" s="537"/>
      <c r="X2" s="537"/>
      <c r="Y2" s="537"/>
      <c r="Z2" s="537"/>
      <c r="AA2" s="537"/>
      <c r="AB2" s="537"/>
    </row>
    <row r="3" spans="1:32" ht="18" customHeight="1">
      <c r="A3" s="538" t="s">
        <v>22</v>
      </c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  <c r="P3" s="538"/>
      <c r="Q3" s="538"/>
      <c r="R3" s="538"/>
      <c r="S3" s="538"/>
      <c r="T3" s="538"/>
      <c r="U3" s="538"/>
      <c r="V3" s="538"/>
      <c r="W3" s="538"/>
      <c r="X3" s="538"/>
      <c r="Y3" s="538"/>
      <c r="Z3" s="538"/>
      <c r="AA3" s="538"/>
      <c r="AB3" s="538"/>
      <c r="AC3" s="1"/>
      <c r="AD3" s="1"/>
      <c r="AE3" s="1"/>
    </row>
    <row r="4" spans="1:32" ht="15" customHeight="1" thickBot="1">
      <c r="Z4" s="539" t="s">
        <v>0</v>
      </c>
      <c r="AA4" s="539"/>
      <c r="AB4" s="539"/>
    </row>
    <row r="5" spans="1:32" ht="30" customHeight="1">
      <c r="A5" s="540" t="s">
        <v>56</v>
      </c>
      <c r="B5" s="543" t="s">
        <v>1</v>
      </c>
      <c r="C5" s="543" t="s">
        <v>2</v>
      </c>
      <c r="D5" s="543" t="s">
        <v>57</v>
      </c>
      <c r="E5" s="560" t="s">
        <v>15</v>
      </c>
      <c r="F5" s="563" t="s">
        <v>3</v>
      </c>
      <c r="G5" s="543" t="s">
        <v>58</v>
      </c>
      <c r="H5" s="566" t="s">
        <v>4</v>
      </c>
      <c r="I5" s="629" t="s">
        <v>59</v>
      </c>
      <c r="J5" s="533" t="s">
        <v>5</v>
      </c>
      <c r="K5" s="636" t="s">
        <v>60</v>
      </c>
      <c r="L5" s="637"/>
      <c r="M5" s="637"/>
      <c r="N5" s="638"/>
      <c r="O5" s="636" t="s">
        <v>61</v>
      </c>
      <c r="P5" s="637"/>
      <c r="Q5" s="637"/>
      <c r="R5" s="638"/>
      <c r="S5" s="636" t="s">
        <v>62</v>
      </c>
      <c r="T5" s="637"/>
      <c r="U5" s="637"/>
      <c r="V5" s="638"/>
      <c r="W5" s="524" t="s">
        <v>42</v>
      </c>
      <c r="X5" s="524" t="s">
        <v>63</v>
      </c>
      <c r="Y5" s="527" t="s">
        <v>14</v>
      </c>
      <c r="Z5" s="528"/>
      <c r="AA5" s="528"/>
      <c r="AB5" s="529"/>
    </row>
    <row r="6" spans="1:32" ht="14.25" customHeight="1">
      <c r="A6" s="541"/>
      <c r="B6" s="544"/>
      <c r="C6" s="544"/>
      <c r="D6" s="544"/>
      <c r="E6" s="561"/>
      <c r="F6" s="564"/>
      <c r="G6" s="544"/>
      <c r="H6" s="567"/>
      <c r="I6" s="630"/>
      <c r="J6" s="534"/>
      <c r="K6" s="623" t="s">
        <v>6</v>
      </c>
      <c r="L6" s="625" t="s">
        <v>7</v>
      </c>
      <c r="M6" s="626"/>
      <c r="N6" s="627" t="s">
        <v>21</v>
      </c>
      <c r="O6" s="623" t="s">
        <v>6</v>
      </c>
      <c r="P6" s="625" t="s">
        <v>7</v>
      </c>
      <c r="Q6" s="626"/>
      <c r="R6" s="627" t="s">
        <v>21</v>
      </c>
      <c r="S6" s="623" t="s">
        <v>6</v>
      </c>
      <c r="T6" s="625" t="s">
        <v>7</v>
      </c>
      <c r="U6" s="626"/>
      <c r="V6" s="627" t="s">
        <v>21</v>
      </c>
      <c r="W6" s="525"/>
      <c r="X6" s="525"/>
      <c r="Y6" s="552" t="s">
        <v>15</v>
      </c>
      <c r="Z6" s="554" t="s">
        <v>90</v>
      </c>
      <c r="AA6" s="555"/>
      <c r="AB6" s="556"/>
    </row>
    <row r="7" spans="1:32" ht="84.75" customHeight="1" thickBot="1">
      <c r="A7" s="542"/>
      <c r="B7" s="545"/>
      <c r="C7" s="545"/>
      <c r="D7" s="545"/>
      <c r="E7" s="562"/>
      <c r="F7" s="565"/>
      <c r="G7" s="545"/>
      <c r="H7" s="568"/>
      <c r="I7" s="631"/>
      <c r="J7" s="535"/>
      <c r="K7" s="624"/>
      <c r="L7" s="147" t="s">
        <v>6</v>
      </c>
      <c r="M7" s="146" t="s">
        <v>16</v>
      </c>
      <c r="N7" s="628"/>
      <c r="O7" s="624"/>
      <c r="P7" s="147" t="s">
        <v>6</v>
      </c>
      <c r="Q7" s="146" t="s">
        <v>16</v>
      </c>
      <c r="R7" s="628"/>
      <c r="S7" s="624"/>
      <c r="T7" s="147" t="s">
        <v>6</v>
      </c>
      <c r="U7" s="146" t="s">
        <v>16</v>
      </c>
      <c r="V7" s="628"/>
      <c r="W7" s="526"/>
      <c r="X7" s="526"/>
      <c r="Y7" s="553"/>
      <c r="Z7" s="167" t="s">
        <v>26</v>
      </c>
      <c r="AA7" s="167" t="s">
        <v>43</v>
      </c>
      <c r="AB7" s="168" t="s">
        <v>65</v>
      </c>
    </row>
    <row r="8" spans="1:32" s="30" customFormat="1" ht="15" customHeight="1">
      <c r="A8" s="518" t="s">
        <v>30</v>
      </c>
      <c r="B8" s="519"/>
      <c r="C8" s="519"/>
      <c r="D8" s="519"/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  <c r="U8" s="519"/>
      <c r="V8" s="519"/>
      <c r="W8" s="519"/>
      <c r="X8" s="519"/>
      <c r="Y8" s="519"/>
      <c r="Z8" s="519"/>
      <c r="AA8" s="519"/>
      <c r="AB8" s="520"/>
    </row>
    <row r="9" spans="1:32" s="30" customFormat="1" ht="14.25" customHeight="1">
      <c r="A9" s="502" t="s">
        <v>87</v>
      </c>
      <c r="B9" s="503"/>
      <c r="C9" s="503"/>
      <c r="D9" s="503"/>
      <c r="E9" s="503"/>
      <c r="F9" s="503"/>
      <c r="G9" s="503"/>
      <c r="H9" s="503"/>
      <c r="I9" s="503"/>
      <c r="J9" s="503"/>
      <c r="K9" s="503"/>
      <c r="L9" s="503"/>
      <c r="M9" s="503"/>
      <c r="N9" s="503"/>
      <c r="O9" s="503"/>
      <c r="P9" s="503"/>
      <c r="Q9" s="503"/>
      <c r="R9" s="503"/>
      <c r="S9" s="503"/>
      <c r="T9" s="503"/>
      <c r="U9" s="503"/>
      <c r="V9" s="503"/>
      <c r="W9" s="503"/>
      <c r="X9" s="503"/>
      <c r="Y9" s="503"/>
      <c r="Z9" s="503"/>
      <c r="AA9" s="503"/>
      <c r="AB9" s="504"/>
    </row>
    <row r="10" spans="1:32" ht="15.75" customHeight="1">
      <c r="A10" s="149" t="s">
        <v>8</v>
      </c>
      <c r="B10" s="505" t="s">
        <v>31</v>
      </c>
      <c r="C10" s="506"/>
      <c r="D10" s="506"/>
      <c r="E10" s="506"/>
      <c r="F10" s="506"/>
      <c r="G10" s="506"/>
      <c r="H10" s="506"/>
      <c r="I10" s="506"/>
      <c r="J10" s="506"/>
      <c r="K10" s="506"/>
      <c r="L10" s="506"/>
      <c r="M10" s="506"/>
      <c r="N10" s="506"/>
      <c r="O10" s="506"/>
      <c r="P10" s="506"/>
      <c r="Q10" s="506"/>
      <c r="R10" s="506"/>
      <c r="S10" s="506"/>
      <c r="T10" s="506"/>
      <c r="U10" s="506"/>
      <c r="V10" s="506"/>
      <c r="W10" s="506"/>
      <c r="X10" s="506"/>
      <c r="Y10" s="506"/>
      <c r="Z10" s="506"/>
      <c r="AA10" s="506"/>
      <c r="AB10" s="507"/>
    </row>
    <row r="11" spans="1:32" ht="15" customHeight="1">
      <c r="A11" s="150" t="s">
        <v>8</v>
      </c>
      <c r="B11" s="85" t="s">
        <v>8</v>
      </c>
      <c r="C11" s="508" t="s">
        <v>32</v>
      </c>
      <c r="D11" s="509"/>
      <c r="E11" s="509"/>
      <c r="F11" s="509"/>
      <c r="G11" s="509"/>
      <c r="H11" s="509"/>
      <c r="I11" s="509"/>
      <c r="J11" s="509"/>
      <c r="K11" s="509"/>
      <c r="L11" s="509"/>
      <c r="M11" s="509"/>
      <c r="N11" s="509"/>
      <c r="O11" s="509"/>
      <c r="P11" s="509"/>
      <c r="Q11" s="509"/>
      <c r="R11" s="509"/>
      <c r="S11" s="509"/>
      <c r="T11" s="509"/>
      <c r="U11" s="509"/>
      <c r="V11" s="509"/>
      <c r="W11" s="509"/>
      <c r="X11" s="509"/>
      <c r="Y11" s="509"/>
      <c r="Z11" s="509"/>
      <c r="AA11" s="509"/>
      <c r="AB11" s="510"/>
    </row>
    <row r="12" spans="1:32" ht="42" customHeight="1">
      <c r="A12" s="471" t="s">
        <v>8</v>
      </c>
      <c r="B12" s="473" t="s">
        <v>8</v>
      </c>
      <c r="C12" s="483" t="s">
        <v>8</v>
      </c>
      <c r="D12" s="483"/>
      <c r="E12" s="511" t="s">
        <v>51</v>
      </c>
      <c r="F12" s="632" t="s">
        <v>47</v>
      </c>
      <c r="G12" s="633" t="s">
        <v>29</v>
      </c>
      <c r="H12" s="444" t="s">
        <v>36</v>
      </c>
      <c r="I12" s="615" t="s">
        <v>66</v>
      </c>
      <c r="J12" s="29" t="s">
        <v>27</v>
      </c>
      <c r="K12" s="37">
        <f>L12+N12</f>
        <v>25.3</v>
      </c>
      <c r="L12" s="72">
        <v>25.3</v>
      </c>
      <c r="M12" s="72"/>
      <c r="N12" s="73"/>
      <c r="O12" s="37">
        <f>P12+R12</f>
        <v>33.6</v>
      </c>
      <c r="P12" s="72">
        <v>33.6</v>
      </c>
      <c r="Q12" s="72"/>
      <c r="R12" s="38"/>
      <c r="S12" s="121">
        <f>T12+V12</f>
        <v>0</v>
      </c>
      <c r="T12" s="122">
        <v>0</v>
      </c>
      <c r="U12" s="122"/>
      <c r="V12" s="123"/>
      <c r="W12" s="74">
        <v>60</v>
      </c>
      <c r="X12" s="74">
        <v>60</v>
      </c>
      <c r="Y12" s="99" t="s">
        <v>52</v>
      </c>
      <c r="Z12" s="100">
        <v>2</v>
      </c>
      <c r="AA12" s="100">
        <v>2</v>
      </c>
      <c r="AB12" s="101">
        <v>2</v>
      </c>
      <c r="AC12" s="49"/>
      <c r="AD12" s="50"/>
      <c r="AE12" s="50"/>
      <c r="AF12" s="50"/>
    </row>
    <row r="13" spans="1:32" ht="28.5" customHeight="1">
      <c r="A13" s="471"/>
      <c r="B13" s="473"/>
      <c r="C13" s="483"/>
      <c r="D13" s="483"/>
      <c r="E13" s="511"/>
      <c r="F13" s="446"/>
      <c r="G13" s="633"/>
      <c r="H13" s="444"/>
      <c r="I13" s="615"/>
      <c r="J13" s="25"/>
      <c r="K13" s="18"/>
      <c r="L13" s="19"/>
      <c r="M13" s="19"/>
      <c r="N13" s="20"/>
      <c r="O13" s="18"/>
      <c r="P13" s="19"/>
      <c r="Q13" s="19"/>
      <c r="R13" s="21"/>
      <c r="S13" s="124"/>
      <c r="T13" s="125"/>
      <c r="U13" s="125"/>
      <c r="V13" s="126"/>
      <c r="W13" s="22"/>
      <c r="X13" s="22"/>
      <c r="Y13" s="88" t="s">
        <v>53</v>
      </c>
      <c r="Z13" s="86">
        <v>1</v>
      </c>
      <c r="AA13" s="86">
        <v>2</v>
      </c>
      <c r="AB13" s="87">
        <v>2</v>
      </c>
      <c r="AC13" s="49"/>
      <c r="AD13" s="50"/>
      <c r="AE13" s="50"/>
      <c r="AF13" s="50"/>
    </row>
    <row r="14" spans="1:32" ht="26.25" customHeight="1">
      <c r="A14" s="471"/>
      <c r="B14" s="473"/>
      <c r="C14" s="483"/>
      <c r="D14" s="483"/>
      <c r="E14" s="511"/>
      <c r="F14" s="446"/>
      <c r="G14" s="633"/>
      <c r="H14" s="444"/>
      <c r="I14" s="615"/>
      <c r="J14" s="25"/>
      <c r="K14" s="39"/>
      <c r="L14" s="40"/>
      <c r="M14" s="40"/>
      <c r="N14" s="20"/>
      <c r="O14" s="39"/>
      <c r="P14" s="40"/>
      <c r="Q14" s="40"/>
      <c r="R14" s="41"/>
      <c r="S14" s="127"/>
      <c r="T14" s="128"/>
      <c r="U14" s="128"/>
      <c r="V14" s="129"/>
      <c r="W14" s="42"/>
      <c r="X14" s="42"/>
      <c r="Y14" s="517" t="s">
        <v>55</v>
      </c>
      <c r="Z14" s="105">
        <v>12</v>
      </c>
      <c r="AA14" s="105">
        <v>12</v>
      </c>
      <c r="AB14" s="106">
        <v>12</v>
      </c>
      <c r="AC14" s="49"/>
      <c r="AD14" s="50"/>
      <c r="AE14" s="50"/>
      <c r="AF14" s="50"/>
    </row>
    <row r="15" spans="1:32" ht="16.5" customHeight="1" thickBot="1">
      <c r="A15" s="480"/>
      <c r="B15" s="481"/>
      <c r="C15" s="484"/>
      <c r="D15" s="484"/>
      <c r="E15" s="512"/>
      <c r="F15" s="619"/>
      <c r="G15" s="634"/>
      <c r="H15" s="516"/>
      <c r="I15" s="635"/>
      <c r="J15" s="138" t="s">
        <v>9</v>
      </c>
      <c r="K15" s="130">
        <f t="shared" ref="K15:X15" si="0">SUM(K12:K14)</f>
        <v>25.3</v>
      </c>
      <c r="L15" s="131">
        <f t="shared" si="0"/>
        <v>25.3</v>
      </c>
      <c r="M15" s="131">
        <f t="shared" si="0"/>
        <v>0</v>
      </c>
      <c r="N15" s="144">
        <f t="shared" si="0"/>
        <v>0</v>
      </c>
      <c r="O15" s="130">
        <f t="shared" si="0"/>
        <v>33.6</v>
      </c>
      <c r="P15" s="131">
        <f t="shared" si="0"/>
        <v>33.6</v>
      </c>
      <c r="Q15" s="131">
        <f t="shared" si="0"/>
        <v>0</v>
      </c>
      <c r="R15" s="144">
        <f t="shared" si="0"/>
        <v>0</v>
      </c>
      <c r="S15" s="130">
        <f t="shared" si="0"/>
        <v>0</v>
      </c>
      <c r="T15" s="131">
        <f t="shared" si="0"/>
        <v>0</v>
      </c>
      <c r="U15" s="131">
        <f t="shared" si="0"/>
        <v>0</v>
      </c>
      <c r="V15" s="131">
        <f t="shared" si="0"/>
        <v>0</v>
      </c>
      <c r="W15" s="139">
        <f t="shared" si="0"/>
        <v>60</v>
      </c>
      <c r="X15" s="139">
        <f t="shared" si="0"/>
        <v>60</v>
      </c>
      <c r="Y15" s="501"/>
      <c r="Z15" s="103"/>
      <c r="AA15" s="103"/>
      <c r="AB15" s="104"/>
      <c r="AC15" s="49"/>
      <c r="AD15" s="50"/>
      <c r="AE15" s="50"/>
      <c r="AF15" s="50"/>
    </row>
    <row r="16" spans="1:32" ht="14.25" customHeight="1">
      <c r="A16" s="470" t="s">
        <v>8</v>
      </c>
      <c r="B16" s="472" t="s">
        <v>10</v>
      </c>
      <c r="C16" s="482" t="s">
        <v>10</v>
      </c>
      <c r="D16" s="482"/>
      <c r="E16" s="414" t="s">
        <v>88</v>
      </c>
      <c r="F16" s="476" t="s">
        <v>75</v>
      </c>
      <c r="G16" s="593" t="s">
        <v>40</v>
      </c>
      <c r="H16" s="420" t="s">
        <v>36</v>
      </c>
      <c r="I16" s="586" t="s">
        <v>67</v>
      </c>
      <c r="J16" s="12" t="s">
        <v>27</v>
      </c>
      <c r="K16" s="80">
        <f>L16+N16</f>
        <v>286</v>
      </c>
      <c r="L16" s="55">
        <v>286</v>
      </c>
      <c r="M16" s="55"/>
      <c r="N16" s="56">
        <v>0</v>
      </c>
      <c r="O16" s="71">
        <f>P16+R16</f>
        <v>117.7</v>
      </c>
      <c r="P16" s="55">
        <v>117.7</v>
      </c>
      <c r="Q16" s="55"/>
      <c r="R16" s="56">
        <v>0</v>
      </c>
      <c r="S16" s="132">
        <f>T16+V16</f>
        <v>0</v>
      </c>
      <c r="T16" s="133">
        <v>0</v>
      </c>
      <c r="U16" s="133"/>
      <c r="V16" s="134">
        <v>0</v>
      </c>
      <c r="W16" s="17">
        <v>65.900000000000006</v>
      </c>
      <c r="X16" s="163"/>
      <c r="Y16" s="494" t="s">
        <v>91</v>
      </c>
      <c r="Z16" s="496" t="s">
        <v>44</v>
      </c>
      <c r="AA16" s="498" t="s">
        <v>45</v>
      </c>
      <c r="AB16" s="492" t="s">
        <v>45</v>
      </c>
      <c r="AD16" s="8"/>
    </row>
    <row r="17" spans="1:33" ht="21.75" customHeight="1">
      <c r="A17" s="471"/>
      <c r="B17" s="473"/>
      <c r="C17" s="483"/>
      <c r="D17" s="483"/>
      <c r="E17" s="490"/>
      <c r="F17" s="446"/>
      <c r="G17" s="594"/>
      <c r="H17" s="421"/>
      <c r="I17" s="587"/>
      <c r="J17" s="26" t="s">
        <v>38</v>
      </c>
      <c r="K17" s="84"/>
      <c r="L17" s="57"/>
      <c r="M17" s="57"/>
      <c r="N17" s="58"/>
      <c r="O17" s="39"/>
      <c r="P17" s="57"/>
      <c r="Q17" s="57"/>
      <c r="R17" s="58"/>
      <c r="S17" s="124"/>
      <c r="T17" s="125"/>
      <c r="U17" s="125"/>
      <c r="V17" s="126"/>
      <c r="W17" s="47"/>
      <c r="X17" s="164"/>
      <c r="Y17" s="495"/>
      <c r="Z17" s="497"/>
      <c r="AA17" s="499"/>
      <c r="AB17" s="493"/>
      <c r="AD17" s="8"/>
    </row>
    <row r="18" spans="1:33" ht="19.5" customHeight="1">
      <c r="A18" s="471"/>
      <c r="B18" s="473"/>
      <c r="C18" s="483"/>
      <c r="D18" s="483"/>
      <c r="E18" s="490"/>
      <c r="F18" s="446"/>
      <c r="G18" s="594"/>
      <c r="H18" s="421"/>
      <c r="I18" s="588"/>
      <c r="J18" s="26" t="s">
        <v>35</v>
      </c>
      <c r="K18" s="82"/>
      <c r="L18" s="59"/>
      <c r="M18" s="59"/>
      <c r="N18" s="60"/>
      <c r="O18" s="39"/>
      <c r="P18" s="59"/>
      <c r="Q18" s="59"/>
      <c r="R18" s="60"/>
      <c r="S18" s="127"/>
      <c r="T18" s="128"/>
      <c r="U18" s="128"/>
      <c r="V18" s="129"/>
      <c r="W18" s="42"/>
      <c r="X18" s="165"/>
      <c r="Y18" s="595" t="s">
        <v>81</v>
      </c>
      <c r="Z18" s="89">
        <v>80</v>
      </c>
      <c r="AA18" s="89">
        <v>80</v>
      </c>
      <c r="AB18" s="102">
        <v>90</v>
      </c>
      <c r="AD18" s="8"/>
    </row>
    <row r="19" spans="1:33" ht="14.25" customHeight="1">
      <c r="A19" s="471"/>
      <c r="B19" s="473"/>
      <c r="C19" s="483"/>
      <c r="D19" s="483"/>
      <c r="E19" s="490"/>
      <c r="F19" s="446"/>
      <c r="G19" s="594"/>
      <c r="H19" s="421"/>
      <c r="I19" s="588"/>
      <c r="J19" s="43" t="s">
        <v>39</v>
      </c>
      <c r="K19" s="37"/>
      <c r="L19" s="19"/>
      <c r="M19" s="19"/>
      <c r="N19" s="38"/>
      <c r="O19" s="23"/>
      <c r="P19" s="57"/>
      <c r="Q19" s="57"/>
      <c r="R19" s="58"/>
      <c r="S19" s="121"/>
      <c r="T19" s="125"/>
      <c r="U19" s="125"/>
      <c r="V19" s="126"/>
      <c r="W19" s="22"/>
      <c r="X19" s="164"/>
      <c r="Y19" s="596"/>
      <c r="Z19" s="31"/>
      <c r="AA19" s="31"/>
      <c r="AB19" s="32"/>
      <c r="AD19" s="8"/>
    </row>
    <row r="20" spans="1:33" ht="17.25" customHeight="1" thickBot="1">
      <c r="A20" s="480"/>
      <c r="B20" s="481"/>
      <c r="C20" s="484"/>
      <c r="D20" s="484"/>
      <c r="E20" s="491"/>
      <c r="F20" s="619"/>
      <c r="G20" s="620"/>
      <c r="H20" s="422"/>
      <c r="I20" s="589"/>
      <c r="J20" s="138" t="s">
        <v>9</v>
      </c>
      <c r="K20" s="136">
        <f t="shared" ref="K20:X20" si="1">SUM(K16:K19)</f>
        <v>286</v>
      </c>
      <c r="L20" s="131">
        <f t="shared" si="1"/>
        <v>286</v>
      </c>
      <c r="M20" s="131">
        <f t="shared" si="1"/>
        <v>0</v>
      </c>
      <c r="N20" s="144">
        <f t="shared" si="1"/>
        <v>0</v>
      </c>
      <c r="O20" s="130">
        <f t="shared" si="1"/>
        <v>117.7</v>
      </c>
      <c r="P20" s="131">
        <f t="shared" si="1"/>
        <v>117.7</v>
      </c>
      <c r="Q20" s="131">
        <f t="shared" si="1"/>
        <v>0</v>
      </c>
      <c r="R20" s="144">
        <f t="shared" si="1"/>
        <v>0</v>
      </c>
      <c r="S20" s="130">
        <f t="shared" si="1"/>
        <v>0</v>
      </c>
      <c r="T20" s="131">
        <f t="shared" si="1"/>
        <v>0</v>
      </c>
      <c r="U20" s="131">
        <f t="shared" si="1"/>
        <v>0</v>
      </c>
      <c r="V20" s="137">
        <f t="shared" si="1"/>
        <v>0</v>
      </c>
      <c r="W20" s="139">
        <f t="shared" si="1"/>
        <v>65.900000000000006</v>
      </c>
      <c r="X20" s="145">
        <f t="shared" si="1"/>
        <v>0</v>
      </c>
      <c r="Y20" s="11"/>
      <c r="Z20" s="33"/>
      <c r="AA20" s="33"/>
      <c r="AB20" s="34"/>
      <c r="AD20" s="8"/>
      <c r="AF20" s="169"/>
      <c r="AG20" s="169"/>
    </row>
    <row r="21" spans="1:33" ht="14.25" customHeight="1">
      <c r="A21" s="470" t="s">
        <v>8</v>
      </c>
      <c r="B21" s="472" t="s">
        <v>10</v>
      </c>
      <c r="C21" s="482" t="s">
        <v>28</v>
      </c>
      <c r="D21" s="482"/>
      <c r="E21" s="621" t="s">
        <v>37</v>
      </c>
      <c r="F21" s="212" t="s">
        <v>49</v>
      </c>
      <c r="G21" s="593" t="s">
        <v>40</v>
      </c>
      <c r="H21" s="420" t="s">
        <v>36</v>
      </c>
      <c r="I21" s="617" t="s">
        <v>68</v>
      </c>
      <c r="J21" s="68" t="s">
        <v>27</v>
      </c>
      <c r="K21" s="80">
        <f>L21+N21</f>
        <v>29.1</v>
      </c>
      <c r="L21" s="55">
        <v>29.1</v>
      </c>
      <c r="M21" s="55"/>
      <c r="N21" s="56"/>
      <c r="O21" s="108"/>
      <c r="P21" s="55"/>
      <c r="Q21" s="55"/>
      <c r="R21" s="56"/>
      <c r="S21" s="132"/>
      <c r="T21" s="133"/>
      <c r="U21" s="133"/>
      <c r="V21" s="134"/>
      <c r="W21" s="17"/>
      <c r="X21" s="163"/>
      <c r="Y21" s="48"/>
      <c r="Z21" s="52"/>
      <c r="AA21" s="52"/>
      <c r="AB21" s="53"/>
      <c r="AD21" s="8"/>
      <c r="AF21" s="169"/>
      <c r="AG21" s="169"/>
    </row>
    <row r="22" spans="1:33" ht="14.25" customHeight="1">
      <c r="A22" s="471"/>
      <c r="B22" s="473"/>
      <c r="C22" s="483"/>
      <c r="D22" s="483"/>
      <c r="E22" s="622"/>
      <c r="F22" s="213"/>
      <c r="G22" s="594"/>
      <c r="H22" s="421"/>
      <c r="I22" s="615"/>
      <c r="J22" s="69" t="s">
        <v>38</v>
      </c>
      <c r="K22" s="82">
        <f>L22+N22</f>
        <v>1944.5</v>
      </c>
      <c r="L22" s="57"/>
      <c r="M22" s="57"/>
      <c r="N22" s="58">
        <v>1944.5</v>
      </c>
      <c r="O22" s="109">
        <f>R22</f>
        <v>28.1</v>
      </c>
      <c r="P22" s="57"/>
      <c r="Q22" s="57"/>
      <c r="R22" s="58">
        <v>28.1</v>
      </c>
      <c r="S22" s="124"/>
      <c r="T22" s="125"/>
      <c r="U22" s="125"/>
      <c r="V22" s="126"/>
      <c r="W22" s="47"/>
      <c r="X22" s="164"/>
      <c r="Y22" s="10"/>
      <c r="Z22" s="31"/>
      <c r="AA22" s="31"/>
      <c r="AB22" s="32"/>
      <c r="AD22" s="8"/>
      <c r="AF22" s="169"/>
      <c r="AG22" s="169"/>
    </row>
    <row r="23" spans="1:33" ht="14.25" customHeight="1">
      <c r="A23" s="471"/>
      <c r="B23" s="473"/>
      <c r="C23" s="483"/>
      <c r="D23" s="483"/>
      <c r="E23" s="622"/>
      <c r="F23" s="446" t="s">
        <v>48</v>
      </c>
      <c r="G23" s="594"/>
      <c r="H23" s="421"/>
      <c r="I23" s="618"/>
      <c r="J23" s="69" t="s">
        <v>35</v>
      </c>
      <c r="K23" s="82">
        <f>L23+N23</f>
        <v>3396.1</v>
      </c>
      <c r="L23" s="59"/>
      <c r="M23" s="59"/>
      <c r="N23" s="60">
        <v>3396.1</v>
      </c>
      <c r="O23" s="109"/>
      <c r="P23" s="59"/>
      <c r="Q23" s="59"/>
      <c r="R23" s="60"/>
      <c r="S23" s="124"/>
      <c r="T23" s="128"/>
      <c r="U23" s="128"/>
      <c r="V23" s="129"/>
      <c r="W23" s="42"/>
      <c r="X23" s="165"/>
      <c r="Y23" s="10"/>
      <c r="Z23" s="31"/>
      <c r="AA23" s="31"/>
      <c r="AB23" s="32"/>
      <c r="AD23" s="8"/>
      <c r="AF23" s="169"/>
      <c r="AG23" s="169"/>
    </row>
    <row r="24" spans="1:33" ht="14.25" customHeight="1">
      <c r="A24" s="471"/>
      <c r="B24" s="473"/>
      <c r="C24" s="483"/>
      <c r="D24" s="483"/>
      <c r="E24" s="622"/>
      <c r="F24" s="597"/>
      <c r="G24" s="594"/>
      <c r="H24" s="421"/>
      <c r="I24" s="618"/>
      <c r="J24" s="70" t="s">
        <v>39</v>
      </c>
      <c r="K24" s="148">
        <f>L24+N24</f>
        <v>0</v>
      </c>
      <c r="L24" s="57"/>
      <c r="M24" s="57"/>
      <c r="N24" s="58"/>
      <c r="O24" s="23"/>
      <c r="P24" s="57"/>
      <c r="Q24" s="57"/>
      <c r="R24" s="58"/>
      <c r="S24" s="121"/>
      <c r="T24" s="125"/>
      <c r="U24" s="125"/>
      <c r="V24" s="126"/>
      <c r="W24" s="22"/>
      <c r="X24" s="164"/>
      <c r="Y24" s="10"/>
      <c r="Z24" s="31"/>
      <c r="AA24" s="31"/>
      <c r="AB24" s="32"/>
      <c r="AD24" s="8"/>
    </row>
    <row r="25" spans="1:33" ht="14.25" customHeight="1" thickBot="1">
      <c r="A25" s="471"/>
      <c r="B25" s="473"/>
      <c r="C25" s="483"/>
      <c r="D25" s="483"/>
      <c r="E25" s="622"/>
      <c r="F25" s="598"/>
      <c r="G25" s="594"/>
      <c r="H25" s="421"/>
      <c r="I25" s="618"/>
      <c r="J25" s="140" t="s">
        <v>9</v>
      </c>
      <c r="K25" s="136">
        <f t="shared" ref="K25:V25" si="2">SUM(K21:K24)</f>
        <v>5369.7</v>
      </c>
      <c r="L25" s="131">
        <f t="shared" si="2"/>
        <v>29.1</v>
      </c>
      <c r="M25" s="131">
        <f t="shared" si="2"/>
        <v>0</v>
      </c>
      <c r="N25" s="144">
        <f t="shared" si="2"/>
        <v>5340.6</v>
      </c>
      <c r="O25" s="144">
        <f t="shared" si="2"/>
        <v>28.1</v>
      </c>
      <c r="P25" s="144">
        <f t="shared" si="2"/>
        <v>0</v>
      </c>
      <c r="Q25" s="144">
        <f t="shared" si="2"/>
        <v>0</v>
      </c>
      <c r="R25" s="144">
        <f t="shared" si="2"/>
        <v>28.1</v>
      </c>
      <c r="S25" s="144">
        <f t="shared" si="2"/>
        <v>0</v>
      </c>
      <c r="T25" s="144">
        <f t="shared" si="2"/>
        <v>0</v>
      </c>
      <c r="U25" s="144">
        <f t="shared" si="2"/>
        <v>0</v>
      </c>
      <c r="V25" s="144">
        <f t="shared" si="2"/>
        <v>0</v>
      </c>
      <c r="W25" s="141"/>
      <c r="X25" s="166"/>
      <c r="Y25" s="10"/>
      <c r="Z25" s="31"/>
      <c r="AA25" s="31"/>
      <c r="AB25" s="32"/>
      <c r="AD25" s="8"/>
    </row>
    <row r="26" spans="1:33" ht="14.25" customHeight="1" thickBot="1">
      <c r="A26" s="152" t="s">
        <v>8</v>
      </c>
      <c r="B26" s="7" t="s">
        <v>10</v>
      </c>
      <c r="C26" s="485" t="s">
        <v>11</v>
      </c>
      <c r="D26" s="485"/>
      <c r="E26" s="485"/>
      <c r="F26" s="485"/>
      <c r="G26" s="485"/>
      <c r="H26" s="485"/>
      <c r="I26" s="485"/>
      <c r="J26" s="486"/>
      <c r="K26" s="24">
        <f>K25+K20+K15</f>
        <v>5681</v>
      </c>
      <c r="L26" s="24">
        <f t="shared" ref="L26:X26" si="3">L25+L20+L15</f>
        <v>340.4</v>
      </c>
      <c r="M26" s="24">
        <f t="shared" si="3"/>
        <v>0</v>
      </c>
      <c r="N26" s="24">
        <f t="shared" si="3"/>
        <v>5340.6</v>
      </c>
      <c r="O26" s="24">
        <f>O25+O20+O15</f>
        <v>179.4</v>
      </c>
      <c r="P26" s="24">
        <f t="shared" si="3"/>
        <v>151.30000000000001</v>
      </c>
      <c r="Q26" s="24">
        <f t="shared" si="3"/>
        <v>0</v>
      </c>
      <c r="R26" s="24">
        <f t="shared" si="3"/>
        <v>28.1</v>
      </c>
      <c r="S26" s="24">
        <f t="shared" si="3"/>
        <v>0</v>
      </c>
      <c r="T26" s="24">
        <f t="shared" si="3"/>
        <v>0</v>
      </c>
      <c r="U26" s="24">
        <f t="shared" si="3"/>
        <v>0</v>
      </c>
      <c r="V26" s="110">
        <f t="shared" si="3"/>
        <v>0</v>
      </c>
      <c r="W26" s="114">
        <f t="shared" si="3"/>
        <v>125.9</v>
      </c>
      <c r="X26" s="24">
        <f t="shared" si="3"/>
        <v>60</v>
      </c>
      <c r="Y26" s="487"/>
      <c r="Z26" s="488"/>
      <c r="AA26" s="488"/>
      <c r="AB26" s="489"/>
    </row>
    <row r="27" spans="1:33" ht="14.25" customHeight="1" thickBot="1">
      <c r="A27" s="152" t="s">
        <v>8</v>
      </c>
      <c r="B27" s="448" t="s">
        <v>12</v>
      </c>
      <c r="C27" s="449"/>
      <c r="D27" s="449"/>
      <c r="E27" s="449"/>
      <c r="F27" s="449"/>
      <c r="G27" s="449"/>
      <c r="H27" s="449"/>
      <c r="I27" s="449"/>
      <c r="J27" s="450"/>
      <c r="K27" s="156">
        <f>K26</f>
        <v>5681</v>
      </c>
      <c r="L27" s="156">
        <f t="shared" ref="L27:X27" si="4">L26</f>
        <v>340.4</v>
      </c>
      <c r="M27" s="156">
        <f t="shared" si="4"/>
        <v>0</v>
      </c>
      <c r="N27" s="156">
        <f t="shared" si="4"/>
        <v>5340.6</v>
      </c>
      <c r="O27" s="156">
        <f t="shared" si="4"/>
        <v>179.4</v>
      </c>
      <c r="P27" s="156">
        <f t="shared" si="4"/>
        <v>151.30000000000001</v>
      </c>
      <c r="Q27" s="156">
        <f t="shared" si="4"/>
        <v>0</v>
      </c>
      <c r="R27" s="156">
        <f t="shared" si="4"/>
        <v>28.1</v>
      </c>
      <c r="S27" s="156">
        <f t="shared" si="4"/>
        <v>0</v>
      </c>
      <c r="T27" s="156">
        <f t="shared" si="4"/>
        <v>0</v>
      </c>
      <c r="U27" s="156">
        <f t="shared" si="4"/>
        <v>0</v>
      </c>
      <c r="V27" s="157">
        <f t="shared" si="4"/>
        <v>0</v>
      </c>
      <c r="W27" s="160">
        <f t="shared" si="4"/>
        <v>125.9</v>
      </c>
      <c r="X27" s="156">
        <f t="shared" si="4"/>
        <v>60</v>
      </c>
      <c r="Y27" s="462"/>
      <c r="Z27" s="460"/>
      <c r="AA27" s="460"/>
      <c r="AB27" s="461"/>
    </row>
    <row r="28" spans="1:33" ht="15.75" customHeight="1" thickBot="1">
      <c r="A28" s="153" t="s">
        <v>10</v>
      </c>
      <c r="B28" s="463" t="s">
        <v>33</v>
      </c>
      <c r="C28" s="464"/>
      <c r="D28" s="464"/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/>
      <c r="P28" s="464"/>
      <c r="Q28" s="464"/>
      <c r="R28" s="464"/>
      <c r="S28" s="464"/>
      <c r="T28" s="464"/>
      <c r="U28" s="464"/>
      <c r="V28" s="464"/>
      <c r="W28" s="464"/>
      <c r="X28" s="464"/>
      <c r="Y28" s="464"/>
      <c r="Z28" s="464"/>
      <c r="AA28" s="464"/>
      <c r="AB28" s="465"/>
    </row>
    <row r="29" spans="1:33" ht="15.75" customHeight="1" thickBot="1">
      <c r="A29" s="151" t="s">
        <v>10</v>
      </c>
      <c r="B29" s="7" t="s">
        <v>8</v>
      </c>
      <c r="C29" s="466" t="s">
        <v>34</v>
      </c>
      <c r="D29" s="467"/>
      <c r="E29" s="468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67"/>
      <c r="Z29" s="467"/>
      <c r="AA29" s="467"/>
      <c r="AB29" s="469"/>
    </row>
    <row r="30" spans="1:33" ht="27.75" customHeight="1">
      <c r="A30" s="470" t="s">
        <v>10</v>
      </c>
      <c r="B30" s="472" t="s">
        <v>8</v>
      </c>
      <c r="C30" s="474" t="s">
        <v>8</v>
      </c>
      <c r="D30" s="225"/>
      <c r="E30" s="261" t="s">
        <v>83</v>
      </c>
      <c r="F30" s="476" t="s">
        <v>76</v>
      </c>
      <c r="G30" s="590" t="s">
        <v>29</v>
      </c>
      <c r="H30" s="478" t="s">
        <v>36</v>
      </c>
      <c r="I30" s="613" t="s">
        <v>66</v>
      </c>
      <c r="J30" s="188" t="s">
        <v>27</v>
      </c>
      <c r="K30" s="189"/>
      <c r="L30" s="190"/>
      <c r="M30" s="190"/>
      <c r="N30" s="191"/>
      <c r="O30" s="98"/>
      <c r="P30" s="192"/>
      <c r="Q30" s="192"/>
      <c r="R30" s="193"/>
      <c r="S30" s="194"/>
      <c r="T30" s="195"/>
      <c r="U30" s="195"/>
      <c r="V30" s="196"/>
      <c r="W30" s="61"/>
      <c r="X30" s="61"/>
      <c r="Y30" s="197"/>
      <c r="Z30" s="198"/>
      <c r="AA30" s="198"/>
      <c r="AB30" s="199"/>
      <c r="AC30" s="54"/>
      <c r="AD30" s="50"/>
    </row>
    <row r="31" spans="1:33" ht="38.25" customHeight="1">
      <c r="A31" s="471"/>
      <c r="B31" s="473"/>
      <c r="C31" s="605"/>
      <c r="D31" s="223" t="s">
        <v>8</v>
      </c>
      <c r="E31" s="260" t="s">
        <v>46</v>
      </c>
      <c r="F31" s="446"/>
      <c r="G31" s="591"/>
      <c r="H31" s="444"/>
      <c r="I31" s="614"/>
      <c r="J31" s="185" t="s">
        <v>27</v>
      </c>
      <c r="K31" s="201">
        <f>L31+N31</f>
        <v>44.5</v>
      </c>
      <c r="L31" s="183">
        <v>44.5</v>
      </c>
      <c r="M31" s="183"/>
      <c r="N31" s="202"/>
      <c r="O31" s="180">
        <f>P31</f>
        <v>44.5</v>
      </c>
      <c r="P31" s="181">
        <v>44.5</v>
      </c>
      <c r="Q31" s="181"/>
      <c r="R31" s="182"/>
      <c r="S31" s="186">
        <f>T31+V31</f>
        <v>0</v>
      </c>
      <c r="T31" s="184">
        <v>0</v>
      </c>
      <c r="U31" s="184"/>
      <c r="V31" s="187"/>
      <c r="W31" s="203">
        <v>44.5</v>
      </c>
      <c r="X31" s="203">
        <v>44.5</v>
      </c>
      <c r="Y31" s="241" t="s">
        <v>50</v>
      </c>
      <c r="Z31" s="204">
        <v>100</v>
      </c>
      <c r="AA31" s="204">
        <v>100</v>
      </c>
      <c r="AB31" s="205">
        <v>100</v>
      </c>
      <c r="AC31" s="174"/>
      <c r="AD31" s="50"/>
    </row>
    <row r="32" spans="1:33" ht="42" customHeight="1">
      <c r="A32" s="471"/>
      <c r="B32" s="473"/>
      <c r="C32" s="605"/>
      <c r="D32" s="247" t="s">
        <v>10</v>
      </c>
      <c r="E32" s="240" t="s">
        <v>82</v>
      </c>
      <c r="F32" s="477"/>
      <c r="G32" s="592"/>
      <c r="H32" s="479"/>
      <c r="I32" s="614"/>
      <c r="J32" s="185" t="s">
        <v>27</v>
      </c>
      <c r="K32" s="201">
        <f>L32+N32</f>
        <v>135</v>
      </c>
      <c r="L32" s="183">
        <v>135</v>
      </c>
      <c r="M32" s="183"/>
      <c r="N32" s="202"/>
      <c r="O32" s="180">
        <f>P32</f>
        <v>135</v>
      </c>
      <c r="P32" s="181">
        <v>135</v>
      </c>
      <c r="Q32" s="181"/>
      <c r="R32" s="182"/>
      <c r="S32" s="186">
        <f>T32+V32</f>
        <v>0</v>
      </c>
      <c r="T32" s="184">
        <v>0</v>
      </c>
      <c r="U32" s="184"/>
      <c r="V32" s="187"/>
      <c r="W32" s="203">
        <v>135</v>
      </c>
      <c r="X32" s="203">
        <v>135</v>
      </c>
      <c r="Y32" s="232" t="s">
        <v>84</v>
      </c>
      <c r="Z32" s="204">
        <v>1</v>
      </c>
      <c r="AA32" s="204">
        <v>1</v>
      </c>
      <c r="AB32" s="205">
        <v>1</v>
      </c>
      <c r="AC32" s="46"/>
      <c r="AD32" s="51"/>
    </row>
    <row r="33" spans="1:49" ht="13.5" customHeight="1">
      <c r="A33" s="178"/>
      <c r="B33" s="170"/>
      <c r="C33" s="207"/>
      <c r="D33" s="209" t="s">
        <v>28</v>
      </c>
      <c r="E33" s="511" t="s">
        <v>79</v>
      </c>
      <c r="F33" s="445" t="s">
        <v>86</v>
      </c>
      <c r="G33" s="594" t="s">
        <v>29</v>
      </c>
      <c r="H33" s="444" t="s">
        <v>36</v>
      </c>
      <c r="I33" s="615"/>
      <c r="J33" s="257" t="s">
        <v>27</v>
      </c>
      <c r="K33" s="253">
        <f>L33+N33</f>
        <v>0</v>
      </c>
      <c r="L33" s="19">
        <v>0</v>
      </c>
      <c r="M33" s="19"/>
      <c r="N33" s="21"/>
      <c r="O33" s="254">
        <f>P33</f>
        <v>50</v>
      </c>
      <c r="P33" s="255">
        <v>50</v>
      </c>
      <c r="Q33" s="19"/>
      <c r="R33" s="21"/>
      <c r="S33" s="179">
        <f>T33+V33</f>
        <v>0</v>
      </c>
      <c r="T33" s="125">
        <v>0</v>
      </c>
      <c r="U33" s="125"/>
      <c r="V33" s="126"/>
      <c r="W33" s="22">
        <v>50</v>
      </c>
      <c r="X33" s="22"/>
      <c r="Y33" s="248" t="s">
        <v>80</v>
      </c>
      <c r="Z33" s="249">
        <v>1</v>
      </c>
      <c r="AA33" s="250"/>
      <c r="AB33" s="224"/>
      <c r="AC33" s="8"/>
    </row>
    <row r="34" spans="1:49" ht="15" customHeight="1">
      <c r="A34" s="178"/>
      <c r="B34" s="170"/>
      <c r="C34" s="207"/>
      <c r="D34" s="209"/>
      <c r="E34" s="511"/>
      <c r="F34" s="446"/>
      <c r="G34" s="594"/>
      <c r="H34" s="444"/>
      <c r="I34" s="615"/>
      <c r="J34" s="258" t="s">
        <v>72</v>
      </c>
      <c r="K34" s="37"/>
      <c r="L34" s="72"/>
      <c r="M34" s="72"/>
      <c r="N34" s="38"/>
      <c r="O34" s="256">
        <f>P34</f>
        <v>50</v>
      </c>
      <c r="P34" s="200">
        <v>50</v>
      </c>
      <c r="Q34" s="72"/>
      <c r="R34" s="38"/>
      <c r="S34" s="121"/>
      <c r="T34" s="122"/>
      <c r="U34" s="122"/>
      <c r="V34" s="123"/>
      <c r="W34" s="74"/>
      <c r="X34" s="74"/>
      <c r="Y34" s="251"/>
      <c r="Z34" s="252"/>
      <c r="AA34" s="242"/>
      <c r="AB34" s="177"/>
      <c r="AC34" s="8"/>
    </row>
    <row r="35" spans="1:49" ht="15.75" customHeight="1" thickBot="1">
      <c r="A35" s="154"/>
      <c r="B35" s="75"/>
      <c r="C35" s="208"/>
      <c r="D35" s="210"/>
      <c r="E35" s="211"/>
      <c r="F35" s="447"/>
      <c r="G35" s="173"/>
      <c r="H35" s="171"/>
      <c r="I35" s="616"/>
      <c r="J35" s="143" t="s">
        <v>9</v>
      </c>
      <c r="K35" s="206">
        <f t="shared" ref="K35:X35" si="5">SUM(K31:K34)</f>
        <v>179.5</v>
      </c>
      <c r="L35" s="206">
        <f t="shared" si="5"/>
        <v>179.5</v>
      </c>
      <c r="M35" s="206">
        <f t="shared" si="5"/>
        <v>0</v>
      </c>
      <c r="N35" s="206">
        <f t="shared" si="5"/>
        <v>0</v>
      </c>
      <c r="O35" s="206">
        <f t="shared" si="5"/>
        <v>279.5</v>
      </c>
      <c r="P35" s="206">
        <f t="shared" si="5"/>
        <v>279.5</v>
      </c>
      <c r="Q35" s="206">
        <f t="shared" si="5"/>
        <v>0</v>
      </c>
      <c r="R35" s="206">
        <f t="shared" si="5"/>
        <v>0</v>
      </c>
      <c r="S35" s="206">
        <f t="shared" si="5"/>
        <v>0</v>
      </c>
      <c r="T35" s="206">
        <f t="shared" si="5"/>
        <v>0</v>
      </c>
      <c r="U35" s="206">
        <f t="shared" si="5"/>
        <v>0</v>
      </c>
      <c r="V35" s="206">
        <f t="shared" si="5"/>
        <v>0</v>
      </c>
      <c r="W35" s="206">
        <f>SUM(W31:W34)</f>
        <v>229.5</v>
      </c>
      <c r="X35" s="206">
        <f t="shared" si="5"/>
        <v>179.5</v>
      </c>
      <c r="Y35" s="172"/>
      <c r="Z35" s="95"/>
      <c r="AA35" s="96"/>
      <c r="AB35" s="97"/>
      <c r="AC35" s="54"/>
      <c r="AD35" s="50"/>
    </row>
    <row r="36" spans="1:49" ht="21" customHeight="1">
      <c r="A36" s="599" t="s">
        <v>10</v>
      </c>
      <c r="B36" s="602" t="s">
        <v>8</v>
      </c>
      <c r="C36" s="474" t="s">
        <v>10</v>
      </c>
      <c r="D36" s="474"/>
      <c r="E36" s="607" t="s">
        <v>41</v>
      </c>
      <c r="F36" s="651"/>
      <c r="G36" s="654" t="s">
        <v>29</v>
      </c>
      <c r="H36" s="657" t="s">
        <v>36</v>
      </c>
      <c r="I36" s="610" t="s">
        <v>69</v>
      </c>
      <c r="J36" s="27" t="s">
        <v>27</v>
      </c>
      <c r="K36" s="80">
        <f>L36+N36</f>
        <v>4.2</v>
      </c>
      <c r="L36" s="55">
        <v>4.2</v>
      </c>
      <c r="M36" s="55">
        <v>0</v>
      </c>
      <c r="N36" s="81"/>
      <c r="O36" s="62"/>
      <c r="P36" s="63"/>
      <c r="Q36" s="64"/>
      <c r="R36" s="16"/>
      <c r="S36" s="132"/>
      <c r="T36" s="133"/>
      <c r="U36" s="133"/>
      <c r="V36" s="134"/>
      <c r="W36" s="17"/>
      <c r="X36" s="17"/>
      <c r="Y36" s="9"/>
      <c r="Z36" s="35"/>
      <c r="AA36" s="35"/>
      <c r="AB36" s="36"/>
      <c r="AC36" s="94"/>
      <c r="AD36" s="50"/>
    </row>
    <row r="37" spans="1:49" ht="21" customHeight="1">
      <c r="A37" s="600"/>
      <c r="B37" s="603"/>
      <c r="C37" s="605"/>
      <c r="D37" s="605"/>
      <c r="E37" s="608"/>
      <c r="F37" s="652"/>
      <c r="G37" s="655"/>
      <c r="H37" s="658"/>
      <c r="I37" s="611"/>
      <c r="J37" s="28" t="s">
        <v>35</v>
      </c>
      <c r="K37" s="82">
        <f>L37+N37</f>
        <v>0</v>
      </c>
      <c r="L37" s="57">
        <v>0</v>
      </c>
      <c r="M37" s="57">
        <v>0</v>
      </c>
      <c r="N37" s="83"/>
      <c r="O37" s="67"/>
      <c r="P37" s="65"/>
      <c r="Q37" s="66"/>
      <c r="R37" s="21"/>
      <c r="S37" s="135"/>
      <c r="T37" s="125"/>
      <c r="U37" s="125"/>
      <c r="V37" s="126"/>
      <c r="W37" s="22"/>
      <c r="X37" s="22"/>
      <c r="Y37" s="10"/>
      <c r="Z37" s="119"/>
      <c r="AA37" s="119"/>
      <c r="AB37" s="120"/>
      <c r="AC37" s="94"/>
      <c r="AD37" s="50"/>
    </row>
    <row r="38" spans="1:49" ht="21.75" customHeight="1" thickBot="1">
      <c r="A38" s="601"/>
      <c r="B38" s="604"/>
      <c r="C38" s="606"/>
      <c r="D38" s="606"/>
      <c r="E38" s="609"/>
      <c r="F38" s="653"/>
      <c r="G38" s="656"/>
      <c r="H38" s="659"/>
      <c r="I38" s="612"/>
      <c r="J38" s="138" t="s">
        <v>9</v>
      </c>
      <c r="K38" s="130">
        <f>SUM(K36:K37)</f>
        <v>4.2</v>
      </c>
      <c r="L38" s="131">
        <f>SUM(L36:L37)</f>
        <v>4.2</v>
      </c>
      <c r="M38" s="131">
        <f>SUM(M36:M37)</f>
        <v>0</v>
      </c>
      <c r="N38" s="137">
        <f>SUM(N36:N37)</f>
        <v>0</v>
      </c>
      <c r="O38" s="142"/>
      <c r="P38" s="131"/>
      <c r="Q38" s="130"/>
      <c r="R38" s="145"/>
      <c r="S38" s="130"/>
      <c r="T38" s="131"/>
      <c r="U38" s="131"/>
      <c r="V38" s="137"/>
      <c r="W38" s="139"/>
      <c r="X38" s="139"/>
      <c r="Y38" s="115"/>
      <c r="Z38" s="116"/>
      <c r="AA38" s="117"/>
      <c r="AB38" s="118"/>
      <c r="AC38" s="94"/>
      <c r="AD38" s="50"/>
    </row>
    <row r="39" spans="1:49" ht="14.25" customHeight="1" thickBot="1">
      <c r="A39" s="155" t="s">
        <v>10</v>
      </c>
      <c r="B39" s="13" t="s">
        <v>8</v>
      </c>
      <c r="C39" s="458" t="s">
        <v>11</v>
      </c>
      <c r="D39" s="459"/>
      <c r="E39" s="459"/>
      <c r="F39" s="459"/>
      <c r="G39" s="459"/>
      <c r="H39" s="459"/>
      <c r="I39" s="459"/>
      <c r="J39" s="645"/>
      <c r="K39" s="24">
        <f>K35+K38</f>
        <v>183.7</v>
      </c>
      <c r="L39" s="24">
        <f t="shared" ref="L39:X39" si="6">L35+L38</f>
        <v>183.7</v>
      </c>
      <c r="M39" s="24">
        <f t="shared" si="6"/>
        <v>0</v>
      </c>
      <c r="N39" s="24">
        <f t="shared" si="6"/>
        <v>0</v>
      </c>
      <c r="O39" s="24">
        <f t="shared" si="6"/>
        <v>279.5</v>
      </c>
      <c r="P39" s="24">
        <f t="shared" si="6"/>
        <v>279.5</v>
      </c>
      <c r="Q39" s="24">
        <f t="shared" si="6"/>
        <v>0</v>
      </c>
      <c r="R39" s="24">
        <f t="shared" si="6"/>
        <v>0</v>
      </c>
      <c r="S39" s="24">
        <f t="shared" si="6"/>
        <v>0</v>
      </c>
      <c r="T39" s="24">
        <f t="shared" si="6"/>
        <v>0</v>
      </c>
      <c r="U39" s="24">
        <f t="shared" si="6"/>
        <v>0</v>
      </c>
      <c r="V39" s="24">
        <f t="shared" si="6"/>
        <v>0</v>
      </c>
      <c r="W39" s="24">
        <f t="shared" si="6"/>
        <v>229.5</v>
      </c>
      <c r="X39" s="24">
        <f t="shared" si="6"/>
        <v>179.5</v>
      </c>
      <c r="Y39" s="90"/>
      <c r="Z39" s="91"/>
      <c r="AA39" s="92"/>
      <c r="AB39" s="93"/>
    </row>
    <row r="40" spans="1:49" ht="14.25" customHeight="1" thickBot="1">
      <c r="A40" s="151" t="s">
        <v>10</v>
      </c>
      <c r="B40" s="448" t="s">
        <v>12</v>
      </c>
      <c r="C40" s="449"/>
      <c r="D40" s="449"/>
      <c r="E40" s="449"/>
      <c r="F40" s="449"/>
      <c r="G40" s="449"/>
      <c r="H40" s="449"/>
      <c r="I40" s="449"/>
      <c r="J40" s="450"/>
      <c r="K40" s="156">
        <f>K39</f>
        <v>183.7</v>
      </c>
      <c r="L40" s="156">
        <f t="shared" ref="L40:X40" si="7">L39</f>
        <v>183.7</v>
      </c>
      <c r="M40" s="156">
        <f t="shared" si="7"/>
        <v>0</v>
      </c>
      <c r="N40" s="157">
        <f t="shared" si="7"/>
        <v>0</v>
      </c>
      <c r="O40" s="158">
        <f t="shared" si="7"/>
        <v>279.5</v>
      </c>
      <c r="P40" s="156">
        <f t="shared" si="7"/>
        <v>279.5</v>
      </c>
      <c r="Q40" s="156">
        <f t="shared" si="7"/>
        <v>0</v>
      </c>
      <c r="R40" s="159">
        <f t="shared" si="7"/>
        <v>0</v>
      </c>
      <c r="S40" s="156">
        <f t="shared" si="7"/>
        <v>0</v>
      </c>
      <c r="T40" s="156">
        <f t="shared" si="7"/>
        <v>0</v>
      </c>
      <c r="U40" s="156">
        <f t="shared" si="7"/>
        <v>0</v>
      </c>
      <c r="V40" s="157">
        <f t="shared" si="7"/>
        <v>0</v>
      </c>
      <c r="W40" s="160">
        <f>W39</f>
        <v>229.5</v>
      </c>
      <c r="X40" s="158">
        <f t="shared" si="7"/>
        <v>179.5</v>
      </c>
      <c r="Y40" s="462"/>
      <c r="Z40" s="460"/>
      <c r="AA40" s="460"/>
      <c r="AB40" s="461"/>
    </row>
    <row r="41" spans="1:49" ht="12.75" customHeight="1" thickBot="1">
      <c r="A41" s="76" t="s">
        <v>8</v>
      </c>
      <c r="B41" s="441" t="s">
        <v>97</v>
      </c>
      <c r="C41" s="442"/>
      <c r="D41" s="442"/>
      <c r="E41" s="442"/>
      <c r="F41" s="442"/>
      <c r="G41" s="442"/>
      <c r="H41" s="442"/>
      <c r="I41" s="442"/>
      <c r="J41" s="646"/>
      <c r="K41" s="77">
        <f t="shared" ref="K41:X41" si="8">K40+K27</f>
        <v>5864.7</v>
      </c>
      <c r="L41" s="77">
        <f t="shared" si="8"/>
        <v>524.1</v>
      </c>
      <c r="M41" s="77">
        <f t="shared" si="8"/>
        <v>0</v>
      </c>
      <c r="N41" s="111">
        <f t="shared" si="8"/>
        <v>5340.6</v>
      </c>
      <c r="O41" s="77">
        <f t="shared" si="8"/>
        <v>458.9</v>
      </c>
      <c r="P41" s="77">
        <f t="shared" si="8"/>
        <v>430.8</v>
      </c>
      <c r="Q41" s="77">
        <f t="shared" si="8"/>
        <v>0</v>
      </c>
      <c r="R41" s="113">
        <f t="shared" si="8"/>
        <v>28.1</v>
      </c>
      <c r="S41" s="112">
        <f t="shared" si="8"/>
        <v>0</v>
      </c>
      <c r="T41" s="77">
        <f t="shared" si="8"/>
        <v>0</v>
      </c>
      <c r="U41" s="77">
        <f t="shared" si="8"/>
        <v>0</v>
      </c>
      <c r="V41" s="111">
        <f t="shared" si="8"/>
        <v>0</v>
      </c>
      <c r="W41" s="113">
        <f t="shared" si="8"/>
        <v>355.4</v>
      </c>
      <c r="X41" s="77">
        <f t="shared" si="8"/>
        <v>239.5</v>
      </c>
      <c r="Y41" s="647"/>
      <c r="Z41" s="451"/>
      <c r="AA41" s="451"/>
      <c r="AB41" s="452"/>
    </row>
    <row r="42" spans="1:49" s="15" customFormat="1" ht="27.75" customHeight="1">
      <c r="A42" s="453" t="s">
        <v>92</v>
      </c>
      <c r="B42" s="453"/>
      <c r="C42" s="453"/>
      <c r="D42" s="453"/>
      <c r="E42" s="453"/>
      <c r="F42" s="453"/>
      <c r="G42" s="453"/>
      <c r="H42" s="453"/>
      <c r="I42" s="453"/>
      <c r="J42" s="453"/>
      <c r="K42" s="453"/>
      <c r="L42" s="453"/>
      <c r="M42" s="453"/>
      <c r="N42" s="453"/>
      <c r="O42" s="453"/>
      <c r="P42" s="453"/>
      <c r="Q42" s="453"/>
      <c r="R42" s="453"/>
      <c r="S42" s="453"/>
      <c r="T42" s="453"/>
      <c r="U42" s="453"/>
      <c r="V42" s="453"/>
      <c r="W42" s="453"/>
      <c r="X42" s="453"/>
      <c r="Y42" s="453"/>
      <c r="Z42" s="453"/>
      <c r="AA42" s="453"/>
      <c r="AB42" s="453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</row>
    <row r="43" spans="1:49" s="15" customFormat="1" ht="14.25" customHeight="1" thickBot="1">
      <c r="A43" s="454" t="s">
        <v>17</v>
      </c>
      <c r="B43" s="454"/>
      <c r="C43" s="454"/>
      <c r="D43" s="454"/>
      <c r="E43" s="454"/>
      <c r="F43" s="454"/>
      <c r="G43" s="454"/>
      <c r="H43" s="454"/>
      <c r="I43" s="454"/>
      <c r="J43" s="454"/>
      <c r="K43" s="454"/>
      <c r="L43" s="454"/>
      <c r="M43" s="454"/>
      <c r="N43" s="454"/>
      <c r="O43" s="454"/>
      <c r="P43" s="454"/>
      <c r="Q43" s="454"/>
      <c r="R43" s="454"/>
      <c r="S43" s="454"/>
      <c r="T43" s="454"/>
      <c r="U43" s="454"/>
      <c r="V43" s="454"/>
      <c r="W43" s="454"/>
      <c r="X43" s="454"/>
      <c r="Y43" s="2"/>
      <c r="Z43" s="2"/>
      <c r="AA43" s="2"/>
      <c r="AB43" s="2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</row>
    <row r="44" spans="1:49" ht="45" customHeight="1" thickBot="1">
      <c r="A44" s="455" t="s">
        <v>13</v>
      </c>
      <c r="B44" s="456"/>
      <c r="C44" s="456"/>
      <c r="D44" s="456"/>
      <c r="E44" s="456"/>
      <c r="F44" s="456"/>
      <c r="G44" s="456"/>
      <c r="H44" s="456"/>
      <c r="I44" s="456"/>
      <c r="J44" s="457"/>
      <c r="K44" s="636" t="s">
        <v>60</v>
      </c>
      <c r="L44" s="637"/>
      <c r="M44" s="637"/>
      <c r="N44" s="638"/>
      <c r="O44" s="636" t="s">
        <v>61</v>
      </c>
      <c r="P44" s="637"/>
      <c r="Q44" s="637"/>
      <c r="R44" s="638"/>
      <c r="S44" s="636" t="s">
        <v>62</v>
      </c>
      <c r="T44" s="637"/>
      <c r="U44" s="637"/>
      <c r="V44" s="638"/>
      <c r="W44" s="161" t="s">
        <v>70</v>
      </c>
      <c r="X44" s="161" t="s">
        <v>71</v>
      </c>
    </row>
    <row r="45" spans="1:49" ht="14.25" customHeight="1">
      <c r="A45" s="435" t="s">
        <v>18</v>
      </c>
      <c r="B45" s="436"/>
      <c r="C45" s="436"/>
      <c r="D45" s="436"/>
      <c r="E45" s="436"/>
      <c r="F45" s="436"/>
      <c r="G45" s="436"/>
      <c r="H45" s="436"/>
      <c r="I45" s="436"/>
      <c r="J45" s="437"/>
      <c r="K45" s="648">
        <f>SUM(K46:N47)</f>
        <v>2468.6</v>
      </c>
      <c r="L45" s="649"/>
      <c r="M45" s="649"/>
      <c r="N45" s="650"/>
      <c r="O45" s="648">
        <f>SUM(O46:R47)</f>
        <v>408.9</v>
      </c>
      <c r="P45" s="649"/>
      <c r="Q45" s="649"/>
      <c r="R45" s="650"/>
      <c r="S45" s="648">
        <f>SUM(S46:V47)</f>
        <v>0</v>
      </c>
      <c r="T45" s="649"/>
      <c r="U45" s="649"/>
      <c r="V45" s="650"/>
      <c r="W45" s="78">
        <f ca="1">SUM(W46:W47)</f>
        <v>355.4</v>
      </c>
      <c r="X45" s="78">
        <f>SUM(X46:X47)</f>
        <v>239.5</v>
      </c>
    </row>
    <row r="46" spans="1:49" ht="14.25" customHeight="1">
      <c r="A46" s="438" t="s">
        <v>23</v>
      </c>
      <c r="B46" s="439"/>
      <c r="C46" s="439"/>
      <c r="D46" s="439"/>
      <c r="E46" s="439"/>
      <c r="F46" s="439"/>
      <c r="G46" s="439"/>
      <c r="H46" s="439"/>
      <c r="I46" s="439"/>
      <c r="J46" s="440"/>
      <c r="K46" s="583">
        <f>SUMIF(J12:J41,"SB",K12:K41)</f>
        <v>524.1</v>
      </c>
      <c r="L46" s="584"/>
      <c r="M46" s="584"/>
      <c r="N46" s="585"/>
      <c r="O46" s="583">
        <f>SUMIF(J12:J41,"SB",O12:O41)</f>
        <v>380.8</v>
      </c>
      <c r="P46" s="584"/>
      <c r="Q46" s="584"/>
      <c r="R46" s="585"/>
      <c r="S46" s="583">
        <f>SUMIF(J12:J41,"SB",S12:S41)</f>
        <v>0</v>
      </c>
      <c r="T46" s="584"/>
      <c r="U46" s="584"/>
      <c r="V46" s="585"/>
      <c r="W46" s="44">
        <f ca="1">SUMIF(J12:J41,"SB",W12:W37)</f>
        <v>355.4</v>
      </c>
      <c r="X46" s="44">
        <f>SUMIF(J12:J41,"SB",X12:X41)</f>
        <v>239.5</v>
      </c>
    </row>
    <row r="47" spans="1:49" ht="14.25" customHeight="1">
      <c r="A47" s="429" t="s">
        <v>24</v>
      </c>
      <c r="B47" s="430"/>
      <c r="C47" s="430"/>
      <c r="D47" s="430"/>
      <c r="E47" s="430"/>
      <c r="F47" s="430"/>
      <c r="G47" s="430"/>
      <c r="H47" s="430"/>
      <c r="I47" s="430"/>
      <c r="J47" s="431"/>
      <c r="K47" s="583">
        <f>SUMIF(J12:J41,"SB(P)",K12:K41)</f>
        <v>1944.5</v>
      </c>
      <c r="L47" s="584"/>
      <c r="M47" s="584"/>
      <c r="N47" s="585"/>
      <c r="O47" s="583">
        <f>SUMIF(J16:J41,"SB(P)",O16:O41)</f>
        <v>28.1</v>
      </c>
      <c r="P47" s="584"/>
      <c r="Q47" s="584"/>
      <c r="R47" s="585"/>
      <c r="S47" s="583">
        <f>SUMIF(J16:J41,"SB(P)",S16:S41)</f>
        <v>0</v>
      </c>
      <c r="T47" s="584"/>
      <c r="U47" s="584"/>
      <c r="V47" s="585"/>
      <c r="W47" s="44">
        <f>SUMIF(J16:J41,"SB(P)",W16:W41)</f>
        <v>0</v>
      </c>
      <c r="X47" s="44">
        <f>SUMIF(J16:J41,"SB(P)",X16:X41)</f>
        <v>0</v>
      </c>
    </row>
    <row r="48" spans="1:49" ht="14.25" customHeight="1">
      <c r="A48" s="432" t="s">
        <v>19</v>
      </c>
      <c r="B48" s="433"/>
      <c r="C48" s="433"/>
      <c r="D48" s="433"/>
      <c r="E48" s="433"/>
      <c r="F48" s="433"/>
      <c r="G48" s="433"/>
      <c r="H48" s="433"/>
      <c r="I48" s="433"/>
      <c r="J48" s="434"/>
      <c r="K48" s="642">
        <f>SUM(K49:N51)</f>
        <v>3396.1</v>
      </c>
      <c r="L48" s="643"/>
      <c r="M48" s="643"/>
      <c r="N48" s="644"/>
      <c r="O48" s="642">
        <f>SUM(O49:R51)</f>
        <v>50</v>
      </c>
      <c r="P48" s="643"/>
      <c r="Q48" s="643"/>
      <c r="R48" s="644"/>
      <c r="S48" s="642">
        <f>SUM(S49:V49)</f>
        <v>0</v>
      </c>
      <c r="T48" s="643"/>
      <c r="U48" s="643"/>
      <c r="V48" s="644"/>
      <c r="W48" s="79">
        <f>SUM(W49:W51)</f>
        <v>0</v>
      </c>
      <c r="X48" s="79">
        <f>SUM(X49:X51)</f>
        <v>0</v>
      </c>
    </row>
    <row r="49" spans="1:24" ht="14.25" customHeight="1">
      <c r="A49" s="423" t="s">
        <v>25</v>
      </c>
      <c r="B49" s="424"/>
      <c r="C49" s="424"/>
      <c r="D49" s="424"/>
      <c r="E49" s="424"/>
      <c r="F49" s="424"/>
      <c r="G49" s="424"/>
      <c r="H49" s="424"/>
      <c r="I49" s="424"/>
      <c r="J49" s="425"/>
      <c r="K49" s="583">
        <f>SUMIF(J16:J41,"ES",K16:K41)</f>
        <v>3396.1</v>
      </c>
      <c r="L49" s="584"/>
      <c r="M49" s="584"/>
      <c r="N49" s="585"/>
      <c r="O49" s="583">
        <f>SUMIF(J16:J41,"ES",O16:O41)</f>
        <v>0</v>
      </c>
      <c r="P49" s="584"/>
      <c r="Q49" s="584"/>
      <c r="R49" s="585"/>
      <c r="S49" s="583">
        <f>SUMIF(J16:J41,"ES",S16:S41)</f>
        <v>0</v>
      </c>
      <c r="T49" s="584"/>
      <c r="U49" s="584"/>
      <c r="V49" s="585"/>
      <c r="W49" s="44">
        <f>SUMIF(J16:J41,"ES",W16:W41)</f>
        <v>0</v>
      </c>
      <c r="X49" s="44">
        <f>SUMIF(J16:J41,"ES",X16:X41)</f>
        <v>0</v>
      </c>
    </row>
    <row r="50" spans="1:24" ht="14.25" customHeight="1">
      <c r="A50" s="423" t="s">
        <v>74</v>
      </c>
      <c r="B50" s="424"/>
      <c r="C50" s="424"/>
      <c r="D50" s="424"/>
      <c r="E50" s="424"/>
      <c r="F50" s="424"/>
      <c r="G50" s="424"/>
      <c r="H50" s="424"/>
      <c r="I50" s="424"/>
      <c r="J50" s="425"/>
      <c r="K50" s="583">
        <f>SUMIF(J16:J41,"KVJUD",K16:K41)</f>
        <v>0</v>
      </c>
      <c r="L50" s="584"/>
      <c r="M50" s="584"/>
      <c r="N50" s="585"/>
      <c r="O50" s="583">
        <f>SUMIF(J16:J41,"KVJUD",O16:O41)</f>
        <v>0</v>
      </c>
      <c r="P50" s="584"/>
      <c r="Q50" s="584"/>
      <c r="R50" s="585"/>
      <c r="S50" s="583">
        <f>SUMIF(J16:J42,"ES",S16:S42)</f>
        <v>0</v>
      </c>
      <c r="T50" s="584"/>
      <c r="U50" s="584"/>
      <c r="V50" s="585"/>
      <c r="W50" s="44">
        <f>SUMIF(J16:J41,"KVJUD",W16:W41)</f>
        <v>0</v>
      </c>
      <c r="X50" s="44">
        <f>SUMIF(J16:J41,"KVJUD",X16:X41)</f>
        <v>0</v>
      </c>
    </row>
    <row r="51" spans="1:24" ht="14.25" customHeight="1">
      <c r="A51" s="423" t="s">
        <v>73</v>
      </c>
      <c r="B51" s="424"/>
      <c r="C51" s="424"/>
      <c r="D51" s="424"/>
      <c r="E51" s="424"/>
      <c r="F51" s="424"/>
      <c r="G51" s="424"/>
      <c r="H51" s="424"/>
      <c r="I51" s="424"/>
      <c r="J51" s="425"/>
      <c r="K51" s="583">
        <f>SUMIF(J16:J43,"KT",K16:K43)</f>
        <v>0</v>
      </c>
      <c r="L51" s="584"/>
      <c r="M51" s="584"/>
      <c r="N51" s="585"/>
      <c r="O51" s="583">
        <f>SUMIF(J16:J41,"KT",O16:O41)</f>
        <v>50</v>
      </c>
      <c r="P51" s="584"/>
      <c r="Q51" s="584"/>
      <c r="R51" s="585"/>
      <c r="S51" s="583">
        <f>SUMIF(J16:J43,"ES",S16:S43)</f>
        <v>0</v>
      </c>
      <c r="T51" s="584"/>
      <c r="U51" s="584"/>
      <c r="V51" s="585"/>
      <c r="W51" s="44">
        <f>SUMIF(J16:J41,"KT",W16:W41)</f>
        <v>0</v>
      </c>
      <c r="X51" s="44">
        <f>SUMIF(J16:J41,"KT",X16:X41)</f>
        <v>0</v>
      </c>
    </row>
    <row r="52" spans="1:24" ht="17.25" customHeight="1" thickBot="1">
      <c r="A52" s="426" t="s">
        <v>20</v>
      </c>
      <c r="B52" s="427"/>
      <c r="C52" s="427"/>
      <c r="D52" s="427"/>
      <c r="E52" s="427"/>
      <c r="F52" s="427"/>
      <c r="G52" s="427"/>
      <c r="H52" s="427"/>
      <c r="I52" s="427"/>
      <c r="J52" s="428"/>
      <c r="K52" s="639">
        <f>SUM(K45,K48)</f>
        <v>5864.7</v>
      </c>
      <c r="L52" s="640"/>
      <c r="M52" s="640"/>
      <c r="N52" s="641"/>
      <c r="O52" s="639">
        <f>SUM(O45,O48)</f>
        <v>458.9</v>
      </c>
      <c r="P52" s="640"/>
      <c r="Q52" s="640"/>
      <c r="R52" s="641"/>
      <c r="S52" s="639">
        <f>SUM(S45,S48)</f>
        <v>0</v>
      </c>
      <c r="T52" s="640"/>
      <c r="U52" s="640"/>
      <c r="V52" s="641"/>
      <c r="W52" s="162">
        <f ca="1">SUM(W45,W48)</f>
        <v>355.4</v>
      </c>
      <c r="X52" s="162">
        <f>SUM(X45,X48)</f>
        <v>239.5</v>
      </c>
    </row>
    <row r="53" spans="1:24">
      <c r="O53" s="287" t="s">
        <v>89</v>
      </c>
      <c r="P53" s="287">
        <f>O52/3.4528*1000</f>
        <v>132907</v>
      </c>
      <c r="Q53" s="287"/>
      <c r="R53" s="287"/>
      <c r="S53" s="287"/>
      <c r="T53" s="287"/>
      <c r="U53" s="287"/>
      <c r="V53" s="287"/>
      <c r="W53" s="287">
        <f ca="1">W52/3.4528*1000</f>
        <v>102931</v>
      </c>
      <c r="X53" s="287">
        <f>X52/3.4528*1000</f>
        <v>69364</v>
      </c>
    </row>
  </sheetData>
  <mergeCells count="139">
    <mergeCell ref="C39:J39"/>
    <mergeCell ref="B27:J27"/>
    <mergeCell ref="A44:J44"/>
    <mergeCell ref="K44:N44"/>
    <mergeCell ref="O44:R44"/>
    <mergeCell ref="S44:V44"/>
    <mergeCell ref="A45:J45"/>
    <mergeCell ref="A43:X43"/>
    <mergeCell ref="A42:AB42"/>
    <mergeCell ref="Y27:AB27"/>
    <mergeCell ref="Y40:AB40"/>
    <mergeCell ref="B41:J41"/>
    <mergeCell ref="Y41:AB41"/>
    <mergeCell ref="A30:A32"/>
    <mergeCell ref="B40:J40"/>
    <mergeCell ref="K45:N45"/>
    <mergeCell ref="O45:R45"/>
    <mergeCell ref="S45:V45"/>
    <mergeCell ref="E33:E34"/>
    <mergeCell ref="G33:G34"/>
    <mergeCell ref="H33:H34"/>
    <mergeCell ref="F36:F38"/>
    <mergeCell ref="G36:G38"/>
    <mergeCell ref="H36:H38"/>
    <mergeCell ref="A46:J46"/>
    <mergeCell ref="A52:J52"/>
    <mergeCell ref="K52:N52"/>
    <mergeCell ref="O52:R52"/>
    <mergeCell ref="S52:V52"/>
    <mergeCell ref="A48:J48"/>
    <mergeCell ref="K48:N48"/>
    <mergeCell ref="O48:R48"/>
    <mergeCell ref="S48:V48"/>
    <mergeCell ref="A49:J49"/>
    <mergeCell ref="K49:N49"/>
    <mergeCell ref="O49:R49"/>
    <mergeCell ref="S49:V49"/>
    <mergeCell ref="K46:N46"/>
    <mergeCell ref="O46:R46"/>
    <mergeCell ref="S46:V46"/>
    <mergeCell ref="K47:N47"/>
    <mergeCell ref="O47:R47"/>
    <mergeCell ref="S47:V47"/>
    <mergeCell ref="A47:J47"/>
    <mergeCell ref="A50:J50"/>
    <mergeCell ref="K50:N50"/>
    <mergeCell ref="O50:R50"/>
    <mergeCell ref="S50:V50"/>
    <mergeCell ref="S6:S7"/>
    <mergeCell ref="H5:H7"/>
    <mergeCell ref="I5:I7"/>
    <mergeCell ref="C11:AB11"/>
    <mergeCell ref="A12:A15"/>
    <mergeCell ref="B12:B15"/>
    <mergeCell ref="C12:C15"/>
    <mergeCell ref="D12:D15"/>
    <mergeCell ref="E12:E15"/>
    <mergeCell ref="F12:F15"/>
    <mergeCell ref="G12:G15"/>
    <mergeCell ref="H12:H15"/>
    <mergeCell ref="I12:I15"/>
    <mergeCell ref="Y14:Y15"/>
    <mergeCell ref="J5:J7"/>
    <mergeCell ref="K5:N5"/>
    <mergeCell ref="O5:R5"/>
    <mergeCell ref="S5:V5"/>
    <mergeCell ref="T6:U6"/>
    <mergeCell ref="V6:V7"/>
    <mergeCell ref="A8:AB8"/>
    <mergeCell ref="A9:AB9"/>
    <mergeCell ref="B10:AB10"/>
    <mergeCell ref="D5:D7"/>
    <mergeCell ref="Z16:Z17"/>
    <mergeCell ref="AA16:AA17"/>
    <mergeCell ref="AB16:AB17"/>
    <mergeCell ref="A1:AB1"/>
    <mergeCell ref="A2:AB2"/>
    <mergeCell ref="A3:AB3"/>
    <mergeCell ref="Z4:AB4"/>
    <mergeCell ref="A5:A7"/>
    <mergeCell ref="B5:B7"/>
    <mergeCell ref="C5:C7"/>
    <mergeCell ref="E5:E7"/>
    <mergeCell ref="F5:F7"/>
    <mergeCell ref="G5:G7"/>
    <mergeCell ref="Y6:Y7"/>
    <mergeCell ref="Z6:AB6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H21:H25"/>
    <mergeCell ref="I21:I22"/>
    <mergeCell ref="I23:I25"/>
    <mergeCell ref="B16:B20"/>
    <mergeCell ref="C16:C20"/>
    <mergeCell ref="D16:D20"/>
    <mergeCell ref="E16:E20"/>
    <mergeCell ref="F16:F20"/>
    <mergeCell ref="G16:G20"/>
    <mergeCell ref="E21:E25"/>
    <mergeCell ref="I30:I32"/>
    <mergeCell ref="B28:AB28"/>
    <mergeCell ref="B30:B32"/>
    <mergeCell ref="C30:C32"/>
    <mergeCell ref="C29:AB29"/>
    <mergeCell ref="C26:J26"/>
    <mergeCell ref="Y26:AB26"/>
    <mergeCell ref="I33:I35"/>
    <mergeCell ref="F33:F35"/>
    <mergeCell ref="A51:J51"/>
    <mergeCell ref="K51:N51"/>
    <mergeCell ref="O51:R51"/>
    <mergeCell ref="S51:V51"/>
    <mergeCell ref="A16:A20"/>
    <mergeCell ref="I16:I20"/>
    <mergeCell ref="Y16:Y17"/>
    <mergeCell ref="A21:A25"/>
    <mergeCell ref="B21:B25"/>
    <mergeCell ref="C21:C25"/>
    <mergeCell ref="D21:D25"/>
    <mergeCell ref="F30:F32"/>
    <mergeCell ref="G30:G32"/>
    <mergeCell ref="H30:H32"/>
    <mergeCell ref="G21:G25"/>
    <mergeCell ref="Y18:Y19"/>
    <mergeCell ref="F23:F25"/>
    <mergeCell ref="H16:H20"/>
    <mergeCell ref="A36:A38"/>
    <mergeCell ref="B36:B38"/>
    <mergeCell ref="C36:C38"/>
    <mergeCell ref="D36:D38"/>
    <mergeCell ref="E36:E38"/>
    <mergeCell ref="I36:I38"/>
  </mergeCells>
  <printOptions horizontalCentered="1"/>
  <pageMargins left="0" right="0" top="0.39370078740157483" bottom="0.11811023622047245" header="0" footer="0"/>
  <pageSetup paperSize="9" scale="80" orientation="landscape" r:id="rId1"/>
  <headerFooter alignWithMargins="0">
    <oddFooter>Puslapių &amp;P iš &amp;N</oddFooter>
  </headerFooter>
  <rowBreaks count="1" manualBreakCount="1">
    <brk id="28" max="27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52"/>
  <sheetViews>
    <sheetView view="pageBreakPreview" topLeftCell="A26" zoomScaleNormal="100" zoomScaleSheetLayoutView="100" workbookViewId="0">
      <selection activeCell="S41" sqref="S41"/>
    </sheetView>
  </sheetViews>
  <sheetFormatPr defaultRowHeight="12.75"/>
  <cols>
    <col min="1" max="4" width="2.7109375" style="4" customWidth="1"/>
    <col min="5" max="5" width="30.42578125" style="4" customWidth="1"/>
    <col min="6" max="6" width="3.140625" style="45" customWidth="1"/>
    <col min="7" max="7" width="3.28515625" style="4" customWidth="1"/>
    <col min="8" max="8" width="3.140625" style="5" customWidth="1"/>
    <col min="9" max="9" width="11.140625" style="5" customWidth="1"/>
    <col min="10" max="10" width="8.7109375" style="6" customWidth="1"/>
    <col min="11" max="11" width="10.42578125" style="4" customWidth="1"/>
    <col min="12" max="12" width="29.7109375" style="4" customWidth="1"/>
    <col min="13" max="13" width="7.28515625" style="4" customWidth="1"/>
    <col min="14" max="16384" width="9.140625" style="3"/>
  </cols>
  <sheetData>
    <row r="1" spans="1:16" ht="18.75" customHeight="1">
      <c r="F1" s="4"/>
      <c r="H1" s="297"/>
      <c r="I1" s="297"/>
      <c r="J1" s="298"/>
      <c r="K1" s="6"/>
      <c r="L1" s="660" t="s">
        <v>108</v>
      </c>
      <c r="M1" s="661"/>
    </row>
    <row r="2" spans="1:16" ht="14.25" customHeight="1">
      <c r="F2" s="4"/>
      <c r="H2" s="297"/>
      <c r="I2" s="297"/>
      <c r="J2" s="298"/>
      <c r="K2" s="6"/>
      <c r="L2" s="661"/>
      <c r="M2" s="661"/>
    </row>
    <row r="3" spans="1:16" ht="18" customHeight="1">
      <c r="F3" s="4"/>
      <c r="H3" s="297"/>
      <c r="I3" s="297"/>
      <c r="J3" s="298"/>
      <c r="K3" s="6"/>
      <c r="L3" s="661"/>
      <c r="M3" s="661"/>
    </row>
    <row r="4" spans="1:16" ht="18" customHeight="1">
      <c r="F4" s="4"/>
      <c r="H4" s="297"/>
      <c r="I4" s="297"/>
      <c r="J4" s="298"/>
      <c r="K4" s="6"/>
      <c r="L4" s="406"/>
      <c r="M4" s="406"/>
    </row>
    <row r="5" spans="1:16" ht="18" customHeight="1">
      <c r="F5" s="4"/>
      <c r="H5" s="297"/>
      <c r="I5" s="297"/>
      <c r="J5" s="298"/>
      <c r="K5" s="6"/>
      <c r="L5" s="406"/>
      <c r="M5" s="406"/>
    </row>
    <row r="6" spans="1:16" ht="18" customHeight="1">
      <c r="A6" s="536" t="s">
        <v>93</v>
      </c>
      <c r="B6" s="536"/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</row>
    <row r="7" spans="1:16" ht="15" customHeight="1">
      <c r="A7" s="537" t="s">
        <v>54</v>
      </c>
      <c r="B7" s="537"/>
      <c r="C7" s="537"/>
      <c r="D7" s="537"/>
      <c r="E7" s="537"/>
      <c r="F7" s="537"/>
      <c r="G7" s="537"/>
      <c r="H7" s="537"/>
      <c r="I7" s="537"/>
      <c r="J7" s="537"/>
      <c r="K7" s="537"/>
      <c r="L7" s="537"/>
      <c r="M7" s="537"/>
    </row>
    <row r="8" spans="1:16" ht="29.25" customHeight="1">
      <c r="A8" s="538" t="s">
        <v>22</v>
      </c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1"/>
      <c r="O8" s="1"/>
      <c r="P8" s="1"/>
    </row>
    <row r="9" spans="1:16" ht="18" customHeight="1" thickBot="1">
      <c r="L9" s="662" t="s">
        <v>89</v>
      </c>
      <c r="M9" s="663"/>
    </row>
    <row r="10" spans="1:16" ht="63" customHeight="1">
      <c r="A10" s="540" t="s">
        <v>56</v>
      </c>
      <c r="B10" s="543" t="s">
        <v>1</v>
      </c>
      <c r="C10" s="543" t="s">
        <v>2</v>
      </c>
      <c r="D10" s="543" t="s">
        <v>57</v>
      </c>
      <c r="E10" s="560" t="s">
        <v>15</v>
      </c>
      <c r="F10" s="563" t="s">
        <v>3</v>
      </c>
      <c r="G10" s="543" t="s">
        <v>94</v>
      </c>
      <c r="H10" s="666" t="s">
        <v>4</v>
      </c>
      <c r="I10" s="629" t="s">
        <v>59</v>
      </c>
      <c r="J10" s="533" t="s">
        <v>5</v>
      </c>
      <c r="K10" s="521" t="s">
        <v>95</v>
      </c>
      <c r="L10" s="671" t="s">
        <v>96</v>
      </c>
      <c r="M10" s="672"/>
    </row>
    <row r="11" spans="1:16" ht="15" customHeight="1">
      <c r="A11" s="541"/>
      <c r="B11" s="544"/>
      <c r="C11" s="544"/>
      <c r="D11" s="544"/>
      <c r="E11" s="561"/>
      <c r="F11" s="564"/>
      <c r="G11" s="664"/>
      <c r="H11" s="667"/>
      <c r="I11" s="630"/>
      <c r="J11" s="534"/>
      <c r="K11" s="669"/>
      <c r="L11" s="552" t="s">
        <v>15</v>
      </c>
      <c r="M11" s="299" t="s">
        <v>90</v>
      </c>
    </row>
    <row r="12" spans="1:16" ht="14.25" customHeight="1" thickBot="1">
      <c r="A12" s="542"/>
      <c r="B12" s="545"/>
      <c r="C12" s="545"/>
      <c r="D12" s="545"/>
      <c r="E12" s="562"/>
      <c r="F12" s="565"/>
      <c r="G12" s="665"/>
      <c r="H12" s="668"/>
      <c r="I12" s="631"/>
      <c r="J12" s="535"/>
      <c r="K12" s="670"/>
      <c r="L12" s="553"/>
      <c r="M12" s="168" t="s">
        <v>26</v>
      </c>
    </row>
    <row r="13" spans="1:16" s="30" customFormat="1" ht="15.75" customHeight="1">
      <c r="A13" s="518" t="s">
        <v>30</v>
      </c>
      <c r="B13" s="519"/>
      <c r="C13" s="519"/>
      <c r="D13" s="519"/>
      <c r="E13" s="519"/>
      <c r="F13" s="519"/>
      <c r="G13" s="519"/>
      <c r="H13" s="519"/>
      <c r="I13" s="519"/>
      <c r="J13" s="519"/>
      <c r="K13" s="519"/>
      <c r="L13" s="519"/>
      <c r="M13" s="520"/>
    </row>
    <row r="14" spans="1:16" s="30" customFormat="1" ht="15" customHeight="1">
      <c r="A14" s="502" t="s">
        <v>87</v>
      </c>
      <c r="B14" s="503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4"/>
    </row>
    <row r="15" spans="1:16" ht="36.75" customHeight="1">
      <c r="A15" s="149" t="s">
        <v>8</v>
      </c>
      <c r="B15" s="505" t="s">
        <v>31</v>
      </c>
      <c r="C15" s="506"/>
      <c r="D15" s="506"/>
      <c r="E15" s="506"/>
      <c r="F15" s="506"/>
      <c r="G15" s="506"/>
      <c r="H15" s="506"/>
      <c r="I15" s="506"/>
      <c r="J15" s="506"/>
      <c r="K15" s="506"/>
      <c r="L15" s="506"/>
      <c r="M15" s="507"/>
    </row>
    <row r="16" spans="1:16" ht="26.25" customHeight="1">
      <c r="A16" s="150" t="s">
        <v>8</v>
      </c>
      <c r="B16" s="85" t="s">
        <v>8</v>
      </c>
      <c r="C16" s="508" t="s">
        <v>32</v>
      </c>
      <c r="D16" s="509"/>
      <c r="E16" s="509"/>
      <c r="F16" s="509"/>
      <c r="G16" s="509"/>
      <c r="H16" s="509"/>
      <c r="I16" s="509"/>
      <c r="J16" s="509"/>
      <c r="K16" s="509"/>
      <c r="L16" s="509"/>
      <c r="M16" s="510"/>
    </row>
    <row r="17" spans="1:18" ht="22.5" customHeight="1">
      <c r="A17" s="471" t="s">
        <v>8</v>
      </c>
      <c r="B17" s="473" t="s">
        <v>8</v>
      </c>
      <c r="C17" s="483" t="s">
        <v>8</v>
      </c>
      <c r="D17" s="483"/>
      <c r="E17" s="511" t="s">
        <v>51</v>
      </c>
      <c r="F17" s="632" t="s">
        <v>47</v>
      </c>
      <c r="G17" s="673" t="s">
        <v>104</v>
      </c>
      <c r="H17" s="444" t="s">
        <v>36</v>
      </c>
      <c r="I17" s="615" t="s">
        <v>66</v>
      </c>
      <c r="J17" s="288" t="s">
        <v>27</v>
      </c>
      <c r="K17" s="318">
        <f>33.6/3.4528*1000</f>
        <v>9731</v>
      </c>
      <c r="L17" s="405" t="s">
        <v>52</v>
      </c>
      <c r="M17" s="311">
        <v>2</v>
      </c>
      <c r="N17" s="49"/>
      <c r="O17" s="50"/>
      <c r="P17" s="50"/>
      <c r="Q17" s="50"/>
    </row>
    <row r="18" spans="1:18" ht="17.25" customHeight="1">
      <c r="A18" s="471"/>
      <c r="B18" s="473"/>
      <c r="C18" s="483"/>
      <c r="D18" s="483"/>
      <c r="E18" s="511"/>
      <c r="F18" s="446"/>
      <c r="G18" s="673"/>
      <c r="H18" s="444"/>
      <c r="I18" s="615"/>
      <c r="J18" s="310"/>
      <c r="K18" s="319"/>
      <c r="L18" s="312" t="s">
        <v>53</v>
      </c>
      <c r="M18" s="313">
        <v>1</v>
      </c>
      <c r="N18" s="49"/>
      <c r="O18" s="50"/>
      <c r="P18" s="50"/>
      <c r="Q18" s="50"/>
    </row>
    <row r="19" spans="1:18" ht="14.25" customHeight="1">
      <c r="A19" s="471"/>
      <c r="B19" s="473"/>
      <c r="C19" s="483"/>
      <c r="D19" s="483"/>
      <c r="E19" s="511"/>
      <c r="F19" s="446"/>
      <c r="G19" s="673"/>
      <c r="H19" s="444"/>
      <c r="I19" s="615"/>
      <c r="J19" s="29"/>
      <c r="K19" s="320"/>
      <c r="L19" s="675" t="s">
        <v>55</v>
      </c>
      <c r="M19" s="311">
        <v>12</v>
      </c>
      <c r="N19" s="49"/>
      <c r="O19" s="50"/>
      <c r="P19" s="50"/>
      <c r="Q19" s="50"/>
    </row>
    <row r="20" spans="1:18" ht="25.5" customHeight="1" thickBot="1">
      <c r="A20" s="480"/>
      <c r="B20" s="481"/>
      <c r="C20" s="484"/>
      <c r="D20" s="484"/>
      <c r="E20" s="512"/>
      <c r="F20" s="619"/>
      <c r="G20" s="674"/>
      <c r="H20" s="516"/>
      <c r="I20" s="635"/>
      <c r="J20" s="138" t="s">
        <v>9</v>
      </c>
      <c r="K20" s="321">
        <f t="shared" ref="K20" si="0">SUM(K17:K19)</f>
        <v>9731</v>
      </c>
      <c r="L20" s="501"/>
      <c r="M20" s="104"/>
      <c r="N20" s="49"/>
      <c r="O20" s="50"/>
      <c r="P20" s="50"/>
      <c r="Q20" s="50"/>
    </row>
    <row r="21" spans="1:18" ht="12" customHeight="1">
      <c r="A21" s="470" t="s">
        <v>8</v>
      </c>
      <c r="B21" s="472" t="s">
        <v>10</v>
      </c>
      <c r="C21" s="482" t="s">
        <v>10</v>
      </c>
      <c r="D21" s="482"/>
      <c r="E21" s="414" t="s">
        <v>88</v>
      </c>
      <c r="F21" s="476" t="s">
        <v>75</v>
      </c>
      <c r="G21" s="679" t="s">
        <v>105</v>
      </c>
      <c r="H21" s="420" t="s">
        <v>36</v>
      </c>
      <c r="I21" s="586" t="s">
        <v>67</v>
      </c>
      <c r="J21" s="290" t="s">
        <v>27</v>
      </c>
      <c r="K21" s="52">
        <f>117.7/3.4528*1000</f>
        <v>34088</v>
      </c>
      <c r="L21" s="494" t="s">
        <v>91</v>
      </c>
      <c r="M21" s="492" t="s">
        <v>44</v>
      </c>
      <c r="O21" s="8"/>
    </row>
    <row r="22" spans="1:18" ht="17.25" customHeight="1">
      <c r="A22" s="471"/>
      <c r="B22" s="473"/>
      <c r="C22" s="483"/>
      <c r="D22" s="483"/>
      <c r="E22" s="490"/>
      <c r="F22" s="446"/>
      <c r="G22" s="680"/>
      <c r="H22" s="421"/>
      <c r="I22" s="587"/>
      <c r="J22" s="236"/>
      <c r="K22" s="319"/>
      <c r="L22" s="495"/>
      <c r="M22" s="493"/>
      <c r="O22" s="8"/>
    </row>
    <row r="23" spans="1:18" ht="14.25" customHeight="1">
      <c r="A23" s="471"/>
      <c r="B23" s="473"/>
      <c r="C23" s="483"/>
      <c r="D23" s="483"/>
      <c r="E23" s="490"/>
      <c r="F23" s="446"/>
      <c r="G23" s="680"/>
      <c r="H23" s="421"/>
      <c r="I23" s="588"/>
      <c r="J23" s="43"/>
      <c r="K23" s="322"/>
      <c r="L23" s="676" t="s">
        <v>81</v>
      </c>
      <c r="M23" s="388">
        <v>80</v>
      </c>
      <c r="O23" s="8"/>
    </row>
    <row r="24" spans="1:18" ht="25.5" customHeight="1" thickBot="1">
      <c r="A24" s="480"/>
      <c r="B24" s="481"/>
      <c r="C24" s="484"/>
      <c r="D24" s="484"/>
      <c r="E24" s="491"/>
      <c r="F24" s="619"/>
      <c r="G24" s="681"/>
      <c r="H24" s="422"/>
      <c r="I24" s="589"/>
      <c r="J24" s="138" t="s">
        <v>9</v>
      </c>
      <c r="K24" s="321">
        <f>SUM(K21:K23)</f>
        <v>34088</v>
      </c>
      <c r="L24" s="677"/>
      <c r="M24" s="34"/>
      <c r="O24" s="8"/>
      <c r="Q24" s="169"/>
      <c r="R24" s="169"/>
    </row>
    <row r="25" spans="1:18" ht="17.25" customHeight="1">
      <c r="A25" s="470" t="s">
        <v>8</v>
      </c>
      <c r="B25" s="472" t="s">
        <v>10</v>
      </c>
      <c r="C25" s="482" t="s">
        <v>28</v>
      </c>
      <c r="D25" s="482"/>
      <c r="E25" s="414" t="s">
        <v>37</v>
      </c>
      <c r="F25" s="678" t="s">
        <v>75</v>
      </c>
      <c r="G25" s="679" t="s">
        <v>106</v>
      </c>
      <c r="H25" s="420" t="s">
        <v>36</v>
      </c>
      <c r="I25" s="586" t="s">
        <v>103</v>
      </c>
      <c r="J25" s="290" t="s">
        <v>38</v>
      </c>
      <c r="K25" s="52">
        <f>28.1/3.4528*1000</f>
        <v>8138</v>
      </c>
      <c r="L25" s="387" t="s">
        <v>102</v>
      </c>
      <c r="M25" s="374">
        <v>1</v>
      </c>
      <c r="O25" s="8"/>
    </row>
    <row r="26" spans="1:18" ht="14.25" customHeight="1">
      <c r="A26" s="471"/>
      <c r="B26" s="473"/>
      <c r="C26" s="483"/>
      <c r="D26" s="483"/>
      <c r="E26" s="490"/>
      <c r="F26" s="514"/>
      <c r="G26" s="680"/>
      <c r="H26" s="421"/>
      <c r="I26" s="587"/>
      <c r="J26" s="236"/>
      <c r="K26" s="319"/>
      <c r="L26" s="385"/>
      <c r="M26" s="373"/>
      <c r="O26" s="8"/>
    </row>
    <row r="27" spans="1:18" ht="14.25" customHeight="1" thickBot="1">
      <c r="A27" s="480"/>
      <c r="B27" s="481"/>
      <c r="C27" s="484"/>
      <c r="D27" s="484"/>
      <c r="E27" s="491"/>
      <c r="F27" s="515"/>
      <c r="G27" s="681"/>
      <c r="H27" s="422"/>
      <c r="I27" s="589"/>
      <c r="J27" s="138" t="s">
        <v>9</v>
      </c>
      <c r="K27" s="321">
        <f>SUM(K25:K26)</f>
        <v>8138</v>
      </c>
      <c r="L27" s="386"/>
      <c r="M27" s="34"/>
      <c r="O27" s="8"/>
      <c r="Q27" s="169"/>
      <c r="R27" s="169"/>
    </row>
    <row r="28" spans="1:18" ht="15.75" customHeight="1" thickBot="1">
      <c r="A28" s="152" t="s">
        <v>8</v>
      </c>
      <c r="B28" s="7" t="s">
        <v>10</v>
      </c>
      <c r="C28" s="485" t="s">
        <v>11</v>
      </c>
      <c r="D28" s="485"/>
      <c r="E28" s="485"/>
      <c r="F28" s="485"/>
      <c r="G28" s="485"/>
      <c r="H28" s="485"/>
      <c r="I28" s="485"/>
      <c r="J28" s="486"/>
      <c r="K28" s="323">
        <f>K24+K20+K27</f>
        <v>51957</v>
      </c>
      <c r="L28" s="487"/>
      <c r="M28" s="489"/>
    </row>
    <row r="29" spans="1:18" ht="15.75" customHeight="1" thickBot="1">
      <c r="A29" s="152" t="s">
        <v>8</v>
      </c>
      <c r="B29" s="448" t="s">
        <v>12</v>
      </c>
      <c r="C29" s="449"/>
      <c r="D29" s="449"/>
      <c r="E29" s="449"/>
      <c r="F29" s="449"/>
      <c r="G29" s="449"/>
      <c r="H29" s="449"/>
      <c r="I29" s="449"/>
      <c r="J29" s="450"/>
      <c r="K29" s="324">
        <f t="shared" ref="K29" si="1">K28</f>
        <v>51957</v>
      </c>
      <c r="L29" s="462"/>
      <c r="M29" s="461"/>
    </row>
    <row r="30" spans="1:18" ht="24" customHeight="1" thickBot="1">
      <c r="A30" s="153" t="s">
        <v>10</v>
      </c>
      <c r="B30" s="463" t="s">
        <v>33</v>
      </c>
      <c r="C30" s="464"/>
      <c r="D30" s="464"/>
      <c r="E30" s="464"/>
      <c r="F30" s="464"/>
      <c r="G30" s="464"/>
      <c r="H30" s="464"/>
      <c r="I30" s="464"/>
      <c r="J30" s="464"/>
      <c r="K30" s="464"/>
      <c r="L30" s="464"/>
      <c r="M30" s="465"/>
    </row>
    <row r="31" spans="1:18" ht="40.5" customHeight="1" thickBot="1">
      <c r="A31" s="151" t="s">
        <v>10</v>
      </c>
      <c r="B31" s="7" t="s">
        <v>8</v>
      </c>
      <c r="C31" s="466" t="s">
        <v>34</v>
      </c>
      <c r="D31" s="467"/>
      <c r="E31" s="468"/>
      <c r="F31" s="467"/>
      <c r="G31" s="467"/>
      <c r="H31" s="467"/>
      <c r="I31" s="467"/>
      <c r="J31" s="467"/>
      <c r="K31" s="467"/>
      <c r="L31" s="467"/>
      <c r="M31" s="469"/>
    </row>
    <row r="32" spans="1:18" ht="39" customHeight="1">
      <c r="A32" s="470" t="s">
        <v>10</v>
      </c>
      <c r="B32" s="472" t="s">
        <v>8</v>
      </c>
      <c r="C32" s="474" t="s">
        <v>8</v>
      </c>
      <c r="D32" s="225"/>
      <c r="E32" s="330" t="s">
        <v>83</v>
      </c>
      <c r="F32" s="337"/>
      <c r="G32" s="338"/>
      <c r="H32" s="339"/>
      <c r="I32" s="340"/>
      <c r="J32" s="331"/>
      <c r="K32" s="332"/>
      <c r="L32" s="333"/>
      <c r="M32" s="246"/>
      <c r="N32" s="296"/>
      <c r="O32" s="50"/>
    </row>
    <row r="33" spans="1:46" ht="13.5" customHeight="1">
      <c r="A33" s="471"/>
      <c r="B33" s="473"/>
      <c r="C33" s="605"/>
      <c r="D33" s="404" t="s">
        <v>8</v>
      </c>
      <c r="E33" s="260" t="s">
        <v>46</v>
      </c>
      <c r="F33" s="682" t="s">
        <v>76</v>
      </c>
      <c r="G33" s="684" t="s">
        <v>107</v>
      </c>
      <c r="H33" s="401" t="s">
        <v>36</v>
      </c>
      <c r="I33" s="685" t="s">
        <v>66</v>
      </c>
      <c r="J33" s="334" t="s">
        <v>27</v>
      </c>
      <c r="K33" s="335">
        <f>44.5/3.4528*1000</f>
        <v>12888</v>
      </c>
      <c r="L33" s="241" t="s">
        <v>50</v>
      </c>
      <c r="M33" s="336">
        <v>100</v>
      </c>
      <c r="N33" s="296"/>
      <c r="O33" s="50"/>
    </row>
    <row r="34" spans="1:46" ht="15" customHeight="1">
      <c r="A34" s="471"/>
      <c r="B34" s="473"/>
      <c r="C34" s="605"/>
      <c r="D34" s="247" t="s">
        <v>10</v>
      </c>
      <c r="E34" s="240" t="s">
        <v>82</v>
      </c>
      <c r="F34" s="683"/>
      <c r="G34" s="597"/>
      <c r="H34" s="403"/>
      <c r="I34" s="686"/>
      <c r="J34" s="301" t="s">
        <v>27</v>
      </c>
      <c r="K34" s="325">
        <f>135/3.4528*1000</f>
        <v>39099</v>
      </c>
      <c r="L34" s="232" t="s">
        <v>84</v>
      </c>
      <c r="M34" s="205">
        <v>1</v>
      </c>
      <c r="N34" s="296"/>
      <c r="O34" s="51"/>
    </row>
    <row r="35" spans="1:46" ht="15.75" customHeight="1">
      <c r="A35" s="178"/>
      <c r="B35" s="399"/>
      <c r="C35" s="307"/>
      <c r="D35" s="209" t="s">
        <v>28</v>
      </c>
      <c r="E35" s="511" t="s">
        <v>79</v>
      </c>
      <c r="F35" s="445" t="s">
        <v>86</v>
      </c>
      <c r="G35" s="597"/>
      <c r="H35" s="444" t="s">
        <v>36</v>
      </c>
      <c r="I35" s="686"/>
      <c r="J35" s="257" t="s">
        <v>27</v>
      </c>
      <c r="K35" s="326">
        <f>50/3.4528*1000</f>
        <v>14481</v>
      </c>
      <c r="L35" s="302" t="s">
        <v>80</v>
      </c>
      <c r="M35" s="304">
        <v>1</v>
      </c>
      <c r="N35" s="8"/>
    </row>
    <row r="36" spans="1:46" ht="14.25" customHeight="1">
      <c r="A36" s="178"/>
      <c r="B36" s="399"/>
      <c r="C36" s="307"/>
      <c r="D36" s="209"/>
      <c r="E36" s="511"/>
      <c r="F36" s="446"/>
      <c r="G36" s="597"/>
      <c r="H36" s="444"/>
      <c r="I36" s="686"/>
      <c r="J36" s="258" t="s">
        <v>72</v>
      </c>
      <c r="K36" s="284">
        <f>50/3.4528*1000</f>
        <v>14481</v>
      </c>
      <c r="L36" s="303"/>
      <c r="M36" s="305"/>
      <c r="N36" s="8"/>
    </row>
    <row r="37" spans="1:46" ht="14.25" customHeight="1" thickBot="1">
      <c r="A37" s="398"/>
      <c r="B37" s="400"/>
      <c r="C37" s="218"/>
      <c r="D37" s="308"/>
      <c r="E37" s="211"/>
      <c r="F37" s="447"/>
      <c r="G37" s="598"/>
      <c r="H37" s="402"/>
      <c r="I37" s="687"/>
      <c r="J37" s="309" t="s">
        <v>9</v>
      </c>
      <c r="K37" s="327">
        <f t="shared" ref="K37" si="2">SUM(K33:K36)</f>
        <v>80949</v>
      </c>
      <c r="L37" s="233"/>
      <c r="M37" s="306"/>
      <c r="N37" s="296"/>
      <c r="O37" s="50"/>
    </row>
    <row r="38" spans="1:46" ht="12.75" customHeight="1" thickBot="1">
      <c r="A38" s="398" t="s">
        <v>10</v>
      </c>
      <c r="B38" s="400" t="s">
        <v>8</v>
      </c>
      <c r="C38" s="458" t="s">
        <v>11</v>
      </c>
      <c r="D38" s="459"/>
      <c r="E38" s="459"/>
      <c r="F38" s="459"/>
      <c r="G38" s="459"/>
      <c r="H38" s="459"/>
      <c r="I38" s="459"/>
      <c r="J38" s="645"/>
      <c r="K38" s="328">
        <f>K37</f>
        <v>80949</v>
      </c>
      <c r="L38" s="90"/>
      <c r="M38" s="306"/>
    </row>
    <row r="39" spans="1:46" ht="14.25" customHeight="1" thickBot="1">
      <c r="A39" s="151" t="s">
        <v>10</v>
      </c>
      <c r="B39" s="448" t="s">
        <v>12</v>
      </c>
      <c r="C39" s="449"/>
      <c r="D39" s="449"/>
      <c r="E39" s="449"/>
      <c r="F39" s="449"/>
      <c r="G39" s="449"/>
      <c r="H39" s="449"/>
      <c r="I39" s="449"/>
      <c r="J39" s="450"/>
      <c r="K39" s="324">
        <f t="shared" ref="K39" si="3">K38</f>
        <v>80949</v>
      </c>
      <c r="L39" s="462"/>
      <c r="M39" s="461"/>
    </row>
    <row r="40" spans="1:46" ht="14.25" customHeight="1" thickBot="1">
      <c r="A40" s="76" t="s">
        <v>8</v>
      </c>
      <c r="B40" s="441" t="s">
        <v>97</v>
      </c>
      <c r="C40" s="442"/>
      <c r="D40" s="442"/>
      <c r="E40" s="442"/>
      <c r="F40" s="442"/>
      <c r="G40" s="442"/>
      <c r="H40" s="442"/>
      <c r="I40" s="442"/>
      <c r="J40" s="646"/>
      <c r="K40" s="329">
        <f>K39+K29</f>
        <v>132906</v>
      </c>
      <c r="L40" s="647"/>
      <c r="M40" s="452"/>
    </row>
    <row r="41" spans="1:46" s="15" customFormat="1" ht="66" customHeight="1">
      <c r="A41" s="688" t="s">
        <v>109</v>
      </c>
      <c r="B41" s="688"/>
      <c r="C41" s="688"/>
      <c r="D41" s="688"/>
      <c r="E41" s="688"/>
      <c r="F41" s="688"/>
      <c r="G41" s="688"/>
      <c r="H41" s="688"/>
      <c r="I41" s="688"/>
      <c r="J41" s="688"/>
      <c r="K41" s="688"/>
      <c r="L41" s="688"/>
      <c r="M41" s="688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46" s="15" customFormat="1" ht="14.25" customHeight="1" thickBot="1">
      <c r="A42" s="454" t="s">
        <v>17</v>
      </c>
      <c r="B42" s="454"/>
      <c r="C42" s="454"/>
      <c r="D42" s="454"/>
      <c r="E42" s="454"/>
      <c r="F42" s="454"/>
      <c r="G42" s="454"/>
      <c r="H42" s="454"/>
      <c r="I42" s="454"/>
      <c r="J42" s="454"/>
      <c r="K42" s="454"/>
      <c r="L42" s="2"/>
      <c r="M42" s="2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</row>
    <row r="43" spans="1:46" ht="14.25" customHeight="1" thickBot="1">
      <c r="A43" s="455" t="s">
        <v>13</v>
      </c>
      <c r="B43" s="456"/>
      <c r="C43" s="456"/>
      <c r="D43" s="456"/>
      <c r="E43" s="456"/>
      <c r="F43" s="456"/>
      <c r="G43" s="456"/>
      <c r="H43" s="456"/>
      <c r="I43" s="456"/>
      <c r="J43" s="457"/>
      <c r="K43" s="300" t="s">
        <v>95</v>
      </c>
    </row>
    <row r="44" spans="1:46" ht="14.25" customHeight="1">
      <c r="A44" s="435" t="s">
        <v>18</v>
      </c>
      <c r="B44" s="436"/>
      <c r="C44" s="436"/>
      <c r="D44" s="436"/>
      <c r="E44" s="436"/>
      <c r="F44" s="436"/>
      <c r="G44" s="436"/>
      <c r="H44" s="436"/>
      <c r="I44" s="436"/>
      <c r="J44" s="437"/>
      <c r="K44" s="314">
        <f>SUM(K45:K46)</f>
        <v>118425</v>
      </c>
    </row>
    <row r="45" spans="1:46" ht="14.25" customHeight="1">
      <c r="A45" s="438" t="s">
        <v>23</v>
      </c>
      <c r="B45" s="439"/>
      <c r="C45" s="439"/>
      <c r="D45" s="439"/>
      <c r="E45" s="439"/>
      <c r="F45" s="439"/>
      <c r="G45" s="439"/>
      <c r="H45" s="439"/>
      <c r="I45" s="439"/>
      <c r="J45" s="440"/>
      <c r="K45" s="315">
        <f>SUMIF(J17:J40,"SB",K17:K40)</f>
        <v>110287</v>
      </c>
    </row>
    <row r="46" spans="1:46" ht="14.25" customHeight="1">
      <c r="A46" s="429" t="s">
        <v>24</v>
      </c>
      <c r="B46" s="430"/>
      <c r="C46" s="430"/>
      <c r="D46" s="430"/>
      <c r="E46" s="430"/>
      <c r="F46" s="430"/>
      <c r="G46" s="430"/>
      <c r="H46" s="430"/>
      <c r="I46" s="430"/>
      <c r="J46" s="431"/>
      <c r="K46" s="315">
        <f>SUMIF(J17:J40,"SB(P)",K17:K40)</f>
        <v>8138</v>
      </c>
    </row>
    <row r="47" spans="1:46" ht="14.25" customHeight="1">
      <c r="A47" s="432" t="s">
        <v>19</v>
      </c>
      <c r="B47" s="433"/>
      <c r="C47" s="433"/>
      <c r="D47" s="433"/>
      <c r="E47" s="433"/>
      <c r="F47" s="433"/>
      <c r="G47" s="433"/>
      <c r="H47" s="433"/>
      <c r="I47" s="433"/>
      <c r="J47" s="434"/>
      <c r="K47" s="316">
        <f ca="1">SUM(K48:L50)</f>
        <v>14481</v>
      </c>
    </row>
    <row r="48" spans="1:46" s="4" customFormat="1" ht="14.25" customHeight="1">
      <c r="A48" s="423" t="s">
        <v>25</v>
      </c>
      <c r="B48" s="424"/>
      <c r="C48" s="424"/>
      <c r="D48" s="424"/>
      <c r="E48" s="424"/>
      <c r="F48" s="424"/>
      <c r="G48" s="424"/>
      <c r="H48" s="424"/>
      <c r="I48" s="424"/>
      <c r="J48" s="425"/>
      <c r="K48" s="315">
        <f>SUMIF(J17:J40,"ES",K17:K40)</f>
        <v>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 s="4" customFormat="1" ht="17.25" customHeight="1">
      <c r="A49" s="423" t="s">
        <v>74</v>
      </c>
      <c r="B49" s="424"/>
      <c r="C49" s="424"/>
      <c r="D49" s="424"/>
      <c r="E49" s="424"/>
      <c r="F49" s="424"/>
      <c r="G49" s="424"/>
      <c r="H49" s="424"/>
      <c r="I49" s="424"/>
      <c r="J49" s="425"/>
      <c r="K49" s="315">
        <f ca="1">SUMIF(J17:J40,"KVJUD",K21:K40)</f>
        <v>0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 s="4" customFormat="1">
      <c r="A50" s="423" t="s">
        <v>73</v>
      </c>
      <c r="B50" s="424"/>
      <c r="C50" s="424"/>
      <c r="D50" s="424"/>
      <c r="E50" s="424"/>
      <c r="F50" s="424"/>
      <c r="G50" s="424"/>
      <c r="H50" s="424"/>
      <c r="I50" s="424"/>
      <c r="J50" s="425"/>
      <c r="K50" s="315">
        <f>SUMIF(J17:J40,"KT",K17:K40)</f>
        <v>14481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 s="4" customFormat="1" ht="13.5" thickBot="1">
      <c r="A51" s="426" t="s">
        <v>20</v>
      </c>
      <c r="B51" s="427"/>
      <c r="C51" s="427"/>
      <c r="D51" s="427"/>
      <c r="E51" s="427"/>
      <c r="F51" s="427"/>
      <c r="G51" s="427"/>
      <c r="H51" s="427"/>
      <c r="I51" s="427"/>
      <c r="J51" s="428"/>
      <c r="K51" s="317">
        <f ca="1">SUM(K44,K47)</f>
        <v>132906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 s="4" customFormat="1">
      <c r="F52" s="45"/>
      <c r="H52" s="5"/>
      <c r="I52" s="5"/>
      <c r="J52" s="6"/>
      <c r="K52" s="287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</sheetData>
  <mergeCells count="84">
    <mergeCell ref="A41:M41"/>
    <mergeCell ref="A42:K42"/>
    <mergeCell ref="A50:J50"/>
    <mergeCell ref="A51:J51"/>
    <mergeCell ref="C38:J38"/>
    <mergeCell ref="B39:J39"/>
    <mergeCell ref="L39:M39"/>
    <mergeCell ref="B40:J40"/>
    <mergeCell ref="L40:M40"/>
    <mergeCell ref="A49:J49"/>
    <mergeCell ref="A46:J46"/>
    <mergeCell ref="A47:J47"/>
    <mergeCell ref="A44:J44"/>
    <mergeCell ref="A45:J45"/>
    <mergeCell ref="C31:M31"/>
    <mergeCell ref="A32:A34"/>
    <mergeCell ref="B32:B34"/>
    <mergeCell ref="C32:C34"/>
    <mergeCell ref="F33:F34"/>
    <mergeCell ref="G33:G37"/>
    <mergeCell ref="I33:I37"/>
    <mergeCell ref="E35:E36"/>
    <mergeCell ref="F35:F37"/>
    <mergeCell ref="H35:H36"/>
    <mergeCell ref="M21:M22"/>
    <mergeCell ref="L23:L24"/>
    <mergeCell ref="A25:A27"/>
    <mergeCell ref="B25:B27"/>
    <mergeCell ref="C25:C27"/>
    <mergeCell ref="D25:D27"/>
    <mergeCell ref="E25:E27"/>
    <mergeCell ref="F25:F27"/>
    <mergeCell ref="G25:G27"/>
    <mergeCell ref="H25:H27"/>
    <mergeCell ref="I25:I27"/>
    <mergeCell ref="E21:E24"/>
    <mergeCell ref="L21:L22"/>
    <mergeCell ref="F21:F24"/>
    <mergeCell ref="G21:G24"/>
    <mergeCell ref="H21:H24"/>
    <mergeCell ref="L10:M10"/>
    <mergeCell ref="C16:M16"/>
    <mergeCell ref="A17:A20"/>
    <mergeCell ref="B17:B20"/>
    <mergeCell ref="C17:C20"/>
    <mergeCell ref="D17:D20"/>
    <mergeCell ref="E17:E20"/>
    <mergeCell ref="F17:F20"/>
    <mergeCell ref="G17:G20"/>
    <mergeCell ref="H17:H20"/>
    <mergeCell ref="I17:I20"/>
    <mergeCell ref="L19:L20"/>
    <mergeCell ref="C21:C24"/>
    <mergeCell ref="A6:M6"/>
    <mergeCell ref="A7:M7"/>
    <mergeCell ref="A8:M8"/>
    <mergeCell ref="L9:M9"/>
    <mergeCell ref="A10:A12"/>
    <mergeCell ref="B10:B12"/>
    <mergeCell ref="C10:C12"/>
    <mergeCell ref="D10:D12"/>
    <mergeCell ref="E10:E12"/>
    <mergeCell ref="F10:F12"/>
    <mergeCell ref="G10:G12"/>
    <mergeCell ref="H10:H12"/>
    <mergeCell ref="I10:I12"/>
    <mergeCell ref="J10:J12"/>
    <mergeCell ref="K10:K12"/>
    <mergeCell ref="D21:D24"/>
    <mergeCell ref="I21:I24"/>
    <mergeCell ref="L1:M3"/>
    <mergeCell ref="A48:J48"/>
    <mergeCell ref="A43:J43"/>
    <mergeCell ref="C28:J28"/>
    <mergeCell ref="L28:M28"/>
    <mergeCell ref="B29:J29"/>
    <mergeCell ref="L29:M29"/>
    <mergeCell ref="B30:M30"/>
    <mergeCell ref="L11:L12"/>
    <mergeCell ref="A13:M13"/>
    <mergeCell ref="A14:M14"/>
    <mergeCell ref="B15:M15"/>
    <mergeCell ref="A21:A24"/>
    <mergeCell ref="B21:B24"/>
  </mergeCells>
  <printOptions horizontalCentered="1"/>
  <pageMargins left="0.78740157480314965" right="0.19685039370078741" top="0.39370078740157483" bottom="0.39370078740157483" header="0" footer="0"/>
  <pageSetup paperSize="9" scale="8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8</vt:i4>
      </vt:variant>
    </vt:vector>
  </HeadingPairs>
  <TitlesOfParts>
    <vt:vector size="12" baseType="lpstr">
      <vt:lpstr>4 programa</vt:lpstr>
      <vt:lpstr>Lyginamasis variantas</vt:lpstr>
      <vt:lpstr>Aiškinamoji lentelė</vt:lpstr>
      <vt:lpstr>2015 MVP</vt:lpstr>
      <vt:lpstr>'2015 MVP'!Print_Area</vt:lpstr>
      <vt:lpstr>'4 programa'!Print_Area</vt:lpstr>
      <vt:lpstr>'Aiškinamoji lentelė'!Print_Area</vt:lpstr>
      <vt:lpstr>'Lyginamasis variantas'!Print_Area</vt:lpstr>
      <vt:lpstr>'2015 MVP'!Print_Titles</vt:lpstr>
      <vt:lpstr>'4 programa'!Print_Titles</vt:lpstr>
      <vt:lpstr>'Aiškinamoji lentelė'!Print_Titles</vt:lpstr>
      <vt:lpstr>'Lyginamasis variantas'!Print_Titles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2015-02-20T08:11:53Z</cp:lastPrinted>
  <dcterms:created xsi:type="dcterms:W3CDTF">2007-07-27T10:32:34Z</dcterms:created>
  <dcterms:modified xsi:type="dcterms:W3CDTF">2015-06-11T13:52:22Z</dcterms:modified>
</cp:coreProperties>
</file>