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0" yWindow="1065" windowWidth="19320" windowHeight="10320" firstSheet="1" activeTab="1"/>
  </bookViews>
  <sheets>
    <sheet name="Asignavimų valdytojų kodai" sheetId="3" state="hidden" r:id="rId1"/>
    <sheet name="1 programa" sheetId="9" r:id="rId2"/>
    <sheet name="Aiškinamoji lentelė" sheetId="8" state="hidden" r:id="rId3"/>
    <sheet name="2015 MVP" sheetId="10" state="hidden" r:id="rId4"/>
    <sheet name="Lyginamasis variantas" sheetId="11" state="hidden" r:id="rId5"/>
  </sheets>
  <definedNames>
    <definedName name="_xlnm.Print_Area" localSheetId="1">'1 programa'!$A$1:$N$109</definedName>
    <definedName name="_xlnm.Print_Area" localSheetId="3">'2015 MVP'!$A$1:$M$103</definedName>
    <definedName name="_xlnm.Print_Area" localSheetId="2">'Aiškinamoji lentelė'!$A$1:$AB$122</definedName>
    <definedName name="_xlnm.Print_Titles" localSheetId="1">'1 programa'!$5:$7</definedName>
    <definedName name="_xlnm.Print_Titles" localSheetId="3">'2015 MVP'!$8:$10</definedName>
    <definedName name="_xlnm.Print_Titles" localSheetId="2">'Aiškinamoji lentelė'!$5:$7</definedName>
    <definedName name="_xlnm.Print_Titles" localSheetId="4">'Lyginamasis variantas'!$3:$5</definedName>
  </definedNames>
  <calcPr calcId="145621" fullPrecision="0"/>
</workbook>
</file>

<file path=xl/calcChain.xml><?xml version="1.0" encoding="utf-8"?>
<calcChain xmlns="http://schemas.openxmlformats.org/spreadsheetml/2006/main">
  <c r="J73" i="11" l="1"/>
  <c r="J93" i="11"/>
  <c r="J60" i="11"/>
  <c r="I100" i="11" l="1"/>
  <c r="I99" i="11"/>
  <c r="H103" i="9"/>
  <c r="I57" i="9"/>
  <c r="H102" i="9" l="1"/>
  <c r="H27" i="9" l="1"/>
  <c r="H26" i="11"/>
  <c r="H25" i="11"/>
  <c r="J11" i="11"/>
  <c r="H10" i="11"/>
  <c r="H56" i="9" l="1"/>
  <c r="J51" i="11"/>
  <c r="H12" i="9"/>
  <c r="H38" i="9"/>
  <c r="H29" i="9"/>
  <c r="H28" i="9"/>
  <c r="I25" i="11"/>
  <c r="I35" i="11" s="1"/>
  <c r="I26" i="11"/>
  <c r="I10" i="11"/>
  <c r="I24" i="11" l="1"/>
  <c r="J53" i="11"/>
  <c r="J100" i="11"/>
  <c r="I103" i="11"/>
  <c r="I85" i="11"/>
  <c r="I86" i="11" s="1"/>
  <c r="I83" i="11"/>
  <c r="I82" i="11"/>
  <c r="I76" i="11"/>
  <c r="I63" i="11"/>
  <c r="I71" i="11" s="1"/>
  <c r="I72" i="11" s="1"/>
  <c r="I56" i="11"/>
  <c r="I54" i="11"/>
  <c r="I60" i="11" s="1"/>
  <c r="I50" i="11"/>
  <c r="I53" i="11" s="1"/>
  <c r="I45" i="11"/>
  <c r="I104" i="11" s="1"/>
  <c r="I39" i="11"/>
  <c r="I36" i="11"/>
  <c r="I38" i="11" s="1"/>
  <c r="I12" i="11"/>
  <c r="I98" i="11" l="1"/>
  <c r="I102" i="11"/>
  <c r="I47" i="11"/>
  <c r="I84" i="11"/>
  <c r="I91" i="11"/>
  <c r="I92" i="11" s="1"/>
  <c r="I48" i="11"/>
  <c r="I61" i="11"/>
  <c r="I73" i="11" l="1"/>
  <c r="I93" i="11" s="1"/>
  <c r="J105" i="11" l="1"/>
  <c r="H105" i="11"/>
  <c r="J104" i="11"/>
  <c r="J103" i="11"/>
  <c r="J102" i="11"/>
  <c r="H100" i="11"/>
  <c r="J90" i="11"/>
  <c r="J88" i="11"/>
  <c r="J86" i="11"/>
  <c r="H85" i="11"/>
  <c r="H86" i="11" s="1"/>
  <c r="H83" i="11"/>
  <c r="H82" i="11"/>
  <c r="J84" i="11"/>
  <c r="H76" i="11"/>
  <c r="J71" i="11"/>
  <c r="J72" i="11" s="1"/>
  <c r="H63" i="11"/>
  <c r="H71" i="11" s="1"/>
  <c r="H72" i="11" s="1"/>
  <c r="H56" i="11"/>
  <c r="H103" i="11" s="1"/>
  <c r="H54" i="11"/>
  <c r="H50" i="11"/>
  <c r="H53" i="11" s="1"/>
  <c r="H45" i="11"/>
  <c r="H104" i="11" s="1"/>
  <c r="J47" i="11"/>
  <c r="H39" i="11"/>
  <c r="J38" i="11"/>
  <c r="H36" i="11"/>
  <c r="H38" i="11" s="1"/>
  <c r="H12" i="11"/>
  <c r="J10" i="11"/>
  <c r="J24" i="11" s="1"/>
  <c r="H35" i="11" l="1"/>
  <c r="J35" i="11"/>
  <c r="J48" i="11" s="1"/>
  <c r="H47" i="11"/>
  <c r="J99" i="11"/>
  <c r="J98" i="11" s="1"/>
  <c r="H99" i="11"/>
  <c r="H98" i="11" s="1"/>
  <c r="H102" i="11"/>
  <c r="H101" i="11" s="1"/>
  <c r="H84" i="11"/>
  <c r="H60" i="11"/>
  <c r="H61" i="11" s="1"/>
  <c r="J101" i="11"/>
  <c r="J61" i="11"/>
  <c r="H91" i="11"/>
  <c r="H92" i="11" s="1"/>
  <c r="J91" i="11"/>
  <c r="J92" i="11" s="1"/>
  <c r="H24" i="11"/>
  <c r="M43" i="10"/>
  <c r="M32" i="10"/>
  <c r="J106" i="11" l="1"/>
  <c r="H106" i="11"/>
  <c r="H48" i="11"/>
  <c r="H73" i="11" s="1"/>
  <c r="H93" i="11" s="1"/>
  <c r="K101" i="10"/>
  <c r="K96" i="10"/>
  <c r="K85" i="10"/>
  <c r="K82" i="10"/>
  <c r="K81" i="10"/>
  <c r="K80" i="10"/>
  <c r="K79" i="10"/>
  <c r="K78" i="10"/>
  <c r="K77" i="10"/>
  <c r="K70" i="10"/>
  <c r="K68" i="10"/>
  <c r="K67" i="10"/>
  <c r="K65" i="10"/>
  <c r="K58" i="10"/>
  <c r="K59" i="10"/>
  <c r="K99" i="10" s="1"/>
  <c r="K53" i="10"/>
  <c r="K56" i="10" s="1"/>
  <c r="K49" i="10"/>
  <c r="K100" i="10" s="1"/>
  <c r="K44" i="10"/>
  <c r="K36" i="10"/>
  <c r="K34" i="10"/>
  <c r="K48" i="10"/>
  <c r="K47" i="10"/>
  <c r="K46" i="10"/>
  <c r="K45" i="10"/>
  <c r="K40" i="10"/>
  <c r="K35" i="10"/>
  <c r="K33" i="10"/>
  <c r="K98" i="10"/>
  <c r="K95" i="10"/>
  <c r="K94" i="10" s="1"/>
  <c r="I105" i="11" l="1"/>
  <c r="K97" i="10"/>
  <c r="K102" i="10"/>
  <c r="K50" i="10"/>
  <c r="I101" i="11" l="1"/>
  <c r="I106" i="11" s="1"/>
  <c r="K86" i="10"/>
  <c r="K84" i="10"/>
  <c r="K87" i="10" s="1"/>
  <c r="K88" i="10" s="1"/>
  <c r="K71" i="10"/>
  <c r="K72" i="10" s="1"/>
  <c r="K61" i="10"/>
  <c r="K62" i="10" s="1"/>
  <c r="K42" i="10"/>
  <c r="K39" i="10"/>
  <c r="K30" i="10"/>
  <c r="K23" i="10"/>
  <c r="M24" i="10"/>
  <c r="M15" i="10"/>
  <c r="K31" i="10" l="1"/>
  <c r="K51" i="10" s="1"/>
  <c r="K73" i="10" s="1"/>
  <c r="K89" i="10" s="1"/>
  <c r="H86" i="9"/>
  <c r="I92" i="9" l="1"/>
  <c r="J90" i="9"/>
  <c r="J88" i="9"/>
  <c r="I88" i="9"/>
  <c r="H88" i="9"/>
  <c r="H85" i="9"/>
  <c r="J79" i="9"/>
  <c r="I79" i="9"/>
  <c r="H79" i="9"/>
  <c r="J66" i="9"/>
  <c r="I66" i="9"/>
  <c r="H66" i="9"/>
  <c r="H59" i="9"/>
  <c r="J57" i="9"/>
  <c r="H57" i="9"/>
  <c r="J53" i="9"/>
  <c r="I53" i="9"/>
  <c r="H53" i="9"/>
  <c r="I48" i="9"/>
  <c r="H48" i="9"/>
  <c r="J42" i="9"/>
  <c r="I42" i="9"/>
  <c r="H42" i="9"/>
  <c r="J39" i="9"/>
  <c r="I39" i="9"/>
  <c r="H39" i="9"/>
  <c r="J28" i="9"/>
  <c r="I28" i="9"/>
  <c r="H14" i="9"/>
  <c r="H50" i="9" l="1"/>
  <c r="O14" i="8"/>
  <c r="O15" i="8"/>
  <c r="O16" i="8"/>
  <c r="O17" i="8"/>
  <c r="O18" i="8"/>
  <c r="O19" i="8"/>
  <c r="O23" i="8"/>
  <c r="O24" i="8"/>
  <c r="O25" i="8"/>
  <c r="O26" i="8"/>
  <c r="AA47" i="8" l="1"/>
  <c r="AB47" i="8"/>
  <c r="Z47" i="8"/>
  <c r="M42" i="9"/>
  <c r="N42" i="9"/>
  <c r="L42" i="9"/>
  <c r="R52" i="8" l="1"/>
  <c r="O52" i="8" s="1"/>
  <c r="X81" i="8" l="1"/>
  <c r="O53" i="8" l="1"/>
  <c r="L61" i="8" l="1"/>
  <c r="M61" i="8"/>
  <c r="N61" i="8"/>
  <c r="P61" i="8"/>
  <c r="Q61" i="8"/>
  <c r="R61" i="8"/>
  <c r="T61" i="8"/>
  <c r="U61" i="8"/>
  <c r="V61" i="8"/>
  <c r="W61" i="8"/>
  <c r="X61" i="8"/>
  <c r="L68" i="8"/>
  <c r="M68" i="8"/>
  <c r="N68" i="8"/>
  <c r="P68" i="8"/>
  <c r="Q68" i="8"/>
  <c r="R68" i="8"/>
  <c r="T68" i="8"/>
  <c r="U68" i="8"/>
  <c r="V68" i="8"/>
  <c r="X68" i="8"/>
  <c r="I56" i="9"/>
  <c r="J56" i="9"/>
  <c r="O88" i="8"/>
  <c r="O89" i="8"/>
  <c r="O87" i="8"/>
  <c r="K87" i="8"/>
  <c r="P77" i="8" l="1"/>
  <c r="O79" i="8"/>
  <c r="W65" i="8" l="1"/>
  <c r="W68" i="8" s="1"/>
  <c r="H87" i="9" l="1"/>
  <c r="K119" i="8" l="1"/>
  <c r="K118" i="8"/>
  <c r="O12" i="8"/>
  <c r="Z32" i="8" l="1"/>
  <c r="H74" i="9" l="1"/>
  <c r="H107" i="9"/>
  <c r="H108" i="9"/>
  <c r="H106" i="9"/>
  <c r="H105" i="9"/>
  <c r="H101" i="9"/>
  <c r="I106" i="9"/>
  <c r="I105" i="9"/>
  <c r="I102" i="9"/>
  <c r="I101" i="9" s="1"/>
  <c r="H89" i="9"/>
  <c r="H94" i="9" s="1"/>
  <c r="H95" i="9" s="1"/>
  <c r="I87" i="9"/>
  <c r="H75" i="9"/>
  <c r="I74" i="9"/>
  <c r="I75" i="9" s="1"/>
  <c r="J74" i="9"/>
  <c r="J75" i="9" s="1"/>
  <c r="I63" i="9"/>
  <c r="I64" i="9" s="1"/>
  <c r="J63" i="9"/>
  <c r="J64" i="9" s="1"/>
  <c r="H63" i="9"/>
  <c r="H64" i="9" s="1"/>
  <c r="H41" i="9"/>
  <c r="I38" i="9"/>
  <c r="J38" i="9"/>
  <c r="J108" i="9"/>
  <c r="I108" i="9"/>
  <c r="J107" i="9"/>
  <c r="I107" i="9"/>
  <c r="J106" i="9"/>
  <c r="J105" i="9"/>
  <c r="J102" i="9"/>
  <c r="J101" i="9" s="1"/>
  <c r="J93" i="9"/>
  <c r="I93" i="9"/>
  <c r="J91" i="9"/>
  <c r="J89" i="9"/>
  <c r="I89" i="9"/>
  <c r="J87" i="9"/>
  <c r="J50" i="9"/>
  <c r="I50" i="9"/>
  <c r="J41" i="9"/>
  <c r="I41" i="9"/>
  <c r="N28" i="9"/>
  <c r="M28" i="9"/>
  <c r="L28" i="9"/>
  <c r="L21" i="9"/>
  <c r="L12" i="9"/>
  <c r="P20" i="8"/>
  <c r="Q20" i="8"/>
  <c r="R20" i="8"/>
  <c r="T20" i="8"/>
  <c r="U20" i="8"/>
  <c r="V20" i="8"/>
  <c r="W20" i="8"/>
  <c r="X20" i="8"/>
  <c r="L12" i="8"/>
  <c r="L20" i="8" s="1"/>
  <c r="M12" i="8"/>
  <c r="M20" i="8" s="1"/>
  <c r="N12" i="8"/>
  <c r="N20" i="8" s="1"/>
  <c r="K13" i="8"/>
  <c r="N21" i="8"/>
  <c r="N27" i="8" s="1"/>
  <c r="K22" i="8"/>
  <c r="L27" i="8"/>
  <c r="M27" i="8"/>
  <c r="L28" i="8"/>
  <c r="M28" i="8"/>
  <c r="N28" i="8"/>
  <c r="K29" i="8"/>
  <c r="L30" i="8"/>
  <c r="M30" i="8"/>
  <c r="N30" i="8"/>
  <c r="K33" i="8"/>
  <c r="K36" i="8"/>
  <c r="K37" i="8"/>
  <c r="K40" i="8"/>
  <c r="K41" i="8"/>
  <c r="K42" i="8"/>
  <c r="L43" i="8"/>
  <c r="M43" i="8"/>
  <c r="N43" i="8"/>
  <c r="K44" i="8"/>
  <c r="K46" i="8" s="1"/>
  <c r="L46" i="8"/>
  <c r="M46" i="8"/>
  <c r="N46" i="8"/>
  <c r="L48" i="8"/>
  <c r="K48" i="8" s="1"/>
  <c r="K49" i="8"/>
  <c r="K50" i="8"/>
  <c r="M55" i="8"/>
  <c r="N55" i="8"/>
  <c r="K59" i="8"/>
  <c r="K60" i="8"/>
  <c r="K63" i="8"/>
  <c r="K68" i="8" s="1"/>
  <c r="K69" i="8"/>
  <c r="K70" i="8" s="1"/>
  <c r="L70" i="8"/>
  <c r="L71" i="8" s="1"/>
  <c r="M70" i="8"/>
  <c r="M71" i="8" s="1"/>
  <c r="N70" i="8"/>
  <c r="N71" i="8" s="1"/>
  <c r="K74" i="8"/>
  <c r="K76" i="8"/>
  <c r="K77" i="8"/>
  <c r="L81" i="8"/>
  <c r="L82" i="8" s="1"/>
  <c r="M81" i="8"/>
  <c r="M82" i="8" s="1"/>
  <c r="N81" i="8"/>
  <c r="N82" i="8" s="1"/>
  <c r="K86" i="8"/>
  <c r="K90" i="8"/>
  <c r="K91" i="8"/>
  <c r="K92" i="8"/>
  <c r="K93" i="8"/>
  <c r="K94" i="8"/>
  <c r="L96" i="8"/>
  <c r="M96" i="8"/>
  <c r="N96" i="8"/>
  <c r="K103" i="8"/>
  <c r="K105" i="8" s="1"/>
  <c r="L105" i="8"/>
  <c r="L106" i="8" s="1"/>
  <c r="L107" i="8" s="1"/>
  <c r="M105" i="8"/>
  <c r="M106" i="8" s="1"/>
  <c r="M107" i="8" s="1"/>
  <c r="N105" i="8"/>
  <c r="N106" i="8" s="1"/>
  <c r="N107" i="8" s="1"/>
  <c r="K115" i="8"/>
  <c r="W27" i="8"/>
  <c r="X27" i="8"/>
  <c r="P27" i="8"/>
  <c r="Q27" i="8"/>
  <c r="Q31" i="8" s="1"/>
  <c r="R27" i="8"/>
  <c r="T27" i="8"/>
  <c r="U27" i="8"/>
  <c r="V27" i="8"/>
  <c r="V31" i="8" s="1"/>
  <c r="O70" i="8"/>
  <c r="P70" i="8"/>
  <c r="P71" i="8" s="1"/>
  <c r="Q70" i="8"/>
  <c r="Q71" i="8" s="1"/>
  <c r="R70" i="8"/>
  <c r="R71" i="8" s="1"/>
  <c r="S70" i="8"/>
  <c r="T70" i="8"/>
  <c r="T71" i="8" s="1"/>
  <c r="U70" i="8"/>
  <c r="U71" i="8" s="1"/>
  <c r="V70" i="8"/>
  <c r="V71" i="8" s="1"/>
  <c r="W70" i="8"/>
  <c r="W71" i="8" s="1"/>
  <c r="X70" i="8"/>
  <c r="X71" i="8" s="1"/>
  <c r="P81" i="8"/>
  <c r="Q81" i="8"/>
  <c r="R81" i="8"/>
  <c r="T81" i="8"/>
  <c r="U81" i="8"/>
  <c r="V81" i="8"/>
  <c r="W81" i="8"/>
  <c r="K61" i="8" l="1"/>
  <c r="K71" i="8" s="1"/>
  <c r="T31" i="8"/>
  <c r="X31" i="8"/>
  <c r="I94" i="9"/>
  <c r="I95" i="9" s="1"/>
  <c r="R31" i="8"/>
  <c r="W31" i="8"/>
  <c r="L55" i="8"/>
  <c r="K28" i="8"/>
  <c r="K30" i="8" s="1"/>
  <c r="J94" i="9"/>
  <c r="J95" i="9" s="1"/>
  <c r="N31" i="8"/>
  <c r="N56" i="8" s="1"/>
  <c r="N83" i="8" s="1"/>
  <c r="H104" i="9"/>
  <c r="H109" i="9" s="1"/>
  <c r="H51" i="9"/>
  <c r="I51" i="9"/>
  <c r="J51" i="9"/>
  <c r="J104" i="9"/>
  <c r="J109" i="9" s="1"/>
  <c r="I104" i="9"/>
  <c r="I109" i="9" s="1"/>
  <c r="L31" i="8"/>
  <c r="K120" i="8"/>
  <c r="K12" i="8"/>
  <c r="K20" i="8" s="1"/>
  <c r="U31" i="8"/>
  <c r="P31" i="8"/>
  <c r="K117" i="8"/>
  <c r="M31" i="8"/>
  <c r="M56" i="8" s="1"/>
  <c r="K21" i="8"/>
  <c r="K96" i="8"/>
  <c r="K106" i="8" s="1"/>
  <c r="K107" i="8" s="1"/>
  <c r="K81" i="8"/>
  <c r="K82" i="8" s="1"/>
  <c r="K55" i="8"/>
  <c r="K43" i="8"/>
  <c r="L56" i="8" l="1"/>
  <c r="L83" i="8" s="1"/>
  <c r="L108" i="8" s="1"/>
  <c r="I76" i="9"/>
  <c r="K116" i="8"/>
  <c r="M83" i="8"/>
  <c r="M108" i="8" s="1"/>
  <c r="H76" i="9"/>
  <c r="H96" i="9" s="1"/>
  <c r="J76" i="9"/>
  <c r="K27" i="8"/>
  <c r="K31" i="8" s="1"/>
  <c r="K56" i="8" s="1"/>
  <c r="K83" i="8" s="1"/>
  <c r="K114" i="8"/>
  <c r="K113" i="8" s="1"/>
  <c r="N108" i="8"/>
  <c r="K121" i="8" l="1"/>
  <c r="I96" i="9"/>
  <c r="J96" i="9"/>
  <c r="K108" i="8"/>
  <c r="X119" i="8"/>
  <c r="X118" i="8"/>
  <c r="W119" i="8"/>
  <c r="W118" i="8"/>
  <c r="W98" i="8"/>
  <c r="W96" i="8"/>
  <c r="W55" i="8"/>
  <c r="W46" i="8"/>
  <c r="W43" i="8"/>
  <c r="W114" i="8"/>
  <c r="W113" i="8" s="1"/>
  <c r="W102" i="8"/>
  <c r="W82" i="8"/>
  <c r="W106" i="8" l="1"/>
  <c r="W107" i="8" s="1"/>
  <c r="S119" i="8" l="1"/>
  <c r="S118" i="8"/>
  <c r="O119" i="8" l="1"/>
  <c r="O64" i="8" l="1"/>
  <c r="O63" i="8" l="1"/>
  <c r="O68" i="8" s="1"/>
  <c r="S63" i="8"/>
  <c r="S68" i="8" s="1"/>
  <c r="X100" i="8" l="1"/>
  <c r="P55" i="8"/>
  <c r="Q55" i="8"/>
  <c r="R55" i="8"/>
  <c r="T55" i="8"/>
  <c r="U55" i="8"/>
  <c r="V55" i="8"/>
  <c r="X55" i="8"/>
  <c r="O118" i="8" l="1"/>
  <c r="P96" i="8" l="1"/>
  <c r="Q96" i="8"/>
  <c r="R96" i="8"/>
  <c r="T96" i="8"/>
  <c r="U96" i="8"/>
  <c r="V96" i="8"/>
  <c r="X96" i="8"/>
  <c r="O94" i="8" l="1"/>
  <c r="S100" i="8" l="1"/>
  <c r="T100" i="8"/>
  <c r="X102" i="8" l="1"/>
  <c r="O93" i="8"/>
  <c r="U98" i="8"/>
  <c r="U106" i="8" s="1"/>
  <c r="U107" i="8" s="1"/>
  <c r="V98" i="8"/>
  <c r="V106" i="8" s="1"/>
  <c r="V107" i="8" s="1"/>
  <c r="Q98" i="8"/>
  <c r="Q106" i="8" s="1"/>
  <c r="Q107" i="8" s="1"/>
  <c r="R98" i="8"/>
  <c r="R106" i="8" s="1"/>
  <c r="R107" i="8" s="1"/>
  <c r="X98" i="8"/>
  <c r="T102" i="8"/>
  <c r="S102" i="8"/>
  <c r="T98" i="8"/>
  <c r="P98" i="8"/>
  <c r="P106" i="8" s="1"/>
  <c r="P107" i="8" s="1"/>
  <c r="S97" i="8"/>
  <c r="S98" i="8" s="1"/>
  <c r="O97" i="8"/>
  <c r="O98" i="8" s="1"/>
  <c r="S90" i="8"/>
  <c r="O90" i="8"/>
  <c r="X106" i="8" l="1"/>
  <c r="T106" i="8"/>
  <c r="T107" i="8" s="1"/>
  <c r="X107" i="8"/>
  <c r="P82" i="8"/>
  <c r="Q82" i="8"/>
  <c r="R82" i="8"/>
  <c r="T82" i="8"/>
  <c r="U82" i="8"/>
  <c r="V82" i="8"/>
  <c r="X82" i="8"/>
  <c r="X120" i="8"/>
  <c r="W120" i="8"/>
  <c r="X117" i="8"/>
  <c r="W117" i="8"/>
  <c r="S115" i="8"/>
  <c r="O115" i="8"/>
  <c r="X114" i="8"/>
  <c r="X113" i="8" s="1"/>
  <c r="S86" i="8"/>
  <c r="S96" i="8" s="1"/>
  <c r="S106" i="8" s="1"/>
  <c r="S107" i="8" s="1"/>
  <c r="O86" i="8"/>
  <c r="O96" i="8" s="1"/>
  <c r="O106" i="8" s="1"/>
  <c r="O107" i="8" s="1"/>
  <c r="S80" i="8"/>
  <c r="O80" i="8"/>
  <c r="S77" i="8"/>
  <c r="O77" i="8"/>
  <c r="S76" i="8"/>
  <c r="O76" i="8"/>
  <c r="S74" i="8"/>
  <c r="O74" i="8"/>
  <c r="O120" i="8"/>
  <c r="S60" i="8"/>
  <c r="O60" i="8"/>
  <c r="S59" i="8"/>
  <c r="O59" i="8"/>
  <c r="O61" i="8" s="1"/>
  <c r="O71" i="8" s="1"/>
  <c r="S52" i="8"/>
  <c r="S51" i="8"/>
  <c r="O51" i="8"/>
  <c r="S50" i="8"/>
  <c r="O50" i="8"/>
  <c r="S49" i="8"/>
  <c r="O49" i="8"/>
  <c r="S48" i="8"/>
  <c r="O48" i="8"/>
  <c r="X46" i="8"/>
  <c r="V46" i="8"/>
  <c r="U46" i="8"/>
  <c r="T46" i="8"/>
  <c r="R46" i="8"/>
  <c r="Q46" i="8"/>
  <c r="P46" i="8"/>
  <c r="S44" i="8"/>
  <c r="S46" i="8" s="1"/>
  <c r="O44" i="8"/>
  <c r="O46" i="8" s="1"/>
  <c r="X43" i="8"/>
  <c r="V43" i="8"/>
  <c r="U43" i="8"/>
  <c r="T43" i="8"/>
  <c r="R43" i="8"/>
  <c r="Q43" i="8"/>
  <c r="P43" i="8"/>
  <c r="S37" i="8"/>
  <c r="O37" i="8"/>
  <c r="S36" i="8"/>
  <c r="O36" i="8"/>
  <c r="O35" i="8"/>
  <c r="S34" i="8"/>
  <c r="O34" i="8"/>
  <c r="S33" i="8"/>
  <c r="O33" i="8"/>
  <c r="S22" i="8"/>
  <c r="O22" i="8"/>
  <c r="Z21" i="8"/>
  <c r="S21" i="8"/>
  <c r="O21" i="8"/>
  <c r="S13" i="8"/>
  <c r="O13" i="8"/>
  <c r="Z12" i="8"/>
  <c r="S12" i="8"/>
  <c r="S61" i="8" l="1"/>
  <c r="S71" i="8" s="1"/>
  <c r="O81" i="8"/>
  <c r="O82" i="8" s="1"/>
  <c r="S81" i="8"/>
  <c r="S82" i="8" s="1"/>
  <c r="O43" i="8"/>
  <c r="O55" i="8"/>
  <c r="O114" i="8"/>
  <c r="O113" i="8" s="1"/>
  <c r="O27" i="8"/>
  <c r="S20" i="8"/>
  <c r="O20" i="8"/>
  <c r="S27" i="8"/>
  <c r="S31" i="8" s="1"/>
  <c r="S55" i="8"/>
  <c r="X116" i="8"/>
  <c r="X121" i="8" s="1"/>
  <c r="X122" i="8" s="1"/>
  <c r="O117" i="8"/>
  <c r="O116" i="8" s="1"/>
  <c r="X56" i="8"/>
  <c r="S43" i="8"/>
  <c r="P56" i="8"/>
  <c r="T56" i="8"/>
  <c r="W56" i="8"/>
  <c r="W83" i="8" s="1"/>
  <c r="W108" i="8" s="1"/>
  <c r="S117" i="8"/>
  <c r="R56" i="8"/>
  <c r="U56" i="8"/>
  <c r="Q56" i="8"/>
  <c r="V56" i="8"/>
  <c r="W116" i="8"/>
  <c r="W121" i="8" s="1"/>
  <c r="W122" i="8" s="1"/>
  <c r="S114" i="8"/>
  <c r="S113" i="8" s="1"/>
  <c r="S120" i="8"/>
  <c r="O31" i="8" l="1"/>
  <c r="O56" i="8" s="1"/>
  <c r="O121" i="8"/>
  <c r="P122" i="8" s="1"/>
  <c r="U83" i="8"/>
  <c r="U108" i="8" s="1"/>
  <c r="X83" i="8"/>
  <c r="X108" i="8" s="1"/>
  <c r="T83" i="8"/>
  <c r="T108" i="8" s="1"/>
  <c r="R83" i="8"/>
  <c r="R108" i="8" s="1"/>
  <c r="S56" i="8"/>
  <c r="S83" i="8" s="1"/>
  <c r="S108" i="8" s="1"/>
  <c r="S116" i="8"/>
  <c r="S121" i="8" s="1"/>
  <c r="P83" i="8"/>
  <c r="V83" i="8"/>
  <c r="V108" i="8" s="1"/>
  <c r="Q83" i="8"/>
  <c r="Q108" i="8" l="1"/>
  <c r="O83" i="8"/>
  <c r="O108" i="8" s="1"/>
  <c r="P108" i="8"/>
</calcChain>
</file>

<file path=xl/comments1.xml><?xml version="1.0" encoding="utf-8"?>
<comments xmlns="http://schemas.openxmlformats.org/spreadsheetml/2006/main">
  <authors>
    <author>Audra Cepiene</author>
  </authors>
  <commentList>
    <comment ref="E15" authorId="0">
      <text>
        <r>
          <rPr>
            <b/>
            <sz val="9"/>
            <color indexed="81"/>
            <rFont val="Tahoma"/>
            <family val="2"/>
            <charset val="186"/>
          </rPr>
          <t>KSP 1.6.3.1 priemonė.</t>
        </r>
        <r>
          <rPr>
            <sz val="9"/>
            <color indexed="81"/>
            <rFont val="Tahoma"/>
            <family val="2"/>
            <charset val="186"/>
          </rPr>
          <t xml:space="preserve"> Atnaujinti ir išplėtoti gyvenamųjų ir rekreacinių zonų viešąją sporto infrastruktūrą</t>
        </r>
      </text>
    </comment>
    <comment ref="E17" authorId="0">
      <text>
        <r>
          <rPr>
            <b/>
            <sz val="9"/>
            <color indexed="81"/>
            <rFont val="Tahoma"/>
            <family val="2"/>
            <charset val="186"/>
          </rPr>
          <t>KSP 2.4.1.2 priemonė.</t>
        </r>
        <r>
          <rPr>
            <sz val="9"/>
            <color indexed="81"/>
            <rFont val="Tahoma"/>
            <family val="2"/>
            <charset val="186"/>
          </rPr>
          <t xml:space="preserve">
Sutvarkyti ir pritaikyti visuomenės arba rekreaciniams poreikiams Danės upės slėnio ir žiočių teritorijas; Danės upę pritaikyti laivybai, rekonstruoti Danės upės krantines nuo Biržos tilto iki Mokyklos gatvės tilto</t>
        </r>
      </text>
    </comment>
    <comment ref="E18" authorId="0">
      <text>
        <r>
          <rPr>
            <b/>
            <sz val="9"/>
            <color indexed="81"/>
            <rFont val="Tahoma"/>
            <family val="2"/>
            <charset val="186"/>
          </rPr>
          <t>KSP 2.4.3.4 priemonė.</t>
        </r>
        <r>
          <rPr>
            <sz val="9"/>
            <color indexed="81"/>
            <rFont val="Tahoma"/>
            <family val="2"/>
            <charset val="186"/>
          </rPr>
          <t xml:space="preserve">
Parengti buvusių karinės paskirties objektų pajūryje (bunkerių, zenitinių pabūklų lizdų) pritaikymo kultūros ir rekreacijos reikmėms detaliuosius planus</t>
        </r>
      </text>
    </comment>
    <comment ref="E23" authorId="0">
      <text>
        <r>
          <rPr>
            <b/>
            <sz val="9"/>
            <color indexed="81"/>
            <rFont val="Tahoma"/>
            <family val="2"/>
            <charset val="186"/>
          </rPr>
          <t>KSP 3.3.1.3 priemonė.</t>
        </r>
        <r>
          <rPr>
            <sz val="9"/>
            <color indexed="81"/>
            <rFont val="Tahoma"/>
            <family val="2"/>
            <charset val="186"/>
          </rPr>
          <t xml:space="preserve">
Jūrinės kultūros ženklais, mažosios architektūros formomis gerinti miesto vizualinį vaizdą </t>
        </r>
      </text>
    </comment>
    <comment ref="E24" authorId="0">
      <text>
        <r>
          <rPr>
            <b/>
            <sz val="9"/>
            <color indexed="81"/>
            <rFont val="Tahoma"/>
            <family val="2"/>
            <charset val="186"/>
          </rPr>
          <t>KSP 2.2.4.2 priemonė.</t>
        </r>
        <r>
          <rPr>
            <sz val="9"/>
            <color indexed="81"/>
            <rFont val="Tahoma"/>
            <family val="2"/>
            <charset val="186"/>
          </rPr>
          <t xml:space="preserve">
Parengti esamų daugiabučių gyvenamųjų namų kvartalų ir teritorijų detaliuosius planus, priskirti ir suformuoti žemės sklypus</t>
        </r>
      </text>
    </comment>
    <comment ref="E25" authorId="0">
      <text>
        <r>
          <rPr>
            <b/>
            <sz val="9"/>
            <color indexed="81"/>
            <rFont val="Tahoma"/>
            <family val="2"/>
            <charset val="186"/>
          </rPr>
          <t>KSP 2.1.2.5 priemonė.</t>
        </r>
        <r>
          <rPr>
            <sz val="9"/>
            <color indexed="81"/>
            <rFont val="Tahoma"/>
            <family val="2"/>
            <charset val="186"/>
          </rPr>
          <t xml:space="preserve"> Sudaryti sąlygas naujų ekologiškų viešojo  transporto rūšių atsiradimui
</t>
        </r>
      </text>
    </comment>
    <comment ref="E31" authorId="0">
      <text>
        <r>
          <rPr>
            <b/>
            <sz val="9"/>
            <color indexed="81"/>
            <rFont val="Tahoma"/>
            <family val="2"/>
            <charset val="186"/>
          </rPr>
          <t xml:space="preserve">KSP 3.2.1.7 priemonė. </t>
        </r>
        <r>
          <rPr>
            <sz val="9"/>
            <color indexed="81"/>
            <rFont val="Tahoma"/>
            <family val="2"/>
            <charset val="186"/>
          </rPr>
          <t xml:space="preserve">
Sutvarkyti senamiesčio ir istorinės miesto dalies reprezentacinių viešųjų erdvių (Teatro, Turgaus, Atgimimo aikščių, Ferdinando ir kitų skverų) infrastruktūrą pritaikant jas turizmo reikmėms bei renginiams </t>
        </r>
      </text>
    </comment>
    <comment ref="E34" authorId="0">
      <text>
        <r>
          <rPr>
            <b/>
            <sz val="9"/>
            <color indexed="81"/>
            <rFont val="Tahoma"/>
            <family val="2"/>
            <charset val="186"/>
          </rPr>
          <t xml:space="preserve">KSP 3.3.2.10 priemonė. </t>
        </r>
        <r>
          <rPr>
            <sz val="9"/>
            <color indexed="81"/>
            <rFont val="Tahoma"/>
            <family val="2"/>
            <charset val="186"/>
          </rPr>
          <t>Atnaujinti Klaipėdos muzikinio teatro infrastruktūrą</t>
        </r>
      </text>
    </comment>
    <comment ref="E35" authorId="0">
      <text>
        <r>
          <rPr>
            <b/>
            <sz val="9"/>
            <color indexed="81"/>
            <rFont val="Tahoma"/>
            <family val="2"/>
            <charset val="186"/>
          </rPr>
          <t xml:space="preserve">KSP 2.1.2.11 priemonė. </t>
        </r>
        <r>
          <rPr>
            <sz val="9"/>
            <color indexed="81"/>
            <rFont val="Tahoma"/>
            <family val="2"/>
            <charset val="186"/>
          </rPr>
          <t xml:space="preserve">Modernizuoti centrinės miesto dalies gatvių tinklą:
 nutiesti Bastionų g. ir pastatyti naują tiltą per Danės upę;
</t>
        </r>
      </text>
    </comment>
    <comment ref="E45" authorId="0">
      <text>
        <r>
          <rPr>
            <b/>
            <sz val="9"/>
            <color indexed="81"/>
            <rFont val="Tahoma"/>
            <family val="2"/>
            <charset val="186"/>
          </rPr>
          <t xml:space="preserve">KSP 2.1.2.1 priemonė. </t>
        </r>
        <r>
          <rPr>
            <sz val="9"/>
            <color indexed="81"/>
            <rFont val="Tahoma"/>
            <family val="2"/>
            <charset val="186"/>
          </rPr>
          <t>Parengti Klaipėdos miesto susisiekimo plėtros studiją ir darnaus judumo planą</t>
        </r>
      </text>
    </comment>
    <comment ref="E48" authorId="0">
      <text>
        <r>
          <rPr>
            <b/>
            <sz val="9"/>
            <color indexed="81"/>
            <rFont val="Tahoma"/>
            <family val="2"/>
            <charset val="186"/>
          </rPr>
          <t xml:space="preserve">KSP 2.1.3.3 priemonė. </t>
        </r>
        <r>
          <rPr>
            <sz val="9"/>
            <color indexed="81"/>
            <rFont val="Tahoma"/>
            <family val="2"/>
            <charset val="186"/>
          </rPr>
          <t xml:space="preserve">
Parengti naują Klaipėdos miesto vandens tiekimo ir nuotekų tvarkymo infrastruktūros plėtros specialųjį planą</t>
        </r>
      </text>
    </comment>
    <comment ref="E54" authorId="0">
      <text>
        <r>
          <rPr>
            <b/>
            <sz val="9"/>
            <color indexed="81"/>
            <rFont val="Tahoma"/>
            <family val="2"/>
            <charset val="186"/>
          </rPr>
          <t xml:space="preserve">KSP 2.2.2.4 priemonė. </t>
        </r>
        <r>
          <rPr>
            <sz val="9"/>
            <color indexed="81"/>
            <rFont val="Tahoma"/>
            <family val="2"/>
            <charset val="186"/>
          </rPr>
          <t xml:space="preserve">
Parengti esamų daugiabučių gyvenamųjų namų kvartalų ir teritorijų detaliuosius planus, priskirti ir suformuoti žemės sklypus</t>
        </r>
      </text>
    </comment>
    <comment ref="E66" authorId="0">
      <text>
        <r>
          <rPr>
            <b/>
            <sz val="9"/>
            <color indexed="81"/>
            <rFont val="Tahoma"/>
            <family val="2"/>
            <charset val="186"/>
          </rPr>
          <t xml:space="preserve">KSP 2.1.3.2 priemonė. </t>
        </r>
        <r>
          <rPr>
            <sz val="9"/>
            <color indexed="81"/>
            <rFont val="Tahoma"/>
            <family val="2"/>
            <charset val="186"/>
          </rPr>
          <t xml:space="preserve">
Sukurti inžinerinių tinklų ir susisiekimo koridorių duomenų banką GIS pagrindu pagal Klaipėdos miesto bendrąjį planą ir parengtus specialiuosius planus</t>
        </r>
      </text>
    </comment>
    <comment ref="E82" authorId="0">
      <text>
        <r>
          <rPr>
            <b/>
            <sz val="9"/>
            <color indexed="81"/>
            <rFont val="Tahoma"/>
            <family val="2"/>
            <charset val="186"/>
          </rPr>
          <t xml:space="preserve">KSP 2.4.3.1 priemonė. </t>
        </r>
        <r>
          <rPr>
            <sz val="9"/>
            <color indexed="81"/>
            <rFont val="Tahoma"/>
            <family val="2"/>
            <charset val="186"/>
          </rPr>
          <t xml:space="preserve">
Parengti savivaldybės paveldo apsaugos strategiją (kryptis)</t>
        </r>
      </text>
    </comment>
    <comment ref="E85" authorId="0">
      <text>
        <r>
          <rPr>
            <b/>
            <sz val="9"/>
            <color indexed="81"/>
            <rFont val="Tahoma"/>
            <family val="2"/>
            <charset val="186"/>
          </rPr>
          <t xml:space="preserve">KSP 2.4.2.6 priemonė. </t>
        </r>
        <r>
          <rPr>
            <sz val="9"/>
            <color indexed="81"/>
            <rFont val="Tahoma"/>
            <family val="2"/>
            <charset val="186"/>
          </rPr>
          <t xml:space="preserve">
Atnaujinti Atgimimo aikštės teritoriją</t>
        </r>
      </text>
    </comment>
    <comment ref="E86" authorId="0">
      <text>
        <r>
          <rPr>
            <b/>
            <sz val="9"/>
            <color indexed="81"/>
            <rFont val="Tahoma"/>
            <family val="2"/>
            <charset val="186"/>
          </rPr>
          <t xml:space="preserve">KSP 2.4.3.5 priemonė. </t>
        </r>
        <r>
          <rPr>
            <sz val="9"/>
            <color indexed="81"/>
            <rFont val="Tahoma"/>
            <family val="2"/>
            <charset val="186"/>
          </rPr>
          <t xml:space="preserve">
Atkurti Šv. Jono bažnyčios pastatą</t>
        </r>
      </text>
    </comment>
    <comment ref="E88" authorId="0">
      <text>
        <r>
          <rPr>
            <b/>
            <sz val="9"/>
            <color indexed="81"/>
            <rFont val="Tahoma"/>
            <family val="2"/>
            <charset val="186"/>
          </rPr>
          <t xml:space="preserve">KSP 2.4.3.2 priemonė. </t>
        </r>
        <r>
          <rPr>
            <sz val="9"/>
            <color indexed="81"/>
            <rFont val="Tahoma"/>
            <family val="2"/>
            <charset val="186"/>
          </rPr>
          <t xml:space="preserve">
Vykdant kultūros paveldo prevencinę apsaugą tvarkyti savivaldybės kultūros paveldo objektus, skatinti kultūros paveldo objektų valdytojus ir naudotojus tinkamai prižiūrėti ir naudoti kultūros paveldo objektus</t>
        </r>
      </text>
    </comment>
    <comment ref="E90" authorId="0">
      <text>
        <r>
          <rPr>
            <sz val="9"/>
            <color indexed="81"/>
            <rFont val="Tahoma"/>
            <family val="2"/>
            <charset val="186"/>
          </rPr>
          <t xml:space="preserve">Pagal parengtus techninius projektus sutvarkyti miesto teritorijoje esančius piliakalnius ir istorines miesto kapines
</t>
        </r>
      </text>
    </comment>
  </commentList>
</comments>
</file>

<file path=xl/comments2.xml><?xml version="1.0" encoding="utf-8"?>
<comments xmlns="http://schemas.openxmlformats.org/spreadsheetml/2006/main">
  <authors>
    <author>Audra Cepiene</author>
  </authors>
  <commentList>
    <comment ref="F14" authorId="0">
      <text>
        <r>
          <rPr>
            <b/>
            <sz val="9"/>
            <color indexed="81"/>
            <rFont val="Tahoma"/>
            <family val="2"/>
            <charset val="186"/>
          </rPr>
          <t>KSP 1.6.3.1 priemonė.</t>
        </r>
        <r>
          <rPr>
            <sz val="9"/>
            <color indexed="81"/>
            <rFont val="Tahoma"/>
            <family val="2"/>
            <charset val="186"/>
          </rPr>
          <t xml:space="preserve"> Atnaujinti ir išplėtoti gyvenamųjų ir rekreacinių zonų viešąją sporto infrastruktūrą</t>
        </r>
      </text>
    </comment>
    <comment ref="F16" authorId="0">
      <text>
        <r>
          <rPr>
            <b/>
            <sz val="9"/>
            <color indexed="81"/>
            <rFont val="Tahoma"/>
            <family val="2"/>
            <charset val="186"/>
          </rPr>
          <t>KSP 2.4.1.2 priemonė.</t>
        </r>
        <r>
          <rPr>
            <sz val="9"/>
            <color indexed="81"/>
            <rFont val="Tahoma"/>
            <family val="2"/>
            <charset val="186"/>
          </rPr>
          <t xml:space="preserve">
Sutvarkyti ir pritaikyti visuomenės arba rekreaciniams poreikiams Danės upės slėnio ir žiočių teritorijas; Danės upę pritaikyti laivybai, rekonstruoti Danės upės krantines nuo Biržos tilto iki Mokyklos gatvės tilto</t>
        </r>
      </text>
    </comment>
    <comment ref="F17" authorId="0">
      <text>
        <r>
          <rPr>
            <b/>
            <sz val="9"/>
            <color indexed="81"/>
            <rFont val="Tahoma"/>
            <family val="2"/>
            <charset val="186"/>
          </rPr>
          <t>KSP 2.4.3.4 priemonė.</t>
        </r>
        <r>
          <rPr>
            <sz val="9"/>
            <color indexed="81"/>
            <rFont val="Tahoma"/>
            <family val="2"/>
            <charset val="186"/>
          </rPr>
          <t xml:space="preserve">
Parengti buvusių karinės paskirties objektų pajūryje (bunkerių, zenitinių pabūklų lizdų) pritaikymo kultūros ir rekreacijos reikmėms detaliuosius planus</t>
        </r>
      </text>
    </comment>
    <comment ref="F23" authorId="0">
      <text>
        <r>
          <rPr>
            <b/>
            <sz val="9"/>
            <color indexed="81"/>
            <rFont val="Tahoma"/>
            <family val="2"/>
            <charset val="186"/>
          </rPr>
          <t>KSP 3.3.1.3 priemonė.</t>
        </r>
        <r>
          <rPr>
            <sz val="9"/>
            <color indexed="81"/>
            <rFont val="Tahoma"/>
            <family val="2"/>
            <charset val="186"/>
          </rPr>
          <t xml:space="preserve">
Jūrinės kultūros ženklais, mažosios architektūros formomis gerinti miesto vizualinį vaizdą </t>
        </r>
      </text>
    </comment>
    <comment ref="F24" authorId="0">
      <text>
        <r>
          <rPr>
            <b/>
            <sz val="9"/>
            <color indexed="81"/>
            <rFont val="Tahoma"/>
            <family val="2"/>
            <charset val="186"/>
          </rPr>
          <t>KSP 2.2.4.2 priemonė.</t>
        </r>
        <r>
          <rPr>
            <sz val="9"/>
            <color indexed="81"/>
            <rFont val="Tahoma"/>
            <family val="2"/>
            <charset val="186"/>
          </rPr>
          <t xml:space="preserve">
Parengti esamų daugiabučių gyvenamųjų namų kvartalų ir teritorijų detaliuosius planus, priskirti ir suformuoti žemės sklypus</t>
        </r>
      </text>
    </comment>
    <comment ref="F25" authorId="0">
      <text>
        <r>
          <rPr>
            <b/>
            <sz val="9"/>
            <color indexed="81"/>
            <rFont val="Tahoma"/>
            <family val="2"/>
            <charset val="186"/>
          </rPr>
          <t>KSP 2.1.2.5 priemonė.</t>
        </r>
        <r>
          <rPr>
            <sz val="9"/>
            <color indexed="81"/>
            <rFont val="Tahoma"/>
            <family val="2"/>
            <charset val="186"/>
          </rPr>
          <t xml:space="preserve"> Sudaryti sąlygas naujų ekologiškų viešojo  transporto rūšių atsiradimui
</t>
        </r>
      </text>
    </comment>
    <comment ref="F34" authorId="0">
      <text>
        <r>
          <rPr>
            <b/>
            <sz val="9"/>
            <color indexed="81"/>
            <rFont val="Tahoma"/>
            <family val="2"/>
            <charset val="186"/>
          </rPr>
          <t xml:space="preserve">KSP 3.2.1.7 priemonė. </t>
        </r>
        <r>
          <rPr>
            <sz val="9"/>
            <color indexed="81"/>
            <rFont val="Tahoma"/>
            <family val="2"/>
            <charset val="186"/>
          </rPr>
          <t xml:space="preserve">
Sutvarkyti senamiesčio ir istorinės miesto dalies reprezentacinių viešųjų erdvių (Teatro, Turgaus, Atgimimo aikščių, Ferdinando ir kitų skverų) infrastruktūrą pritaikant jas turizmo reikmėms bei renginiams </t>
        </r>
      </text>
    </comment>
    <comment ref="F37" authorId="0">
      <text>
        <r>
          <rPr>
            <b/>
            <sz val="9"/>
            <color indexed="81"/>
            <rFont val="Tahoma"/>
            <family val="2"/>
            <charset val="186"/>
          </rPr>
          <t xml:space="preserve">KSP 3.3.2.10 priemonė. </t>
        </r>
        <r>
          <rPr>
            <sz val="9"/>
            <color indexed="81"/>
            <rFont val="Tahoma"/>
            <family val="2"/>
            <charset val="186"/>
          </rPr>
          <t>Atnaujinti Klaipėdos muzikinio teatro infrastruktūrą</t>
        </r>
      </text>
    </comment>
    <comment ref="E38" authorId="0">
      <text>
        <r>
          <rPr>
            <b/>
            <sz val="9"/>
            <color indexed="81"/>
            <rFont val="Tahoma"/>
            <family val="2"/>
            <charset val="186"/>
          </rPr>
          <t>Audra Cepiene:</t>
        </r>
        <r>
          <rPr>
            <sz val="9"/>
            <color indexed="81"/>
            <rFont val="Tahoma"/>
            <family val="2"/>
            <charset val="186"/>
          </rPr>
          <t xml:space="preserve">
daro Šaulių bankas inciatorio lėšomis</t>
        </r>
      </text>
    </comment>
    <comment ref="F38" authorId="0">
      <text>
        <r>
          <rPr>
            <b/>
            <sz val="9"/>
            <color indexed="81"/>
            <rFont val="Tahoma"/>
            <family val="2"/>
            <charset val="186"/>
          </rPr>
          <t xml:space="preserve">KSP 2.1.2.11 priemonė. </t>
        </r>
        <r>
          <rPr>
            <sz val="9"/>
            <color indexed="81"/>
            <rFont val="Tahoma"/>
            <family val="2"/>
            <charset val="186"/>
          </rPr>
          <t xml:space="preserve">Modernizuoti centrinės miesto dalies gatvių tinklą:
 nutiesti Bastionų g. ir pastatyti naują tiltą per Danės upę;
</t>
        </r>
      </text>
    </comment>
    <comment ref="Y38" authorId="0">
      <text>
        <r>
          <rPr>
            <b/>
            <sz val="9"/>
            <color indexed="81"/>
            <rFont val="Tahoma"/>
            <family val="2"/>
            <charset val="186"/>
          </rPr>
          <t>Finansuojamas iniciatoriaus lėšomis</t>
        </r>
        <r>
          <rPr>
            <sz val="9"/>
            <color indexed="81"/>
            <rFont val="Tahoma"/>
            <family val="2"/>
            <charset val="186"/>
          </rPr>
          <t xml:space="preserve">
</t>
        </r>
      </text>
    </comment>
    <comment ref="Y44" authorId="0">
      <text>
        <r>
          <rPr>
            <sz val="9"/>
            <color indexed="81"/>
            <rFont val="Tahoma"/>
            <family val="2"/>
            <charset val="186"/>
          </rPr>
          <t>„Klaipėdos architektūra“</t>
        </r>
      </text>
    </comment>
    <comment ref="K48" authorId="0">
      <text>
        <r>
          <rPr>
            <b/>
            <sz val="9"/>
            <color indexed="81"/>
            <rFont val="Tahoma"/>
            <family val="2"/>
            <charset val="186"/>
          </rPr>
          <t>Audra Cepiene:</t>
        </r>
        <r>
          <rPr>
            <sz val="9"/>
            <color indexed="81"/>
            <rFont val="Tahoma"/>
            <family val="2"/>
            <charset val="186"/>
          </rPr>
          <t xml:space="preserve">
perskirstyt:a 2014-09-19 įsakymu padidinta 14,5 tūkst. Lt, sumažinta iš ES projektų</t>
        </r>
      </text>
    </comment>
    <comment ref="K49" authorId="0">
      <text>
        <r>
          <rPr>
            <b/>
            <sz val="9"/>
            <color indexed="81"/>
            <rFont val="Tahoma"/>
            <family val="2"/>
            <charset val="186"/>
          </rPr>
          <t xml:space="preserve">Audra Cepiene:
</t>
        </r>
        <r>
          <rPr>
            <sz val="9"/>
            <color indexed="81"/>
            <rFont val="Tahoma"/>
            <family val="2"/>
            <charset val="186"/>
          </rPr>
          <t xml:space="preserve">perskirstyta; 2014-09-19 įsakymu padidinta 7,7 tūkst. Lt, sumažinta iš  ES projektų
</t>
        </r>
      </text>
    </comment>
    <comment ref="F50" authorId="0">
      <text>
        <r>
          <rPr>
            <b/>
            <sz val="9"/>
            <color indexed="81"/>
            <rFont val="Tahoma"/>
            <family val="2"/>
            <charset val="186"/>
          </rPr>
          <t xml:space="preserve">KSP 2.1.2.1 priemonė. </t>
        </r>
        <r>
          <rPr>
            <sz val="9"/>
            <color indexed="81"/>
            <rFont val="Tahoma"/>
            <family val="2"/>
            <charset val="186"/>
          </rPr>
          <t>Parengti Klaipėdos miesto susisiekimo plėtros studiją ir darnaus judumo planą</t>
        </r>
      </text>
    </comment>
    <comment ref="F53" authorId="0">
      <text>
        <r>
          <rPr>
            <b/>
            <sz val="9"/>
            <color indexed="81"/>
            <rFont val="Tahoma"/>
            <family val="2"/>
            <charset val="186"/>
          </rPr>
          <t xml:space="preserve">KSP 2.1.3.3 priemonė. </t>
        </r>
        <r>
          <rPr>
            <sz val="9"/>
            <color indexed="81"/>
            <rFont val="Tahoma"/>
            <family val="2"/>
            <charset val="186"/>
          </rPr>
          <t xml:space="preserve">
Parengti naują Klaipėdos miesto vandens tiekimo ir nuotekų tvarkymo infrastruktūros plėtros specialųjį planą</t>
        </r>
      </text>
    </comment>
    <comment ref="K55" authorId="0">
      <text>
        <r>
          <rPr>
            <sz val="9"/>
            <color indexed="81"/>
            <rFont val="Tahoma"/>
            <family val="2"/>
            <charset val="186"/>
          </rPr>
          <t>pakoreguota suma pagal paskutinį įsakymą, priemonė padidinta 22,2 tūkst. Lt</t>
        </r>
      </text>
    </comment>
    <comment ref="F59" authorId="0">
      <text>
        <r>
          <rPr>
            <b/>
            <sz val="9"/>
            <color indexed="81"/>
            <rFont val="Tahoma"/>
            <family val="2"/>
            <charset val="186"/>
          </rPr>
          <t xml:space="preserve">KSP 2.2.2.4 priemonė. </t>
        </r>
        <r>
          <rPr>
            <sz val="9"/>
            <color indexed="81"/>
            <rFont val="Tahoma"/>
            <family val="2"/>
            <charset val="186"/>
          </rPr>
          <t xml:space="preserve">
Parengti esamų daugiabučių gyvenamųjų namų kvartalų ir teritorijų detaliuosius planus, priskirti ir suformuoti žemės sklypus</t>
        </r>
      </text>
    </comment>
    <comment ref="AB66" authorId="0">
      <text>
        <r>
          <rPr>
            <b/>
            <sz val="9"/>
            <color indexed="81"/>
            <rFont val="Tahoma"/>
            <family val="2"/>
            <charset val="186"/>
          </rPr>
          <t>Audra Cepiene:</t>
        </r>
        <r>
          <rPr>
            <sz val="9"/>
            <color indexed="81"/>
            <rFont val="Tahoma"/>
            <family val="2"/>
            <charset val="186"/>
          </rPr>
          <t xml:space="preserve">
Labrenciškės g. tiesimui - 4,5 ha; Pamario g. rekonstrukcijai - 9 ha.</t>
        </r>
      </text>
    </comment>
    <comment ref="Z79" authorId="0">
      <text>
        <r>
          <rPr>
            <b/>
            <sz val="9"/>
            <color indexed="81"/>
            <rFont val="Tahoma"/>
            <family val="2"/>
            <charset val="186"/>
          </rPr>
          <t>Audra Cepiene: VS-raštas</t>
        </r>
        <r>
          <rPr>
            <sz val="9"/>
            <color indexed="81"/>
            <rFont val="Tahoma"/>
            <family val="2"/>
            <charset val="186"/>
          </rPr>
          <t xml:space="preserve">
Įgyvendinus priemonę bus sukurta visų Klaipėdos mieste esančių Kelio ženklų GIS duomenų bazė. Duomenų bazės pagrindu bus sudarytas ir patvirtintas Kelio ženklų sąrašas. Savivaldybės administracijos darbuotojai (Transporto, Viešosios tvarkos, Miesto tvarkymo ir kiti skyriai) Kelio ženklų duomenų bazę naudos deleguotų funkcijų vykdymui.</t>
        </r>
      </text>
    </comment>
    <comment ref="L83" authorId="0">
      <text>
        <r>
          <rPr>
            <b/>
            <sz val="9"/>
            <color indexed="81"/>
            <rFont val="Tahoma"/>
            <family val="2"/>
            <charset val="186"/>
          </rPr>
          <t>Audra Cepiene:</t>
        </r>
        <r>
          <rPr>
            <sz val="9"/>
            <color indexed="81"/>
            <rFont val="Tahoma"/>
            <family val="2"/>
            <charset val="186"/>
          </rPr>
          <t xml:space="preserve">
persiskirstyta tarp turto ir išlaidų
</t>
        </r>
      </text>
    </comment>
    <comment ref="F89" authorId="0">
      <text>
        <r>
          <rPr>
            <b/>
            <sz val="9"/>
            <color indexed="81"/>
            <rFont val="Tahoma"/>
            <family val="2"/>
            <charset val="186"/>
          </rPr>
          <t xml:space="preserve">KSP 2.4.3.1 priemonė. </t>
        </r>
        <r>
          <rPr>
            <sz val="9"/>
            <color indexed="81"/>
            <rFont val="Tahoma"/>
            <family val="2"/>
            <charset val="186"/>
          </rPr>
          <t xml:space="preserve">
Parengti savivaldybės paveldo apsaugos strategiją (kryptis)</t>
        </r>
      </text>
    </comment>
    <comment ref="F93" authorId="0">
      <text>
        <r>
          <rPr>
            <b/>
            <sz val="9"/>
            <color indexed="81"/>
            <rFont val="Tahoma"/>
            <family val="2"/>
            <charset val="186"/>
          </rPr>
          <t xml:space="preserve">KSP 2.4.2.6 priemonė. </t>
        </r>
        <r>
          <rPr>
            <sz val="9"/>
            <color indexed="81"/>
            <rFont val="Tahoma"/>
            <family val="2"/>
            <charset val="186"/>
          </rPr>
          <t xml:space="preserve">
Atnaujinti Atgimimo aikštės teritoriją</t>
        </r>
      </text>
    </comment>
    <comment ref="F94" authorId="0">
      <text>
        <r>
          <rPr>
            <b/>
            <sz val="9"/>
            <color indexed="81"/>
            <rFont val="Tahoma"/>
            <family val="2"/>
            <charset val="186"/>
          </rPr>
          <t xml:space="preserve">KSP 2.4.3.5 priemonė. </t>
        </r>
        <r>
          <rPr>
            <sz val="9"/>
            <color indexed="81"/>
            <rFont val="Tahoma"/>
            <family val="2"/>
            <charset val="186"/>
          </rPr>
          <t xml:space="preserve">
Atkurti Šv. Jono bažnyčios pastatą</t>
        </r>
      </text>
    </comment>
    <comment ref="L94" authorId="0">
      <text>
        <r>
          <rPr>
            <b/>
            <sz val="9"/>
            <color indexed="81"/>
            <rFont val="Tahoma"/>
            <family val="2"/>
            <charset val="186"/>
          </rPr>
          <t>Audra Cepiene:</t>
        </r>
        <r>
          <rPr>
            <sz val="9"/>
            <color indexed="81"/>
            <rFont val="Tahoma"/>
            <family val="2"/>
            <charset val="186"/>
          </rPr>
          <t xml:space="preserve">
bus nepanaudoti
</t>
        </r>
      </text>
    </comment>
    <comment ref="F97" authorId="0">
      <text>
        <r>
          <rPr>
            <b/>
            <sz val="9"/>
            <color indexed="81"/>
            <rFont val="Tahoma"/>
            <family val="2"/>
            <charset val="186"/>
          </rPr>
          <t xml:space="preserve">KSP 2.4.3.2 priemonė. </t>
        </r>
        <r>
          <rPr>
            <sz val="9"/>
            <color indexed="81"/>
            <rFont val="Tahoma"/>
            <family val="2"/>
            <charset val="186"/>
          </rPr>
          <t xml:space="preserve">
Vykdant kultūros paveldo prevencinę apsaugą tvarkyti savivaldybės kultūros paveldo objektus, skatinti kultūros paveldo objektų valdytojus ir naudotojus tinkamai prižiūrėti ir naudoti kultūros paveldo objektus</t>
        </r>
      </text>
    </comment>
    <comment ref="K108" authorId="0">
      <text>
        <r>
          <rPr>
            <b/>
            <sz val="9"/>
            <color indexed="81"/>
            <rFont val="Tahoma"/>
            <family val="2"/>
            <charset val="186"/>
          </rPr>
          <t>Audra Cepiene:</t>
        </r>
        <r>
          <rPr>
            <sz val="9"/>
            <color indexed="81"/>
            <rFont val="Tahoma"/>
            <family val="2"/>
            <charset val="186"/>
          </rPr>
          <t xml:space="preserve">
4964,6 tūkst. lt  strateginis sprendimas + įsakymas </t>
        </r>
      </text>
    </comment>
    <comment ref="K113" authorId="0">
      <text>
        <r>
          <rPr>
            <b/>
            <sz val="9"/>
            <color indexed="81"/>
            <rFont val="Tahoma"/>
            <family val="2"/>
            <charset val="186"/>
          </rPr>
          <t>Audra Cepiene:</t>
        </r>
        <r>
          <rPr>
            <sz val="9"/>
            <color indexed="81"/>
            <rFont val="Tahoma"/>
            <family val="2"/>
            <charset val="186"/>
          </rPr>
          <t xml:space="preserve">
biudžetas pradinis + 824,4 tūkst. Lt</t>
        </r>
      </text>
    </comment>
  </commentList>
</comments>
</file>

<file path=xl/comments3.xml><?xml version="1.0" encoding="utf-8"?>
<comments xmlns="http://schemas.openxmlformats.org/spreadsheetml/2006/main">
  <authors>
    <author>Audra Cepiene</author>
  </authors>
  <commentList>
    <comment ref="F17" authorId="0">
      <text>
        <r>
          <rPr>
            <b/>
            <sz val="9"/>
            <color indexed="81"/>
            <rFont val="Tahoma"/>
            <family val="2"/>
            <charset val="186"/>
          </rPr>
          <t>KSP 1.6.3.1 priemonė.</t>
        </r>
        <r>
          <rPr>
            <sz val="9"/>
            <color indexed="81"/>
            <rFont val="Tahoma"/>
            <family val="2"/>
            <charset val="186"/>
          </rPr>
          <t xml:space="preserve"> Atnaujinti ir išplėtoti gyvenamųjų ir rekreacinių zonų viešąją sporto infrastruktūrą</t>
        </r>
      </text>
    </comment>
    <comment ref="F19" authorId="0">
      <text>
        <r>
          <rPr>
            <b/>
            <sz val="9"/>
            <color indexed="81"/>
            <rFont val="Tahoma"/>
            <family val="2"/>
            <charset val="186"/>
          </rPr>
          <t>KSP 2.4.1.2 priemonė.</t>
        </r>
        <r>
          <rPr>
            <sz val="9"/>
            <color indexed="81"/>
            <rFont val="Tahoma"/>
            <family val="2"/>
            <charset val="186"/>
          </rPr>
          <t xml:space="preserve">
Sutvarkyti ir pritaikyti visuomenės arba rekreaciniams poreikiams Danės upės slėnio ir žiočių teritorijas; Danės upę pritaikyti laivybai, rekonstruoti Danės upės krantines nuo Biržos tilto iki Mokyklos gatvės tilto</t>
        </r>
      </text>
    </comment>
    <comment ref="F20" authorId="0">
      <text>
        <r>
          <rPr>
            <b/>
            <sz val="9"/>
            <color indexed="81"/>
            <rFont val="Tahoma"/>
            <family val="2"/>
            <charset val="186"/>
          </rPr>
          <t>KSP 2.4.3.4 priemonė.</t>
        </r>
        <r>
          <rPr>
            <sz val="9"/>
            <color indexed="81"/>
            <rFont val="Tahoma"/>
            <family val="2"/>
            <charset val="186"/>
          </rPr>
          <t xml:space="preserve">
Parengti buvusių karinės paskirties objektų pajūryje (bunkerių, zenitinių pabūklų lizdų) pritaikymo kultūros ir rekreacijos reikmėms detaliuosius planus</t>
        </r>
      </text>
    </comment>
    <comment ref="F26" authorId="0">
      <text>
        <r>
          <rPr>
            <b/>
            <sz val="9"/>
            <color indexed="81"/>
            <rFont val="Tahoma"/>
            <family val="2"/>
            <charset val="186"/>
          </rPr>
          <t>KSP 3.3.1.3 priemonė.</t>
        </r>
        <r>
          <rPr>
            <sz val="9"/>
            <color indexed="81"/>
            <rFont val="Tahoma"/>
            <family val="2"/>
            <charset val="186"/>
          </rPr>
          <t xml:space="preserve">
Jūrinės kultūros ženklais, mažosios architektūros formomis gerinti miesto vizualinį vaizdą </t>
        </r>
      </text>
    </comment>
    <comment ref="F27" authorId="0">
      <text>
        <r>
          <rPr>
            <b/>
            <sz val="9"/>
            <color indexed="81"/>
            <rFont val="Tahoma"/>
            <family val="2"/>
            <charset val="186"/>
          </rPr>
          <t>KSP 2.2.4.2 priemonė.</t>
        </r>
        <r>
          <rPr>
            <sz val="9"/>
            <color indexed="81"/>
            <rFont val="Tahoma"/>
            <family val="2"/>
            <charset val="186"/>
          </rPr>
          <t xml:space="preserve">
Parengti esamų daugiabučių gyvenamųjų namų kvartalų ir teritorijų detaliuosius planus, priskirti ir suformuoti žemės sklypus</t>
        </r>
      </text>
    </comment>
    <comment ref="F28" authorId="0">
      <text>
        <r>
          <rPr>
            <b/>
            <sz val="9"/>
            <color indexed="81"/>
            <rFont val="Tahoma"/>
            <family val="2"/>
            <charset val="186"/>
          </rPr>
          <t>KSP 2.1.2.5 priemonė.</t>
        </r>
        <r>
          <rPr>
            <sz val="9"/>
            <color indexed="81"/>
            <rFont val="Tahoma"/>
            <family val="2"/>
            <charset val="186"/>
          </rPr>
          <t xml:space="preserve"> Sudaryti sąlygas naujų ekologiškų viešojo  transporto rūšių atsiradimui
</t>
        </r>
      </text>
    </comment>
    <comment ref="F34" authorId="0">
      <text>
        <r>
          <rPr>
            <b/>
            <sz val="9"/>
            <color indexed="81"/>
            <rFont val="Tahoma"/>
            <family val="2"/>
            <charset val="186"/>
          </rPr>
          <t xml:space="preserve">KSP 3.2.1.7 priemonė. </t>
        </r>
        <r>
          <rPr>
            <sz val="9"/>
            <color indexed="81"/>
            <rFont val="Tahoma"/>
            <family val="2"/>
            <charset val="186"/>
          </rPr>
          <t xml:space="preserve">
Sutvarkyti senamiesčio ir istorinės miesto dalies reprezentacinių viešųjų erdvių (Teatro, Turgaus, Atgimimo aikščių, Ferdinando ir kitų skverų) infrastruktūrą pritaikant jas turizmo reikmėms bei renginiams </t>
        </r>
      </text>
    </comment>
    <comment ref="F36" authorId="0">
      <text>
        <r>
          <rPr>
            <b/>
            <sz val="9"/>
            <color indexed="81"/>
            <rFont val="Tahoma"/>
            <family val="2"/>
            <charset val="186"/>
          </rPr>
          <t xml:space="preserve">KSP 3.3.2.10 priemonė. </t>
        </r>
        <r>
          <rPr>
            <sz val="9"/>
            <color indexed="81"/>
            <rFont val="Tahoma"/>
            <family val="2"/>
            <charset val="186"/>
          </rPr>
          <t>Atnaujinti Klaipėdos muzikinio teatro infrastruktūrą</t>
        </r>
      </text>
    </comment>
    <comment ref="E37" authorId="0">
      <text>
        <r>
          <rPr>
            <b/>
            <sz val="9"/>
            <color indexed="81"/>
            <rFont val="Tahoma"/>
            <family val="2"/>
            <charset val="186"/>
          </rPr>
          <t>Audra Cepiene:</t>
        </r>
        <r>
          <rPr>
            <sz val="9"/>
            <color indexed="81"/>
            <rFont val="Tahoma"/>
            <family val="2"/>
            <charset val="186"/>
          </rPr>
          <t xml:space="preserve">
daro Šaulių bankas inciatorio lėšomis</t>
        </r>
      </text>
    </comment>
    <comment ref="F37" authorId="0">
      <text>
        <r>
          <rPr>
            <b/>
            <sz val="9"/>
            <color indexed="81"/>
            <rFont val="Tahoma"/>
            <family val="2"/>
            <charset val="186"/>
          </rPr>
          <t xml:space="preserve">KSP 2.1.2.11 priemonė. </t>
        </r>
        <r>
          <rPr>
            <sz val="9"/>
            <color indexed="81"/>
            <rFont val="Tahoma"/>
            <family val="2"/>
            <charset val="186"/>
          </rPr>
          <t xml:space="preserve">Modernizuoti centrinės miesto dalies gatvių tinklą:
 nutiesti Bastionų g. ir pastatyti naują tiltą per Danės upę;
</t>
        </r>
      </text>
    </comment>
    <comment ref="L37" authorId="0">
      <text>
        <r>
          <rPr>
            <b/>
            <sz val="9"/>
            <color indexed="81"/>
            <rFont val="Tahoma"/>
            <family val="2"/>
            <charset val="186"/>
          </rPr>
          <t>Finansuojamas iniciatoriaus lėšomis</t>
        </r>
        <r>
          <rPr>
            <sz val="9"/>
            <color indexed="81"/>
            <rFont val="Tahoma"/>
            <family val="2"/>
            <charset val="186"/>
          </rPr>
          <t xml:space="preserve">
</t>
        </r>
      </text>
    </comment>
    <comment ref="L38" authorId="0">
      <text>
        <r>
          <rPr>
            <b/>
            <sz val="9"/>
            <color indexed="81"/>
            <rFont val="Tahoma"/>
            <family val="2"/>
            <charset val="186"/>
          </rPr>
          <t>Finansuojamas iniciatoriaus lėšomis</t>
        </r>
        <r>
          <rPr>
            <sz val="9"/>
            <color indexed="81"/>
            <rFont val="Tahoma"/>
            <family val="2"/>
            <charset val="186"/>
          </rPr>
          <t xml:space="preserve">
</t>
        </r>
      </text>
    </comment>
    <comment ref="F46" authorId="0">
      <text>
        <r>
          <rPr>
            <b/>
            <sz val="9"/>
            <color indexed="81"/>
            <rFont val="Tahoma"/>
            <family val="2"/>
            <charset val="186"/>
          </rPr>
          <t xml:space="preserve">KSP 2.1.2.1 priemonė. </t>
        </r>
        <r>
          <rPr>
            <sz val="9"/>
            <color indexed="81"/>
            <rFont val="Tahoma"/>
            <family val="2"/>
            <charset val="186"/>
          </rPr>
          <t>Parengti Klaipėdos miesto susisiekimo plėtros studiją ir darnaus judumo planą</t>
        </r>
      </text>
    </comment>
    <comment ref="F49" authorId="0">
      <text>
        <r>
          <rPr>
            <b/>
            <sz val="9"/>
            <color indexed="81"/>
            <rFont val="Tahoma"/>
            <family val="2"/>
            <charset val="186"/>
          </rPr>
          <t xml:space="preserve">KSP 2.1.3.3 priemonė. </t>
        </r>
        <r>
          <rPr>
            <sz val="9"/>
            <color indexed="81"/>
            <rFont val="Tahoma"/>
            <family val="2"/>
            <charset val="186"/>
          </rPr>
          <t xml:space="preserve">
Parengti naują Klaipėdos miesto vandens tiekimo ir nuotekų tvarkymo infrastruktūros plėtros specialųjį planą</t>
        </r>
      </text>
    </comment>
    <comment ref="F54" authorId="0">
      <text>
        <r>
          <rPr>
            <b/>
            <sz val="9"/>
            <color indexed="81"/>
            <rFont val="Tahoma"/>
            <family val="2"/>
            <charset val="186"/>
          </rPr>
          <t xml:space="preserve">KSP 2.2.2.4 priemonė. </t>
        </r>
        <r>
          <rPr>
            <sz val="9"/>
            <color indexed="81"/>
            <rFont val="Tahoma"/>
            <family val="2"/>
            <charset val="186"/>
          </rPr>
          <t xml:space="preserve">
Parengti esamų daugiabučių gyvenamųjų namų kvartalų ir teritorijų detaliuosius planus, priskirti ir suformuoti žemės sklypus</t>
        </r>
      </text>
    </comment>
    <comment ref="F64" authorId="0">
      <text>
        <r>
          <rPr>
            <b/>
            <sz val="9"/>
            <color indexed="81"/>
            <rFont val="Tahoma"/>
            <family val="2"/>
            <charset val="186"/>
          </rPr>
          <t xml:space="preserve">KSP 2.1.3.2 priemonė. </t>
        </r>
        <r>
          <rPr>
            <sz val="9"/>
            <color indexed="81"/>
            <rFont val="Tahoma"/>
            <family val="2"/>
            <charset val="186"/>
          </rPr>
          <t xml:space="preserve">
Sukurti inžinerinių tinklų ir susisiekimo koridorių duomenų banką GIS pagrindu pagal Klaipėdos miesto bendrąjį planą ir parengtus specialiuosius planus</t>
        </r>
      </text>
    </comment>
    <comment ref="M70" authorId="0">
      <text>
        <r>
          <rPr>
            <sz val="9"/>
            <color indexed="81"/>
            <rFont val="Tahoma"/>
            <family val="2"/>
            <charset val="186"/>
          </rPr>
          <t>Įgyvendinus priemonę bus sukurta visų Klaipėdos mieste esančių Kelio ženklų GIS duomenų bazė. Duomenų bazės pagrindu bus sudarytas ir patvirtintas Kelio ženklų sąrašas. Savivaldybės administracijos darbuotojai (Transporto, Viešosios tvarkos, Miesto tvarkymo ir kiti skyriai) Kelio ženklų duomenų bazę naudos deleguotų funkcijų vykdymui.</t>
        </r>
      </text>
    </comment>
    <comment ref="F79" authorId="0">
      <text>
        <r>
          <rPr>
            <b/>
            <sz val="9"/>
            <color indexed="81"/>
            <rFont val="Tahoma"/>
            <family val="2"/>
            <charset val="186"/>
          </rPr>
          <t xml:space="preserve">KSP 2.4.3.1 priemonė. </t>
        </r>
        <r>
          <rPr>
            <sz val="9"/>
            <color indexed="81"/>
            <rFont val="Tahoma"/>
            <family val="2"/>
            <charset val="186"/>
          </rPr>
          <t xml:space="preserve">
Parengti savivaldybės paveldo apsaugos strategiją (kryptis)</t>
        </r>
      </text>
    </comment>
    <comment ref="F80" authorId="0">
      <text>
        <r>
          <rPr>
            <b/>
            <sz val="9"/>
            <color indexed="81"/>
            <rFont val="Tahoma"/>
            <family val="2"/>
            <charset val="186"/>
          </rPr>
          <t xml:space="preserve">KSP 2.4.3.2 priemonė. </t>
        </r>
        <r>
          <rPr>
            <sz val="9"/>
            <color indexed="81"/>
            <rFont val="Tahoma"/>
            <family val="2"/>
            <charset val="186"/>
          </rPr>
          <t xml:space="preserve">
Pagal parengtus techninius projektus sutvarkyti miesto teritorijoje esančias  istorines miesto kapines</t>
        </r>
      </text>
    </comment>
    <comment ref="F81" authorId="0">
      <text>
        <r>
          <rPr>
            <b/>
            <sz val="9"/>
            <color indexed="81"/>
            <rFont val="Tahoma"/>
            <family val="2"/>
            <charset val="186"/>
          </rPr>
          <t xml:space="preserve">KSP 2.4.2.6 priemonė. </t>
        </r>
        <r>
          <rPr>
            <sz val="9"/>
            <color indexed="81"/>
            <rFont val="Tahoma"/>
            <family val="2"/>
            <charset val="186"/>
          </rPr>
          <t xml:space="preserve">
Atnaujinti Atgimimo aikštės teritoriją</t>
        </r>
      </text>
    </comment>
    <comment ref="F82" authorId="0">
      <text>
        <r>
          <rPr>
            <b/>
            <sz val="9"/>
            <color indexed="81"/>
            <rFont val="Tahoma"/>
            <family val="2"/>
            <charset val="186"/>
          </rPr>
          <t xml:space="preserve">KSP 2.4.3.5 priemonė. </t>
        </r>
        <r>
          <rPr>
            <sz val="9"/>
            <color indexed="81"/>
            <rFont val="Tahoma"/>
            <family val="2"/>
            <charset val="186"/>
          </rPr>
          <t xml:space="preserve">
Atkurti Šv. Jono bažnyčios pastatą</t>
        </r>
      </text>
    </comment>
    <comment ref="F85" authorId="0">
      <text>
        <r>
          <rPr>
            <b/>
            <sz val="9"/>
            <color indexed="81"/>
            <rFont val="Tahoma"/>
            <family val="2"/>
            <charset val="186"/>
          </rPr>
          <t xml:space="preserve">KSP 2.4.3.2 priemonė. </t>
        </r>
        <r>
          <rPr>
            <sz val="9"/>
            <color indexed="81"/>
            <rFont val="Tahoma"/>
            <family val="2"/>
            <charset val="186"/>
          </rPr>
          <t xml:space="preserve">
Vykdant kultūros paveldo prevencinę apsaugą tvarkyti savivaldybės kultūros paveldo objektus, skatinti kultūros paveldo objektų valdytojus ir naudotojus tinkamai prižiūrėti ir naudoti kultūros paveldo objektus</t>
        </r>
      </text>
    </comment>
  </commentList>
</comments>
</file>

<file path=xl/comments4.xml><?xml version="1.0" encoding="utf-8"?>
<comments xmlns="http://schemas.openxmlformats.org/spreadsheetml/2006/main">
  <authors>
    <author>Audra Cepiene</author>
  </authors>
  <commentList>
    <comment ref="E14" authorId="0">
      <text>
        <r>
          <rPr>
            <b/>
            <sz val="9"/>
            <color indexed="81"/>
            <rFont val="Tahoma"/>
            <family val="2"/>
            <charset val="186"/>
          </rPr>
          <t>KSP 2.4.1.2 priemonė.</t>
        </r>
        <r>
          <rPr>
            <sz val="9"/>
            <color indexed="81"/>
            <rFont val="Tahoma"/>
            <family val="2"/>
            <charset val="186"/>
          </rPr>
          <t xml:space="preserve">
Sutvarkyti ir pritaikyti visuomenės arba rekreaciniams poreikiams Danės upės slėnio ir žiočių teritorijas; Danės upę pritaikyti laivybai, rekonstruoti Danės upės krantines nuo Biržos tilto iki Mokyklos gatvės tilto</t>
        </r>
      </text>
    </comment>
    <comment ref="E15" authorId="0">
      <text>
        <r>
          <rPr>
            <b/>
            <sz val="9"/>
            <color indexed="81"/>
            <rFont val="Tahoma"/>
            <family val="2"/>
            <charset val="186"/>
          </rPr>
          <t>KSP 2.4.3.4 priemonė.</t>
        </r>
        <r>
          <rPr>
            <sz val="9"/>
            <color indexed="81"/>
            <rFont val="Tahoma"/>
            <family val="2"/>
            <charset val="186"/>
          </rPr>
          <t xml:space="preserve">
Parengti buvusių karinės paskirties objektų pajūryje (bunkerių, zenitinių pabūklų lizdų) pritaikymo kultūros ir rekreacijos reikmėms detaliuosius planus</t>
        </r>
      </text>
    </comment>
    <comment ref="E20" authorId="0">
      <text>
        <r>
          <rPr>
            <b/>
            <sz val="9"/>
            <color indexed="81"/>
            <rFont val="Tahoma"/>
            <family val="2"/>
            <charset val="186"/>
          </rPr>
          <t>KSP 3.3.1.3 priemonė.</t>
        </r>
        <r>
          <rPr>
            <sz val="9"/>
            <color indexed="81"/>
            <rFont val="Tahoma"/>
            <family val="2"/>
            <charset val="186"/>
          </rPr>
          <t xml:space="preserve">
Jūrinės kultūros ženklais, mažosios architektūros formomis gerinti miesto vizualinį vaizdą </t>
        </r>
      </text>
    </comment>
    <comment ref="E21" authorId="0">
      <text>
        <r>
          <rPr>
            <b/>
            <sz val="9"/>
            <color indexed="81"/>
            <rFont val="Tahoma"/>
            <family val="2"/>
            <charset val="186"/>
          </rPr>
          <t>KSP 2.2.4.2 priemonė.</t>
        </r>
        <r>
          <rPr>
            <sz val="9"/>
            <color indexed="81"/>
            <rFont val="Tahoma"/>
            <family val="2"/>
            <charset val="186"/>
          </rPr>
          <t xml:space="preserve">
Parengti esamų daugiabučių gyvenamųjų namų kvartalų ir teritorijų detaliuosius planus, priskirti ir suformuoti žemės sklypus</t>
        </r>
      </text>
    </comment>
    <comment ref="E22" authorId="0">
      <text>
        <r>
          <rPr>
            <b/>
            <sz val="9"/>
            <color indexed="81"/>
            <rFont val="Tahoma"/>
            <family val="2"/>
            <charset val="186"/>
          </rPr>
          <t>KSP 2.1.2.5 priemonė.</t>
        </r>
        <r>
          <rPr>
            <sz val="9"/>
            <color indexed="81"/>
            <rFont val="Tahoma"/>
            <family val="2"/>
            <charset val="186"/>
          </rPr>
          <t xml:space="preserve"> Sudaryti sąlygas naujų ekologiškų viešojo  transporto rūšių atsiradimui
</t>
        </r>
      </text>
    </comment>
    <comment ref="E28" authorId="0">
      <text>
        <r>
          <rPr>
            <b/>
            <sz val="9"/>
            <color indexed="81"/>
            <rFont val="Tahoma"/>
            <family val="2"/>
            <charset val="186"/>
          </rPr>
          <t xml:space="preserve">KSP 3.2.1.7 priemonė. </t>
        </r>
        <r>
          <rPr>
            <sz val="9"/>
            <color indexed="81"/>
            <rFont val="Tahoma"/>
            <family val="2"/>
            <charset val="186"/>
          </rPr>
          <t xml:space="preserve">
Sutvarkyti senamiesčio ir istorinės miesto dalies reprezentacinių viešųjų erdvių (Teatro, Turgaus, Atgimimo aikščių, Ferdinando ir kitų skverų) infrastruktūrą pritaikant jas turizmo reikmėms bei renginiams </t>
        </r>
      </text>
    </comment>
    <comment ref="E31" authorId="0">
      <text>
        <r>
          <rPr>
            <b/>
            <sz val="9"/>
            <color indexed="81"/>
            <rFont val="Tahoma"/>
            <family val="2"/>
            <charset val="186"/>
          </rPr>
          <t xml:space="preserve">KSP 3.3.2.10 priemonė. </t>
        </r>
        <r>
          <rPr>
            <sz val="9"/>
            <color indexed="81"/>
            <rFont val="Tahoma"/>
            <family val="2"/>
            <charset val="186"/>
          </rPr>
          <t>Atnaujinti Klaipėdos muzikinio teatro infrastruktūrą</t>
        </r>
      </text>
    </comment>
    <comment ref="E32" authorId="0">
      <text>
        <r>
          <rPr>
            <b/>
            <sz val="9"/>
            <color indexed="81"/>
            <rFont val="Tahoma"/>
            <family val="2"/>
            <charset val="186"/>
          </rPr>
          <t xml:space="preserve">KSP 2.1.2.11 priemonė. </t>
        </r>
        <r>
          <rPr>
            <sz val="9"/>
            <color indexed="81"/>
            <rFont val="Tahoma"/>
            <family val="2"/>
            <charset val="186"/>
          </rPr>
          <t xml:space="preserve">Modernizuoti centrinės miesto dalies gatvių tinklą:
 nutiesti Bastionų g. ir pastatyti naują tiltą per Danės upę;
</t>
        </r>
      </text>
    </comment>
    <comment ref="E42" authorId="0">
      <text>
        <r>
          <rPr>
            <b/>
            <sz val="9"/>
            <color indexed="81"/>
            <rFont val="Tahoma"/>
            <family val="2"/>
            <charset val="186"/>
          </rPr>
          <t xml:space="preserve">KSP 2.1.2.1 priemonė. </t>
        </r>
        <r>
          <rPr>
            <sz val="9"/>
            <color indexed="81"/>
            <rFont val="Tahoma"/>
            <family val="2"/>
            <charset val="186"/>
          </rPr>
          <t>Parengti Klaipėdos miesto susisiekimo plėtros studiją ir darnaus judumo planą</t>
        </r>
      </text>
    </comment>
    <comment ref="E45" authorId="0">
      <text>
        <r>
          <rPr>
            <b/>
            <sz val="9"/>
            <color indexed="81"/>
            <rFont val="Tahoma"/>
            <family val="2"/>
            <charset val="186"/>
          </rPr>
          <t xml:space="preserve">KSP 2.1.3.3 priemonė. </t>
        </r>
        <r>
          <rPr>
            <sz val="9"/>
            <color indexed="81"/>
            <rFont val="Tahoma"/>
            <family val="2"/>
            <charset val="186"/>
          </rPr>
          <t xml:space="preserve">
Parengti naują Klaipėdos miesto vandens tiekimo ir nuotekų tvarkymo infrastruktūros plėtros specialųjį planą</t>
        </r>
      </text>
    </comment>
    <comment ref="E51" authorId="0">
      <text>
        <r>
          <rPr>
            <b/>
            <sz val="9"/>
            <color indexed="81"/>
            <rFont val="Tahoma"/>
            <family val="2"/>
            <charset val="186"/>
          </rPr>
          <t xml:space="preserve">KSP 2.2.2.4 priemonė. </t>
        </r>
        <r>
          <rPr>
            <sz val="9"/>
            <color indexed="81"/>
            <rFont val="Tahoma"/>
            <family val="2"/>
            <charset val="186"/>
          </rPr>
          <t xml:space="preserve">
Parengti esamų daugiabučių gyvenamųjų namų kvartalų ir teritorijų detaliuosius planus, priskirti ir suformuoti žemės sklypus</t>
        </r>
      </text>
    </comment>
    <comment ref="E63" authorId="0">
      <text>
        <r>
          <rPr>
            <b/>
            <sz val="9"/>
            <color indexed="81"/>
            <rFont val="Tahoma"/>
            <family val="2"/>
            <charset val="186"/>
          </rPr>
          <t xml:space="preserve">KSP 2.1.3.2 priemonė. </t>
        </r>
        <r>
          <rPr>
            <sz val="9"/>
            <color indexed="81"/>
            <rFont val="Tahoma"/>
            <family val="2"/>
            <charset val="186"/>
          </rPr>
          <t xml:space="preserve">
Sukurti inžinerinių tinklų ir susisiekimo koridorių duomenų banką GIS pagrindu pagal Klaipėdos miesto bendrąjį planą ir parengtus specialiuosius planus</t>
        </r>
      </text>
    </comment>
    <comment ref="E79" authorId="0">
      <text>
        <r>
          <rPr>
            <b/>
            <sz val="9"/>
            <color indexed="81"/>
            <rFont val="Tahoma"/>
            <family val="2"/>
            <charset val="186"/>
          </rPr>
          <t xml:space="preserve">KSP 2.4.3.1 priemonė. </t>
        </r>
        <r>
          <rPr>
            <sz val="9"/>
            <color indexed="81"/>
            <rFont val="Tahoma"/>
            <family val="2"/>
            <charset val="186"/>
          </rPr>
          <t xml:space="preserve">
Parengti savivaldybės paveldo apsaugos strategiją (kryptis)</t>
        </r>
      </text>
    </comment>
    <comment ref="E82" authorId="0">
      <text>
        <r>
          <rPr>
            <b/>
            <sz val="9"/>
            <color indexed="81"/>
            <rFont val="Tahoma"/>
            <family val="2"/>
            <charset val="186"/>
          </rPr>
          <t xml:space="preserve">KSP 2.4.2.6 priemonė. </t>
        </r>
        <r>
          <rPr>
            <sz val="9"/>
            <color indexed="81"/>
            <rFont val="Tahoma"/>
            <family val="2"/>
            <charset val="186"/>
          </rPr>
          <t xml:space="preserve">
Atnaujinti Atgimimo aikštės teritoriją</t>
        </r>
      </text>
    </comment>
    <comment ref="E83" authorId="0">
      <text>
        <r>
          <rPr>
            <b/>
            <sz val="9"/>
            <color indexed="81"/>
            <rFont val="Tahoma"/>
            <family val="2"/>
            <charset val="186"/>
          </rPr>
          <t xml:space="preserve">KSP 2.4.3.5 priemonė. </t>
        </r>
        <r>
          <rPr>
            <sz val="9"/>
            <color indexed="81"/>
            <rFont val="Tahoma"/>
            <family val="2"/>
            <charset val="186"/>
          </rPr>
          <t xml:space="preserve">
Atkurti Šv. Jono bažnyčios pastatą</t>
        </r>
      </text>
    </comment>
    <comment ref="E85" authorId="0">
      <text>
        <r>
          <rPr>
            <b/>
            <sz val="9"/>
            <color indexed="81"/>
            <rFont val="Tahoma"/>
            <family val="2"/>
            <charset val="186"/>
          </rPr>
          <t xml:space="preserve">KSP 2.4.3.2 priemonė. </t>
        </r>
        <r>
          <rPr>
            <sz val="9"/>
            <color indexed="81"/>
            <rFont val="Tahoma"/>
            <family val="2"/>
            <charset val="186"/>
          </rPr>
          <t xml:space="preserve">
Vykdant kultūros paveldo prevencinę apsaugą tvarkyti savivaldybės kultūros paveldo objektus, skatinti kultūros paveldo objektų valdytojus ir naudotojus tinkamai prižiūrėti ir naudoti kultūros paveldo objektus</t>
        </r>
      </text>
    </comment>
    <comment ref="E87" authorId="0">
      <text>
        <r>
          <rPr>
            <sz val="9"/>
            <color indexed="81"/>
            <rFont val="Tahoma"/>
            <family val="2"/>
            <charset val="186"/>
          </rPr>
          <t xml:space="preserve">Pagal parengtus techninius projektus sutvarkyti miesto teritorijoje esančius piliakalnius ir istorines miesto kapines
</t>
        </r>
      </text>
    </comment>
  </commentList>
</comments>
</file>

<file path=xl/sharedStrings.xml><?xml version="1.0" encoding="utf-8"?>
<sst xmlns="http://schemas.openxmlformats.org/spreadsheetml/2006/main" count="1276" uniqueCount="276">
  <si>
    <t>tūkst. Lt</t>
  </si>
  <si>
    <t>Uždavinio kodas</t>
  </si>
  <si>
    <t>Priemonės kodas</t>
  </si>
  <si>
    <t>Priemonės požymis</t>
  </si>
  <si>
    <t>Asignavimų valdytojo kodas</t>
  </si>
  <si>
    <t>Finansavimo šaltinis</t>
  </si>
  <si>
    <t>Iš viso</t>
  </si>
  <si>
    <t>Išlaidoms</t>
  </si>
  <si>
    <t>01</t>
  </si>
  <si>
    <t>Iš viso:</t>
  </si>
  <si>
    <t>02</t>
  </si>
  <si>
    <t>Iš viso uždaviniui:</t>
  </si>
  <si>
    <t>Iš viso tikslui:</t>
  </si>
  <si>
    <t>Finansavimo šaltiniai</t>
  </si>
  <si>
    <t>Produkto kriterijaus</t>
  </si>
  <si>
    <t>Pavadinimas</t>
  </si>
  <si>
    <t>Iš jų darbo užmokesčiui</t>
  </si>
  <si>
    <t>Finansavimo šaltinių suvestinė</t>
  </si>
  <si>
    <t>SAVIVALDYBĖS  LĖŠOS, IŠ VISO:</t>
  </si>
  <si>
    <t>KITI ŠALTINIAI, IŠ VISO:</t>
  </si>
  <si>
    <t>IŠ VISO:</t>
  </si>
  <si>
    <t xml:space="preserve">                              Pavadinimas</t>
  </si>
  <si>
    <t>Turtui įsigyti ir finansiniams įsipareigojimams vykdyti</t>
  </si>
  <si>
    <t>Asignavimų valdytojų kodų klasifikatorius*</t>
  </si>
  <si>
    <t>1.</t>
  </si>
  <si>
    <t>Savivaldybės administracijos direktorius</t>
  </si>
  <si>
    <t>2.</t>
  </si>
  <si>
    <t>Ugdymo ir kultūros departamento direktorius</t>
  </si>
  <si>
    <t>3.</t>
  </si>
  <si>
    <t>Socialinių reikalų departamento direktorius</t>
  </si>
  <si>
    <t>4.</t>
  </si>
  <si>
    <t>Urbanistinės plėtros departamento direktorius</t>
  </si>
  <si>
    <t>5.</t>
  </si>
  <si>
    <t>Investicijų ir ekonomikos departamento direktorius</t>
  </si>
  <si>
    <t>6.</t>
  </si>
  <si>
    <t>Miesto ūkio departamento direktorius</t>
  </si>
  <si>
    <t xml:space="preserve"> TIKSLŲ, UŽDAVINIŲ, PRIEMONIŲ, PRIEMONIŲ IŠLAIDŲ IR PRODUKTO KRITERIJŲ SUVESTINĖ</t>
  </si>
  <si>
    <t>Veiklos plano tikslo kodas</t>
  </si>
  <si>
    <t>Vykdytojas (skyrius / asmuo)</t>
  </si>
  <si>
    <t>* patvirtinta Klaipėdos miesto savivaldybės administracijos direktoriaus 2011-02-24 įsakymu Nr. AD1-384</t>
  </si>
  <si>
    <r>
      <t xml:space="preserve">Savivaldybės biudžeto lėšos </t>
    </r>
    <r>
      <rPr>
        <b/>
        <sz val="10"/>
        <rFont val="Times New Roman"/>
        <family val="1"/>
        <charset val="186"/>
      </rPr>
      <t>SB</t>
    </r>
  </si>
  <si>
    <r>
      <t xml:space="preserve">Europos Sąjungos paramos lėšos </t>
    </r>
    <r>
      <rPr>
        <b/>
        <sz val="10"/>
        <rFont val="Times New Roman"/>
        <family val="1"/>
        <charset val="186"/>
      </rPr>
      <t>ES</t>
    </r>
  </si>
  <si>
    <r>
      <t xml:space="preserve">Valstybės biudžeto lėšos </t>
    </r>
    <r>
      <rPr>
        <b/>
        <sz val="10"/>
        <rFont val="Times New Roman"/>
        <family val="1"/>
        <charset val="186"/>
      </rPr>
      <t>LRVB</t>
    </r>
  </si>
  <si>
    <r>
      <t xml:space="preserve">Funkcinės klasifikacijos kodas </t>
    </r>
    <r>
      <rPr>
        <b/>
        <sz val="10"/>
        <rFont val="Times New Roman"/>
        <family val="1"/>
        <charset val="186"/>
      </rPr>
      <t xml:space="preserve"> *</t>
    </r>
  </si>
  <si>
    <t>2015-ieji metai</t>
  </si>
  <si>
    <t>SB</t>
  </si>
  <si>
    <t>Papriemonės kodas</t>
  </si>
  <si>
    <t>03</t>
  </si>
  <si>
    <t>04</t>
  </si>
  <si>
    <t>05</t>
  </si>
  <si>
    <t>06</t>
  </si>
  <si>
    <t>MIESTO URBANISTINIO PLANAVIMO PROGRAMOS (NR. 01)</t>
  </si>
  <si>
    <t>01 Miesto urbanistinio planavimo programa</t>
  </si>
  <si>
    <t>Užtikrinti kompleksišką ir darnų miesto planavimą</t>
  </si>
  <si>
    <t>Rengti miesto teritorijų planavimo bei susijusius dokumentus</t>
  </si>
  <si>
    <t>4</t>
  </si>
  <si>
    <t>ES</t>
  </si>
  <si>
    <t xml:space="preserve">B </t>
  </si>
  <si>
    <t>Parengtas specialusis planas, vnt.</t>
  </si>
  <si>
    <t>Parengtas detalusis planas, vnt.</t>
  </si>
  <si>
    <t>II etape parengta planų iš viso, vnt.</t>
  </si>
  <si>
    <t>Parengta planų, vnt.</t>
  </si>
  <si>
    <t>Metinio architektūros darbų leidinio „Klaipėdos architektūra“  išleidimas ir architektūrinės parodos su aptarimu organizavimas</t>
  </si>
  <si>
    <t>Užtikrinti geoinformacinių sistemų (GIS) administravimą ir vykdomų geodezinių darbų kontrolę</t>
  </si>
  <si>
    <t>Planų su kadastrinių matavimų duomenimis rengimas ir registravimas Nekilnojamojo turto registre</t>
  </si>
  <si>
    <t>Nuolatinių gyventojų iškėlimas iš Klaipėdos laisvosios ekonominės zonos ir kitų pramonės plėtros teritorijų</t>
  </si>
  <si>
    <t>Parengta žemės paėmimo visuomenės poreikiams projektų, vnt.</t>
  </si>
  <si>
    <t>Savivaldybės administracijos GIS programinės įrangos ir informacinių sistemų, veikiančių GIS pagrindu, atnaujinimas, papildymas</t>
  </si>
  <si>
    <t>Atnaujinta duomenų bazių, vnt.</t>
  </si>
  <si>
    <t>Atnaujintų topografinių-inžinerinių nuotraukų kokybės tikrinimo programų, vnt.</t>
  </si>
  <si>
    <t>Savivaldybės teritorijoje esančių geodezinių ženklų inventorizacija ir Klaipėdos miesto administracinės ribos posūkių taškų sunaikintų riboženklių atstatymas</t>
  </si>
  <si>
    <t>Atstatyta riboženklių, vnt.</t>
  </si>
  <si>
    <t>Užtikrinti Klaipėdos miesto nekilnojamojo kultūros paveldo išsaugojimą</t>
  </si>
  <si>
    <t>Kultūrinės vertės nustatymo objektų dokumentacijos parengimas</t>
  </si>
  <si>
    <t>Informacinio leidinio apie paveldo objektus leidyba</t>
  </si>
  <si>
    <t>Išleistas leidinys, egz.</t>
  </si>
  <si>
    <t>Parengta objektų kultūrinės vertės nustatymo dokumentacija, vnt.</t>
  </si>
  <si>
    <t>Parengta techninių projektų, vnt.</t>
  </si>
  <si>
    <t>LRVB</t>
  </si>
  <si>
    <t>Strateginis tikslas 01. Didinti miesto konkurencingumą, kryptingai vystant infrastruktūrą ir sudarant palankias sąlygas verslui</t>
  </si>
  <si>
    <t>Parengta detaliųjų planų, vnt.</t>
  </si>
  <si>
    <t>Parengta koncepcija, vnt.</t>
  </si>
  <si>
    <t>Skulptūrų parko (buv. senųjų miesto kapinių) sutvarkymo ir vizualinės informacinės sistemos sukūrimo koncepcijos parengimas</t>
  </si>
  <si>
    <t>Detaliųjų planų rengimas:</t>
  </si>
  <si>
    <t>5</t>
  </si>
  <si>
    <t>Viešo naudojimo erdvių miesto istorinėje dalyje (U16) sutvarkymo detaliojo plano parengimas</t>
  </si>
  <si>
    <t>Žemės sklypo tarp Didžiosios Vandens g., Pasiuntinių g., Tomo g. ir Vežėjų g. detaliojo plano parengimas</t>
  </si>
  <si>
    <t>Klaipėdos miesto dviračių infrastruktūros plėtros specialusis planas</t>
  </si>
  <si>
    <t>2016-ieji metai</t>
  </si>
  <si>
    <t>2016-ųjų m. lėšų poreikis</t>
  </si>
  <si>
    <t>Parengta planų, iš viso:</t>
  </si>
  <si>
    <t xml:space="preserve">Smiltynės ~30 ha teritorijos prie jachtklubo detaliojo plano parengimas </t>
  </si>
  <si>
    <t>07</t>
  </si>
  <si>
    <t>08</t>
  </si>
  <si>
    <r>
      <t xml:space="preserve">Programų lėšų likučių laikinai laisvos lėšos </t>
    </r>
    <r>
      <rPr>
        <b/>
        <sz val="10"/>
        <rFont val="Times New Roman"/>
        <family val="1"/>
        <charset val="186"/>
      </rPr>
      <t>SB(L)</t>
    </r>
  </si>
  <si>
    <t>P2.4.1.2</t>
  </si>
  <si>
    <t>Danės upės pakrantės iki Joniškės ir Liepų gatvių detaliojo plano parengimas</t>
  </si>
  <si>
    <t>Dviejų teritorijų Smiltynėje (10 ir 6 ha) prie karinių objektų detaliųjų planų parengimas</t>
  </si>
  <si>
    <t>Klaipėdos miesto rytinės dalies susisiekimo infrastruktūros vystymo, numatant jungtis su gretimybėmis, teritorijoje tarp kelio A13, Liepų g. ir Danės upės specialiojo plano parengimas</t>
  </si>
  <si>
    <t>Bendrojo plano parengimas</t>
  </si>
  <si>
    <t>P2.2.2.4</t>
  </si>
  <si>
    <t>Atgimimo aikštės (dalies) žvalgomieji archeologiniai tyrimai</t>
  </si>
  <si>
    <t>ES projekto „Teritorinio planavimo dokumentų rengimas“ įgyvendinimas. II etapas:</t>
  </si>
  <si>
    <t xml:space="preserve">Klaipėdos miesto mažosios architektūros, aplinkos įrangos išdėstymo bei aplinkos estetinio formavimo, miestiškojo kraštovaizdžio tvarkymo specialiojo plano parengimas </t>
  </si>
  <si>
    <t>Iš viso priemonei:</t>
  </si>
  <si>
    <t>III etape parengta planų iš viso, vnt.</t>
  </si>
  <si>
    <t>ES projekto „Teritorinio planavimo dokumentų rengimas“ įgyvendinimas. III etapas:</t>
  </si>
  <si>
    <r>
      <t xml:space="preserve">Žemės sklypų Bangų g. 7, Gluosnių g. 8 ir juos supančios aplinkos detaliojo plano sprendinių keitimo teritorijos daliai prie Bangų gatvės detaliojo plano parengimas </t>
    </r>
    <r>
      <rPr>
        <b/>
        <sz val="10"/>
        <rFont val="Times New Roman"/>
        <family val="1"/>
        <charset val="186"/>
      </rPr>
      <t>(Bastionų g.</t>
    </r>
    <r>
      <rPr>
        <sz val="10"/>
        <rFont val="Times New Roman"/>
        <family val="1"/>
        <charset val="186"/>
      </rPr>
      <t>)</t>
    </r>
  </si>
  <si>
    <t>P2.4.3.4</t>
  </si>
  <si>
    <t>P2.1.2.5</t>
  </si>
  <si>
    <t>P1.6.3.1</t>
  </si>
  <si>
    <t>P3.3.1.3</t>
  </si>
  <si>
    <t>B</t>
  </si>
  <si>
    <t>P2.4.1.1.</t>
  </si>
  <si>
    <t>P2.1.3.2</t>
  </si>
  <si>
    <t>P2.4.2.6</t>
  </si>
  <si>
    <t>P2.4.3.3</t>
  </si>
  <si>
    <t>1</t>
  </si>
  <si>
    <t>Parengta galimybių studija, vnt.</t>
  </si>
  <si>
    <t>Parengtos ataskaitos, vnt.</t>
  </si>
  <si>
    <t>Miesto vystymo zonų prioritetų nustatymo schemos (specialiojo plano) parengimas</t>
  </si>
  <si>
    <t>Parengta  planavimo dokumentų, vnt.</t>
  </si>
  <si>
    <t>Miesto urbanistinio planavimo tobulinimas:</t>
  </si>
  <si>
    <t>Šv. Jono bažnyčios bokšto atkūrimo galimybių studijos parengimas</t>
  </si>
  <si>
    <t>UPD Paveldo-saugos sk.</t>
  </si>
  <si>
    <t>UPD Žemėtvarkos sk.</t>
  </si>
  <si>
    <t>UPD Geodezijos ir GIS sk.</t>
  </si>
  <si>
    <t>IED Projektų sk.</t>
  </si>
  <si>
    <t xml:space="preserve">Formuoti žemės sklypus, reikalingus savivaldybės funkcijoms vykdyti </t>
  </si>
  <si>
    <t>Suorganizuota paroda, vnt.</t>
  </si>
  <si>
    <t>Atgimimo aikštės ir gretimybių raidos galimybių studijos parengimas</t>
  </si>
  <si>
    <t xml:space="preserve">Medelyno gyvenamojo rajono teritorijos detaliojo plano parengimas </t>
  </si>
  <si>
    <t xml:space="preserve">Smiltynės g. 1 ir 2 detaliojo plano parengimas </t>
  </si>
  <si>
    <t>Teritorijos tarp Pievų Tako g., I. Kanto g., Gintaro g. detaliajame plane suformuoto žemės sklypo Nr. 34 (jo dalių Nr. 34 A, 34 B), Klaipėdos mieste, detaliojo plano parengimas</t>
  </si>
  <si>
    <t xml:space="preserve">Teritorijos tarp Tilžės gatvės, Klemiškės gatvės, geležinkelio iki kelio A13 (numatomo naujo sporto komplekso) detaliojo plano parengimas </t>
  </si>
  <si>
    <r>
      <t>Teritorijos tarp Danės upės, Naujosios Uosto g., Naujojo Sodo g. tęsinio ir Kuršių marių detaliojo plano parengimas (</t>
    </r>
    <r>
      <rPr>
        <b/>
        <sz val="10"/>
        <rFont val="Times New Roman"/>
        <family val="1"/>
        <charset val="186"/>
      </rPr>
      <t>„Laivitės“</t>
    </r>
    <r>
      <rPr>
        <sz val="10"/>
        <rFont val="Times New Roman"/>
        <family val="1"/>
        <charset val="186"/>
      </rPr>
      <t xml:space="preserve"> teritorijos detaliojo plano parengimas)</t>
    </r>
  </si>
  <si>
    <t xml:space="preserve"> 2014–2017 M. KLAIPĖDOS MIESTO SAVIVALDYBĖS</t>
  </si>
  <si>
    <t>Asignavimai 2014-iesiems metams**</t>
  </si>
  <si>
    <t>Lėšų poreikis biudžetiniams 
2015-iesiems metams</t>
  </si>
  <si>
    <t>2015-ųjų metų asignavimų planas</t>
  </si>
  <si>
    <t>2017-ųjų metų lėšų projektas</t>
  </si>
  <si>
    <t>09</t>
  </si>
  <si>
    <t xml:space="preserve">UPD Urbanistikos skyrius </t>
  </si>
  <si>
    <t>UPD Paveldosaugos skyrius</t>
  </si>
  <si>
    <t>2017-ųjų m. lėšų poreikis</t>
  </si>
  <si>
    <t>Strateginio planavimo sk.</t>
  </si>
  <si>
    <t>2016-ųjų metų lėšų projektas</t>
  </si>
  <si>
    <t>2017-ieji metai</t>
  </si>
  <si>
    <t>Projekto administravimas ir viešinimas</t>
  </si>
  <si>
    <t>Projekto administravimas</t>
  </si>
  <si>
    <t>ES projekto „Teritorinio planavimo dokumentų rengimas“ įgyvendinimas.  I etapas</t>
  </si>
  <si>
    <t xml:space="preserve">Senamiesčio centrinės dalies ir turgavietės detaliojo plano parengimas </t>
  </si>
  <si>
    <t>10</t>
  </si>
  <si>
    <t>KT</t>
  </si>
  <si>
    <t>Bendrojo plano sprendinių įgyvendinimo (monitoringo) įvertinimo ekspertų paslaugų pirkimas bei visuomenės informavimo ir įtraukimo į teritorijų planavimą priemonių vykdymas</t>
  </si>
  <si>
    <t>Atnaujintos miesto kvartalų schemos parengimas</t>
  </si>
  <si>
    <t>Parengta kvartalų schema, vnt.</t>
  </si>
  <si>
    <t>Atskirų teritorijų perspektyvinio vystymo galimybių studijų rengimas</t>
  </si>
  <si>
    <t>Parengta specialusis planas, vnt.</t>
  </si>
  <si>
    <t>Parengtas naujas bendrasis planas, vnt.</t>
  </si>
  <si>
    <t>Atskirų žemės sklypų planų bei susijusių dokumentų parengimas:</t>
  </si>
  <si>
    <t>Žemės sklypų formavimo ir pertvarkymo projektų rengimas</t>
  </si>
  <si>
    <t>Inventorizuota geodezinių ženklų, proc.</t>
  </si>
  <si>
    <t>Geoinformacinių sistemų (GIS) administravimas ir kontrolė:</t>
  </si>
  <si>
    <t>Klaipėdos miesto paveldo apsaugos strategijos parengimas</t>
  </si>
  <si>
    <t>Parengta strategija, vnt.</t>
  </si>
  <si>
    <t>1923 m. paminklo sukilėliams restauravimo techninių projektų parengimas</t>
  </si>
  <si>
    <t>Skvero greta I. Kanto ir S. Daukanto gatvių bei jame esančio memorialo sutvarkymo techninio projekto parengimas</t>
  </si>
  <si>
    <t>Kultūros paveldo objektų (pastatų) fasadų atnaujinimas</t>
  </si>
  <si>
    <t>P2.4.3.2</t>
  </si>
  <si>
    <t>P2.4.3.2.</t>
  </si>
  <si>
    <t>Atnaujinta fasadų, vnt.</t>
  </si>
  <si>
    <t>P2.4.3.5</t>
  </si>
  <si>
    <t>Miesto susisiekimo plėtros galimybių studijos ir darnaus judumo plano su ekologiškų viešojo transporto rūšių planu parengimas</t>
  </si>
  <si>
    <t>Paversta kitomis naudmenomis miško žemės, ha</t>
  </si>
  <si>
    <t>Pamario g. rekonstrukcijai</t>
  </si>
  <si>
    <t>KVJUD</t>
  </si>
  <si>
    <r>
      <t xml:space="preserve">Klaipėdos valstybinio jūrų uosto lėšos </t>
    </r>
    <r>
      <rPr>
        <b/>
        <sz val="10"/>
        <rFont val="Times New Roman"/>
        <family val="1"/>
        <charset val="186"/>
      </rPr>
      <t>KVJUD</t>
    </r>
  </si>
  <si>
    <t>Kt</t>
  </si>
  <si>
    <t>Vandens tiekimo ir nuotekų infrastruktūros specialiojo plano rengimas</t>
  </si>
  <si>
    <r>
      <t xml:space="preserve">Kiti finansavimo šaltiniai </t>
    </r>
    <r>
      <rPr>
        <b/>
        <sz val="10"/>
        <rFont val="Times New Roman"/>
        <family val="1"/>
        <charset val="186"/>
      </rPr>
      <t>Kt</t>
    </r>
  </si>
  <si>
    <t>Miško žemės keitimas kitomis naudmenomis:  Labrenciškės g. tiesimui;</t>
  </si>
  <si>
    <t>13,5</t>
  </si>
  <si>
    <t>Žemės visuomenės poreikiams paėmimas:</t>
  </si>
  <si>
    <t>IED Statybos ir infrastruk- tūros plėtros sk.</t>
  </si>
  <si>
    <t xml:space="preserve"> 2015–2017 M. KLAIPĖDOS MIESTO SAVIVALDYBĖS</t>
  </si>
  <si>
    <t>Klaipėdos miesto piliakalnių sutvarkymo techninio projekto parengimas (2003 ir 2006 metais parengtų techninių projektų koregavimas)</t>
  </si>
  <si>
    <t>P2.1.2.1</t>
  </si>
  <si>
    <t>Sąnaudų ir naudos anlizės rengimas ir paimamo turto vertės nustatymas Bastionų g. ir Priešpilio g. tiesimui, Nevėžio g. bei Statybininkų pr. tęsinio rekonstrukcijai</t>
  </si>
  <si>
    <t>2015 m. asignavimų planas</t>
  </si>
  <si>
    <t>Atnaujintų GIS licencijuotų darbo vietų, vnt.</t>
  </si>
  <si>
    <t>Topografinių-inžinerinių nuotraukų vykdymui reikalingų išeitinių duomenų išdavimas, atliktų geodezinių darbų kontrolės vykdymas, Klaipėdos miesto žemės kadastro skaitmeninių duomenų įsigijimas</t>
  </si>
  <si>
    <t>Sukurta GIS duomenų bazė, vnt.</t>
  </si>
  <si>
    <t>Sukurta kelio ženklų GIS duomenų bazė, vnt.</t>
  </si>
  <si>
    <t>Apskaityti bei vertinti kultūros paveldo objektus ir vykdyti paveldo objektų tvarkybos priemones</t>
  </si>
  <si>
    <t>Kultūros paveldo objektų apskaitos, tvarkybos ir sklaidos dokumentacijos parengimas:</t>
  </si>
  <si>
    <t>Kelio ženklų GIS duomenų bazės sukūrimas</t>
  </si>
  <si>
    <t>Klaipėdos miesto dviračių infrastruktūros plėtros specialiojo plano parengimas</t>
  </si>
  <si>
    <r>
      <t>Teritorijos tarp Danės upės, Naujosios Uosto g., Naujojo Sodo g. tęsinio ir Kuršių marių detaliojo plano parengimas (</t>
    </r>
    <r>
      <rPr>
        <b/>
        <sz val="10"/>
        <rFont val="Times New Roman"/>
        <family val="1"/>
        <charset val="186"/>
      </rPr>
      <t>„Laivitės“</t>
    </r>
    <r>
      <rPr>
        <sz val="10"/>
        <rFont val="Times New Roman"/>
        <family val="1"/>
        <charset val="186"/>
      </rPr>
      <t xml:space="preserve"> teritorija)</t>
    </r>
  </si>
  <si>
    <r>
      <t>Žemės sklypo Danės g. 19, Klaipėdoje, ir jo supančios aplinkos detaliojo plano parengimas (</t>
    </r>
    <r>
      <rPr>
        <b/>
        <sz val="10"/>
        <rFont val="Times New Roman"/>
        <family val="1"/>
        <charset val="186"/>
      </rPr>
      <t xml:space="preserve">Muzikinio teatro </t>
    </r>
    <r>
      <rPr>
        <sz val="10"/>
        <rFont val="Times New Roman"/>
        <family val="1"/>
        <charset val="186"/>
      </rPr>
      <t xml:space="preserve">teritorija) </t>
    </r>
  </si>
  <si>
    <t>Teritorijos tarp Senosios Smiltelės, Marių, Skirvytės ir kt. gatvių detaliojo plano parengimas</t>
  </si>
  <si>
    <r>
      <t xml:space="preserve">UPD </t>
    </r>
    <r>
      <rPr>
        <sz val="9"/>
        <rFont val="Times New Roman"/>
        <family val="1"/>
        <charset val="186"/>
      </rPr>
      <t xml:space="preserve">Urbanistikos </t>
    </r>
    <r>
      <rPr>
        <sz val="10"/>
        <rFont val="Times New Roman"/>
        <family val="1"/>
        <charset val="186"/>
      </rPr>
      <t>sk.</t>
    </r>
  </si>
  <si>
    <t>UPD Urbanistikos sk.</t>
  </si>
  <si>
    <t>Eur</t>
  </si>
  <si>
    <t>Parengta galimybių studija / darnaus judumo planas, vnt.</t>
  </si>
  <si>
    <t>Parengtų programų ir teminių žemėlapių viešinimas, proc.</t>
  </si>
  <si>
    <t>WebGIS programų sukūrimas ir teminių žemėlapių viešinimas</t>
  </si>
  <si>
    <t>2 gyvenamųjų teritorijų detalieji planai (tarp Tilžės g., Baltikalnio g., Gluosnių g., Kooperacijos g. ir tarp Taikos pr., Tilžės g., Rumpiškės g., Sausio 15-osios g., Ryšininkų g. ir Paryžiaus Komunos g. detalieji planai)</t>
  </si>
  <si>
    <t>Teritorijos tarp Bangų g., Baltikalnio ir Tilžės gatvių detaliojo plano, patvirtinto Klaipėdos miesto tarybos 1998-12-22 sprendimu Nr. 214, pakeitimas</t>
  </si>
  <si>
    <t>Sąnaudų ir naudos analizės rengimas ir paimamo turto vertės nustatymas Bastionų g. ir Priešpilio g. tiesimui, Nevėžio g. bei Statybininkų pr. tęsinio rekonstrukcijai</t>
  </si>
  <si>
    <t>Kompensacija už paimtą visuomenės poreikiams turtą Nemuno g. 93A (Baltijos pr.–Minijos g. sankryžos rekonstrukcijai)</t>
  </si>
  <si>
    <t>Kompensacija už paimtą visuomenės poreikiams turtą, reikalingą Bastionų g. ir Priešpilio g. tiesimui, Nevėžio g. bei Statybininkų pr. tęsinio rekonstrukcijai</t>
  </si>
  <si>
    <t>Smeltės III kapinių sutvarkymo techninio projekto parengimas</t>
  </si>
  <si>
    <t>Planas</t>
  </si>
  <si>
    <t>Dviejų gyvenamųjų teritorijų detaliųjų planų (tarp Tilžės g., Baltikalnio g., Gluosnių g., Kooperacijos g. ir tarp Taikos pr., Tilžės g., Rumpiškės g., Sausio 15-osios g., Ryšininkų g. ir Paryžiaus Komunos  g.) parengimas</t>
  </si>
  <si>
    <t>Kompensacijos už paimtą visuomenės poreikiams turtą Nemuno g. 93A (Baltijos pr.–Minijos g. sankryžos rekonstrukcijai) sumokėjimas</t>
  </si>
  <si>
    <t>Kompensacijos už paimtą visuomenės poreikiams turtą, reikalingą Bastionų g. ir Priešpilio g. tiesimui, Nevėžio g. bei Statybininkų pr. tęsinio rekonstrukcijai sumokėjimas</t>
  </si>
  <si>
    <t>* Funkcinės klasifikacijos kodas įrašomas vadovaujantis  Lietuvos Respublikos finansų ministro 2003 m. liepos 3 d. įsakymu Nr. 1K-184 „Dėl Lietuvos Respublikos valstybės ir savivaldybių biudžetų pajamų ir išlaidų klasifikacijos patvirtinimo“ (aktuali redakcija 2005 m. rugsėjo 29 d. įsakymas Nr. 1K-280)</t>
  </si>
  <si>
    <t xml:space="preserve">Iš viso programai: </t>
  </si>
  <si>
    <t>PATVIRTINTA
Klaipėdos miesto savivaldybės administracijos direktoriaus 2015 m.                 įsakymu Nr. AD1-</t>
  </si>
  <si>
    <t>Apskaitos kodas</t>
  </si>
  <si>
    <t>2015-ųjų metų asignavimų planas*</t>
  </si>
  <si>
    <t>Indėlio kriterijaus</t>
  </si>
  <si>
    <t>* pagal Klaipėdos miesto savivaldybės tarybos 2015-01- sprendimą Nr. T2-311</t>
  </si>
  <si>
    <t xml:space="preserve"> 2015 M. KLAIPĖDOS MIESTO SAVIVALDYBĖS ADMINISTRACIJA</t>
  </si>
  <si>
    <t>UPD Paveldo-saugos skyrius</t>
  </si>
  <si>
    <t>IED Statybos ir infrastruktūros plėtros sk.</t>
  </si>
  <si>
    <t>UPD Žemėtvarkos skyrius</t>
  </si>
  <si>
    <t>UPD Geodezijos ir GIS skskyrius</t>
  </si>
  <si>
    <t>P3.2.1.7</t>
  </si>
  <si>
    <t>P2.4.1.1</t>
  </si>
  <si>
    <t>3.2.1.7</t>
  </si>
  <si>
    <r>
      <t>Žemės sklypo Danės g. 19, Klaipėdoje, ir jo supančios aplinkos detaliojo plano parengimas (</t>
    </r>
    <r>
      <rPr>
        <b/>
        <sz val="10"/>
        <rFont val="Times New Roman"/>
        <family val="1"/>
        <charset val="186"/>
      </rPr>
      <t>Muzikinio teatro teritorija</t>
    </r>
    <r>
      <rPr>
        <sz val="10"/>
        <rFont val="Times New Roman"/>
        <family val="1"/>
        <charset val="186"/>
      </rPr>
      <t xml:space="preserve">) </t>
    </r>
  </si>
  <si>
    <r>
      <t xml:space="preserve">Žemės sklypo Danės g. 19, Klaipėdoje, ir jo supančios aplinkos detaliojo plano parengimas </t>
    </r>
    <r>
      <rPr>
        <b/>
        <sz val="10"/>
        <rFont val="Times New Roman"/>
        <family val="1"/>
        <charset val="186"/>
      </rPr>
      <t xml:space="preserve">(Muzikinio teatro teritorija) </t>
    </r>
  </si>
  <si>
    <t>P3.3.2.10</t>
  </si>
  <si>
    <t>P2.1.2.11</t>
  </si>
  <si>
    <t>2.1.3.3</t>
  </si>
  <si>
    <t>P2.1.3.3</t>
  </si>
  <si>
    <t>2.1.3.2</t>
  </si>
  <si>
    <t>P2.4.3.1</t>
  </si>
  <si>
    <t>Strateginio planavimo skyrius</t>
  </si>
  <si>
    <t>IED Projektų skyrius</t>
  </si>
  <si>
    <t xml:space="preserve"> 01.01010102</t>
  </si>
  <si>
    <t>01.01010103</t>
  </si>
  <si>
    <t xml:space="preserve"> 01.010104</t>
  </si>
  <si>
    <t xml:space="preserve">01.010111 </t>
  </si>
  <si>
    <t xml:space="preserve">01.01010203 </t>
  </si>
  <si>
    <t>01.01020403</t>
  </si>
  <si>
    <t>01.01020404</t>
  </si>
  <si>
    <t>0101001209</t>
  </si>
  <si>
    <t>01.010106</t>
  </si>
  <si>
    <t>01.01011001</t>
  </si>
  <si>
    <t>01.01011003</t>
  </si>
  <si>
    <t>01.01011004</t>
  </si>
  <si>
    <t>01.01011005</t>
  </si>
  <si>
    <t>01.01011006</t>
  </si>
  <si>
    <t>01.020101</t>
  </si>
  <si>
    <t>01.020202</t>
  </si>
  <si>
    <t>01.010301</t>
  </si>
  <si>
    <t xml:space="preserve">01.010302 </t>
  </si>
  <si>
    <t>01.010304</t>
  </si>
  <si>
    <t>01.010306</t>
  </si>
  <si>
    <t>01.030101</t>
  </si>
  <si>
    <t>01.030106</t>
  </si>
  <si>
    <t>01.030110</t>
  </si>
  <si>
    <t>01.030107</t>
  </si>
  <si>
    <t>01.030303</t>
  </si>
  <si>
    <t>01.030109</t>
  </si>
  <si>
    <t>01.030301</t>
  </si>
  <si>
    <t>Lyginamasis variantas</t>
  </si>
  <si>
    <t>Skirtumas</t>
  </si>
  <si>
    <t>Siūlomas keisti 2015-ųjų metų asignavimų planas</t>
  </si>
  <si>
    <r>
      <t xml:space="preserve">Žemės pardavimų likučio lėšos </t>
    </r>
    <r>
      <rPr>
        <b/>
        <sz val="10"/>
        <rFont val="Times New Roman"/>
        <family val="1"/>
        <charset val="186"/>
      </rPr>
      <t>SB(ŽPL)</t>
    </r>
  </si>
  <si>
    <t>SB(ŽPL)</t>
  </si>
  <si>
    <t>Teritorijos tarp Tilžės gatvės, Klemiškės gatvės, geležinkelio iki kelio A13 (numatomo naujo sporto komplekso) detaliojo plano parengimas</t>
  </si>
  <si>
    <t>Parengti detaliojo plano paruošiamieji darbai, vnt.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</si>
</sst>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 _L_t"/>
    <numFmt numFmtId="167" formatCode="0.000"/>
  </numFmts>
  <fonts count="31" x14ac:knownFonts="1">
    <font>
      <sz val="10"/>
      <name val="Arial"/>
      <charset val="186"/>
    </font>
    <font>
      <sz val="8"/>
      <name val="Arial"/>
      <family val="2"/>
      <charset val="186"/>
    </font>
    <font>
      <sz val="8"/>
      <name val="Times New Roman"/>
      <family val="1"/>
      <charset val="186"/>
    </font>
    <font>
      <sz val="10"/>
      <name val="Times New Roman"/>
      <family val="1"/>
      <charset val="186"/>
    </font>
    <font>
      <sz val="12"/>
      <name val="Times New Roman"/>
      <family val="1"/>
      <charset val="186"/>
    </font>
    <font>
      <b/>
      <sz val="10"/>
      <name val="Times New Roman"/>
      <family val="1"/>
      <charset val="186"/>
    </font>
    <font>
      <b/>
      <sz val="12"/>
      <name val="Times New Roman"/>
      <family val="1"/>
      <charset val="186"/>
    </font>
    <font>
      <sz val="10"/>
      <name val="Arial"/>
      <family val="2"/>
      <charset val="186"/>
    </font>
    <font>
      <b/>
      <sz val="8"/>
      <name val="Times New Roman"/>
      <family val="1"/>
      <charset val="186"/>
    </font>
    <font>
      <b/>
      <sz val="10"/>
      <name val="Times New Roman"/>
      <family val="1"/>
      <charset val="204"/>
    </font>
    <font>
      <sz val="9"/>
      <name val="Times New Roman"/>
      <family val="1"/>
      <charset val="186"/>
    </font>
    <font>
      <b/>
      <sz val="9"/>
      <name val="Times New Roman"/>
      <family val="1"/>
      <charset val="186"/>
    </font>
    <font>
      <sz val="10"/>
      <color indexed="8"/>
      <name val="Times New Roman"/>
      <family val="1"/>
      <charset val="186"/>
    </font>
    <font>
      <sz val="9"/>
      <color indexed="81"/>
      <name val="Tahoma"/>
      <family val="2"/>
      <charset val="186"/>
    </font>
    <font>
      <b/>
      <sz val="9"/>
      <color indexed="81"/>
      <name val="Tahoma"/>
      <family val="2"/>
      <charset val="186"/>
    </font>
    <font>
      <sz val="10"/>
      <name val="Times New Roman"/>
      <family val="1"/>
    </font>
    <font>
      <sz val="7"/>
      <name val="Times New Roman"/>
      <family val="1"/>
      <charset val="186"/>
    </font>
    <font>
      <sz val="10"/>
      <color rgb="FFFF0000"/>
      <name val="Times New Roman"/>
      <family val="1"/>
      <charset val="186"/>
    </font>
    <font>
      <sz val="10"/>
      <color theme="1"/>
      <name val="Times New Roman"/>
      <family val="1"/>
      <charset val="186"/>
    </font>
    <font>
      <b/>
      <sz val="10"/>
      <color theme="1"/>
      <name val="Times New Roman"/>
      <family val="1"/>
      <charset val="186"/>
    </font>
    <font>
      <sz val="9"/>
      <color theme="1"/>
      <name val="Times New Roman"/>
      <family val="1"/>
      <charset val="186"/>
    </font>
    <font>
      <sz val="10"/>
      <color theme="3" tint="0.39997558519241921"/>
      <name val="Times New Roman"/>
      <family val="1"/>
      <charset val="186"/>
    </font>
    <font>
      <sz val="10"/>
      <color rgb="FFFF0000"/>
      <name val="Arial"/>
      <family val="2"/>
      <charset val="186"/>
    </font>
    <font>
      <sz val="8"/>
      <color theme="1"/>
      <name val="Times New Roman"/>
      <family val="1"/>
      <charset val="186"/>
    </font>
    <font>
      <sz val="7"/>
      <color theme="1"/>
      <name val="Times New Roman"/>
      <family val="1"/>
      <charset val="186"/>
    </font>
    <font>
      <sz val="9"/>
      <color rgb="FFFF0000"/>
      <name val="Times New Roman"/>
      <family val="1"/>
      <charset val="186"/>
    </font>
    <font>
      <sz val="9"/>
      <name val="Arial"/>
      <family val="2"/>
      <charset val="186"/>
    </font>
    <font>
      <b/>
      <sz val="10"/>
      <name val="Arial"/>
      <family val="2"/>
      <charset val="186"/>
    </font>
    <font>
      <b/>
      <i/>
      <sz val="12"/>
      <name val="Times New Roman"/>
      <family val="1"/>
      <charset val="186"/>
    </font>
    <font>
      <b/>
      <i/>
      <sz val="12"/>
      <name val="Arial"/>
      <family val="2"/>
      <charset val="186"/>
    </font>
    <font>
      <b/>
      <sz val="10"/>
      <color rgb="FFFF0000"/>
      <name val="Times New Roman"/>
      <family val="1"/>
      <charset val="186"/>
    </font>
  </fonts>
  <fills count="12">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3"/>
        <bgColor indexed="64"/>
      </patternFill>
    </fill>
    <fill>
      <patternFill patternType="solid">
        <fgColor rgb="FFFFCCFF"/>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CCFFCC"/>
        <bgColor indexed="64"/>
      </patternFill>
    </fill>
  </fills>
  <borders count="1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medium">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top style="medium">
        <color indexed="64"/>
      </top>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top style="medium">
        <color indexed="64"/>
      </top>
      <bottom style="hair">
        <color indexed="64"/>
      </bottom>
      <diagonal/>
    </border>
    <border>
      <left/>
      <right style="thin">
        <color indexed="64"/>
      </right>
      <top style="medium">
        <color indexed="64"/>
      </top>
      <bottom/>
      <diagonal/>
    </border>
    <border>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right/>
      <top style="hair">
        <color indexed="64"/>
      </top>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s>
  <cellStyleXfs count="1">
    <xf numFmtId="0" fontId="0" fillId="0" borderId="0"/>
  </cellStyleXfs>
  <cellXfs count="1881">
    <xf numFmtId="0" fontId="0" fillId="0" borderId="0" xfId="0"/>
    <xf numFmtId="0" fontId="4" fillId="0" borderId="1" xfId="0" applyFont="1" applyBorder="1" applyAlignment="1">
      <alignment vertical="top" wrapText="1"/>
    </xf>
    <xf numFmtId="0" fontId="4" fillId="0" borderId="1" xfId="0" applyFont="1" applyBorder="1" applyAlignment="1">
      <alignment horizontal="center" vertical="top" wrapText="1"/>
    </xf>
    <xf numFmtId="0" fontId="4" fillId="0" borderId="0" xfId="0" applyFont="1"/>
    <xf numFmtId="0" fontId="3" fillId="0" borderId="0" xfId="0" applyFont="1" applyAlignment="1">
      <alignment horizontal="left" vertical="top"/>
    </xf>
    <xf numFmtId="0" fontId="3" fillId="0" borderId="0" xfId="0" applyFont="1" applyFill="1" applyBorder="1" applyAlignment="1">
      <alignment horizontal="center" vertical="top"/>
    </xf>
    <xf numFmtId="0" fontId="3" fillId="0" borderId="0" xfId="0" applyFont="1" applyBorder="1" applyAlignment="1">
      <alignment vertical="top"/>
    </xf>
    <xf numFmtId="0" fontId="3" fillId="0" borderId="2" xfId="0" applyFont="1" applyFill="1" applyBorder="1" applyAlignment="1">
      <alignment horizontal="center" vertical="center" textRotation="90" wrapText="1"/>
    </xf>
    <xf numFmtId="0" fontId="3" fillId="0" borderId="2" xfId="0" applyFont="1" applyBorder="1" applyAlignment="1">
      <alignment horizontal="center" vertical="center" textRotation="90" wrapText="1"/>
    </xf>
    <xf numFmtId="0" fontId="3" fillId="0" borderId="2" xfId="0" applyFont="1" applyBorder="1" applyAlignment="1">
      <alignment horizontal="center" vertical="center" textRotation="90"/>
    </xf>
    <xf numFmtId="0" fontId="3" fillId="0" borderId="3" xfId="0" applyFont="1" applyBorder="1" applyAlignment="1">
      <alignment horizontal="center" vertical="center" textRotation="90"/>
    </xf>
    <xf numFmtId="0" fontId="3" fillId="0" borderId="0" xfId="0" applyFont="1" applyAlignment="1">
      <alignment vertical="top"/>
    </xf>
    <xf numFmtId="0" fontId="3" fillId="0" borderId="0" xfId="0" applyNumberFormat="1" applyFont="1" applyAlignment="1">
      <alignment vertical="top"/>
    </xf>
    <xf numFmtId="0" fontId="3" fillId="0" borderId="0" xfId="0" applyFont="1" applyAlignment="1">
      <alignment horizontal="center" vertical="top"/>
    </xf>
    <xf numFmtId="49" fontId="5" fillId="2" borderId="4" xfId="0" applyNumberFormat="1" applyFont="1" applyFill="1" applyBorder="1" applyAlignment="1">
      <alignment horizontal="center" vertical="top"/>
    </xf>
    <xf numFmtId="0" fontId="3" fillId="0" borderId="0" xfId="0" applyFont="1" applyBorder="1" applyAlignment="1">
      <alignment horizontal="left" vertical="top"/>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3" fillId="0" borderId="6" xfId="0" applyFont="1" applyFill="1" applyBorder="1" applyAlignment="1">
      <alignment horizontal="center" vertical="top"/>
    </xf>
    <xf numFmtId="0" fontId="3" fillId="0" borderId="0" xfId="0" applyFont="1" applyFill="1" applyAlignment="1">
      <alignment vertical="top"/>
    </xf>
    <xf numFmtId="0" fontId="3" fillId="3" borderId="0" xfId="0" applyFont="1" applyFill="1" applyAlignment="1">
      <alignment vertical="top"/>
    </xf>
    <xf numFmtId="164" fontId="3" fillId="3" borderId="5" xfId="0" applyNumberFormat="1" applyFont="1" applyFill="1" applyBorder="1" applyAlignment="1">
      <alignment horizontal="right" vertical="top" wrapText="1"/>
    </xf>
    <xf numFmtId="164" fontId="3" fillId="0" borderId="18" xfId="0" applyNumberFormat="1" applyFont="1" applyBorder="1" applyAlignment="1">
      <alignment horizontal="right" vertical="top"/>
    </xf>
    <xf numFmtId="0" fontId="8" fillId="0" borderId="25" xfId="0" applyFont="1" applyBorder="1" applyAlignment="1">
      <alignment horizontal="center" vertical="center" wrapText="1"/>
    </xf>
    <xf numFmtId="164" fontId="3" fillId="0" borderId="24" xfId="0" applyNumberFormat="1" applyFont="1" applyBorder="1" applyAlignment="1">
      <alignment horizontal="right" vertical="top"/>
    </xf>
    <xf numFmtId="0" fontId="7" fillId="0" borderId="0" xfId="0" applyFont="1"/>
    <xf numFmtId="3" fontId="3" fillId="0" borderId="15" xfId="0" applyNumberFormat="1" applyFont="1" applyFill="1" applyBorder="1" applyAlignment="1">
      <alignment horizontal="center" vertical="top"/>
    </xf>
    <xf numFmtId="3" fontId="3" fillId="0" borderId="17" xfId="0" applyNumberFormat="1" applyFont="1" applyFill="1" applyBorder="1" applyAlignment="1">
      <alignment horizontal="center" vertical="top"/>
    </xf>
    <xf numFmtId="3" fontId="3" fillId="0" borderId="28" xfId="0" applyNumberFormat="1" applyFont="1" applyFill="1" applyBorder="1" applyAlignment="1">
      <alignment horizontal="center" vertical="top"/>
    </xf>
    <xf numFmtId="3" fontId="3" fillId="0" borderId="29" xfId="0" applyNumberFormat="1" applyFont="1" applyFill="1" applyBorder="1" applyAlignment="1">
      <alignment horizontal="center" vertical="top"/>
    </xf>
    <xf numFmtId="164" fontId="3" fillId="3" borderId="24" xfId="0" applyNumberFormat="1" applyFont="1" applyFill="1" applyBorder="1" applyAlignment="1">
      <alignment horizontal="right" vertical="top" wrapText="1"/>
    </xf>
    <xf numFmtId="164" fontId="3" fillId="0" borderId="33" xfId="0" applyNumberFormat="1" applyFont="1" applyBorder="1" applyAlignment="1">
      <alignment horizontal="right" vertical="top"/>
    </xf>
    <xf numFmtId="164" fontId="3" fillId="3" borderId="23" xfId="0" applyNumberFormat="1" applyFont="1" applyFill="1" applyBorder="1" applyAlignment="1">
      <alignment horizontal="right" vertical="top" wrapText="1"/>
    </xf>
    <xf numFmtId="164" fontId="3" fillId="0" borderId="1" xfId="0" applyNumberFormat="1" applyFont="1" applyFill="1" applyBorder="1" applyAlignment="1">
      <alignment horizontal="right" vertical="top"/>
    </xf>
    <xf numFmtId="164" fontId="3" fillId="0" borderId="23" xfId="0" applyNumberFormat="1" applyFont="1" applyFill="1" applyBorder="1" applyAlignment="1">
      <alignment horizontal="right" vertical="top"/>
    </xf>
    <xf numFmtId="0" fontId="3" fillId="3" borderId="33" xfId="0" applyFont="1" applyFill="1" applyBorder="1" applyAlignment="1">
      <alignment vertical="top" wrapText="1"/>
    </xf>
    <xf numFmtId="3" fontId="3" fillId="3" borderId="32" xfId="0" applyNumberFormat="1" applyFont="1" applyFill="1" applyBorder="1" applyAlignment="1">
      <alignment horizontal="center" vertical="top"/>
    </xf>
    <xf numFmtId="3" fontId="3" fillId="3" borderId="31" xfId="0" applyNumberFormat="1" applyFont="1" applyFill="1" applyBorder="1" applyAlignment="1">
      <alignment horizontal="center" vertical="top"/>
    </xf>
    <xf numFmtId="3" fontId="5" fillId="0" borderId="11" xfId="0" applyNumberFormat="1" applyFont="1" applyFill="1" applyBorder="1" applyAlignment="1">
      <alignment horizontal="center" vertical="top" wrapText="1"/>
    </xf>
    <xf numFmtId="3" fontId="5" fillId="0" borderId="13" xfId="0" applyNumberFormat="1" applyFont="1" applyFill="1" applyBorder="1" applyAlignment="1">
      <alignment horizontal="center" vertical="top" wrapText="1"/>
    </xf>
    <xf numFmtId="3" fontId="3" fillId="0" borderId="31" xfId="0" applyNumberFormat="1" applyFont="1" applyFill="1" applyBorder="1" applyAlignment="1">
      <alignment horizontal="center" vertical="top" wrapText="1"/>
    </xf>
    <xf numFmtId="0" fontId="3" fillId="0" borderId="0" xfId="0" applyFont="1" applyAlignment="1">
      <alignment vertical="center"/>
    </xf>
    <xf numFmtId="0" fontId="2" fillId="0" borderId="14" xfId="0" applyFont="1" applyBorder="1" applyAlignment="1">
      <alignment horizontal="center" vertical="center" textRotation="90" wrapText="1"/>
    </xf>
    <xf numFmtId="49" fontId="5" fillId="2" borderId="15" xfId="0" applyNumberFormat="1" applyFont="1" applyFill="1" applyBorder="1" applyAlignment="1">
      <alignment vertical="top"/>
    </xf>
    <xf numFmtId="49" fontId="3" fillId="0" borderId="15" xfId="0" applyNumberFormat="1" applyFont="1" applyBorder="1" applyAlignment="1">
      <alignment vertical="top" wrapText="1"/>
    </xf>
    <xf numFmtId="49" fontId="3" fillId="0" borderId="17" xfId="0" applyNumberFormat="1" applyFont="1" applyBorder="1" applyAlignment="1">
      <alignment vertical="top"/>
    </xf>
    <xf numFmtId="49" fontId="10" fillId="0" borderId="5" xfId="0" applyNumberFormat="1" applyFont="1" applyBorder="1" applyAlignment="1">
      <alignment vertical="top" wrapText="1"/>
    </xf>
    <xf numFmtId="164" fontId="3" fillId="3" borderId="6" xfId="0" applyNumberFormat="1" applyFont="1" applyFill="1" applyBorder="1" applyAlignment="1">
      <alignment horizontal="right" vertical="top" wrapText="1"/>
    </xf>
    <xf numFmtId="3" fontId="3" fillId="3" borderId="15" xfId="0" applyNumberFormat="1" applyFont="1" applyFill="1" applyBorder="1" applyAlignment="1">
      <alignment horizontal="center" vertical="top"/>
    </xf>
    <xf numFmtId="3" fontId="3" fillId="3" borderId="17" xfId="0" applyNumberFormat="1" applyFont="1" applyFill="1" applyBorder="1" applyAlignment="1">
      <alignment horizontal="center" vertical="top"/>
    </xf>
    <xf numFmtId="0" fontId="3" fillId="3" borderId="36" xfId="0" applyFont="1" applyFill="1" applyBorder="1" applyAlignment="1">
      <alignment vertical="top" wrapText="1"/>
    </xf>
    <xf numFmtId="164" fontId="3" fillId="3" borderId="21" xfId="0" applyNumberFormat="1" applyFont="1" applyFill="1" applyBorder="1" applyAlignment="1">
      <alignment horizontal="right" vertical="top" wrapText="1"/>
    </xf>
    <xf numFmtId="3" fontId="3" fillId="3" borderId="19" xfId="0" applyNumberFormat="1" applyFont="1" applyFill="1" applyBorder="1" applyAlignment="1">
      <alignment horizontal="center" vertical="top"/>
    </xf>
    <xf numFmtId="3" fontId="3" fillId="3" borderId="20" xfId="0" applyNumberFormat="1" applyFont="1" applyFill="1" applyBorder="1" applyAlignment="1">
      <alignment horizontal="center" vertical="top"/>
    </xf>
    <xf numFmtId="0" fontId="3" fillId="0" borderId="38" xfId="0" applyFont="1" applyBorder="1" applyAlignment="1">
      <alignment vertical="top"/>
    </xf>
    <xf numFmtId="0" fontId="3" fillId="3" borderId="36" xfId="0" applyFont="1" applyFill="1" applyBorder="1" applyAlignment="1">
      <alignment horizontal="left" vertical="top" wrapText="1"/>
    </xf>
    <xf numFmtId="3" fontId="3" fillId="3" borderId="19" xfId="0" applyNumberFormat="1" applyFont="1" applyFill="1" applyBorder="1" applyAlignment="1">
      <alignment horizontal="center" vertical="top" wrapText="1"/>
    </xf>
    <xf numFmtId="3" fontId="3" fillId="3" borderId="20" xfId="0" applyNumberFormat="1" applyFont="1" applyFill="1" applyBorder="1" applyAlignment="1">
      <alignment horizontal="center" vertical="top" wrapText="1"/>
    </xf>
    <xf numFmtId="49" fontId="3" fillId="3" borderId="15" xfId="0" applyNumberFormat="1" applyFont="1" applyFill="1" applyBorder="1" applyAlignment="1">
      <alignment vertical="top"/>
    </xf>
    <xf numFmtId="49" fontId="5" fillId="2" borderId="1" xfId="0" applyNumberFormat="1" applyFont="1" applyFill="1" applyBorder="1" applyAlignment="1">
      <alignment horizontal="center" vertical="top"/>
    </xf>
    <xf numFmtId="49" fontId="5" fillId="3" borderId="15" xfId="0" applyNumberFormat="1" applyFont="1" applyFill="1" applyBorder="1" applyAlignment="1">
      <alignment vertical="top"/>
    </xf>
    <xf numFmtId="164" fontId="5" fillId="2" borderId="40" xfId="0" applyNumberFormat="1" applyFont="1" applyFill="1" applyBorder="1" applyAlignment="1">
      <alignment horizontal="right" vertical="top"/>
    </xf>
    <xf numFmtId="49" fontId="5" fillId="4" borderId="40" xfId="0" applyNumberFormat="1" applyFont="1" applyFill="1" applyBorder="1" applyAlignment="1">
      <alignment horizontal="center" vertical="top"/>
    </xf>
    <xf numFmtId="164" fontId="5" fillId="4" borderId="6" xfId="0" applyNumberFormat="1" applyFont="1" applyFill="1" applyBorder="1" applyAlignment="1">
      <alignment horizontal="right" vertical="top"/>
    </xf>
    <xf numFmtId="164" fontId="5" fillId="4" borderId="24" xfId="0" applyNumberFormat="1" applyFont="1" applyFill="1" applyBorder="1" applyAlignment="1">
      <alignment horizontal="right" vertical="top"/>
    </xf>
    <xf numFmtId="0" fontId="5" fillId="0" borderId="12" xfId="0" applyFont="1" applyFill="1" applyBorder="1" applyAlignment="1">
      <alignment vertical="top" wrapText="1"/>
    </xf>
    <xf numFmtId="49" fontId="3" fillId="0" borderId="15" xfId="0" applyNumberFormat="1" applyFont="1" applyBorder="1" applyAlignment="1">
      <alignment vertical="top"/>
    </xf>
    <xf numFmtId="49" fontId="5" fillId="3" borderId="32" xfId="0" applyNumberFormat="1" applyFont="1" applyFill="1" applyBorder="1" applyAlignment="1">
      <alignment vertical="top"/>
    </xf>
    <xf numFmtId="3" fontId="3" fillId="0" borderId="32" xfId="0" applyNumberFormat="1" applyFont="1" applyFill="1" applyBorder="1" applyAlignment="1">
      <alignment horizontal="center" vertical="top" wrapText="1"/>
    </xf>
    <xf numFmtId="0" fontId="3" fillId="3" borderId="8" xfId="0" applyFont="1" applyFill="1" applyBorder="1" applyAlignment="1">
      <alignment vertical="top" wrapText="1"/>
    </xf>
    <xf numFmtId="3" fontId="3" fillId="3" borderId="15" xfId="0" applyNumberFormat="1" applyFont="1" applyFill="1" applyBorder="1" applyAlignment="1">
      <alignment vertical="top"/>
    </xf>
    <xf numFmtId="49" fontId="5" fillId="3" borderId="19" xfId="0" applyNumberFormat="1" applyFont="1" applyFill="1" applyBorder="1" applyAlignment="1">
      <alignment vertical="top"/>
    </xf>
    <xf numFmtId="164" fontId="3" fillId="3" borderId="55" xfId="0" applyNumberFormat="1" applyFont="1" applyFill="1" applyBorder="1" applyAlignment="1">
      <alignment horizontal="right" vertical="top" wrapText="1"/>
    </xf>
    <xf numFmtId="164" fontId="3" fillId="3" borderId="66" xfId="0" applyNumberFormat="1" applyFont="1" applyFill="1" applyBorder="1" applyAlignment="1">
      <alignment horizontal="right" vertical="top" wrapText="1"/>
    </xf>
    <xf numFmtId="3" fontId="3" fillId="3" borderId="1" xfId="0" applyNumberFormat="1" applyFont="1" applyFill="1" applyBorder="1" applyAlignment="1">
      <alignment horizontal="center" vertical="top" wrapText="1"/>
    </xf>
    <xf numFmtId="3" fontId="3" fillId="3" borderId="16" xfId="0" applyNumberFormat="1" applyFont="1" applyFill="1" applyBorder="1" applyAlignment="1">
      <alignment horizontal="center" vertical="top" wrapText="1"/>
    </xf>
    <xf numFmtId="0" fontId="3" fillId="3" borderId="14" xfId="0" applyFont="1" applyFill="1" applyBorder="1" applyAlignment="1">
      <alignment vertical="top" wrapText="1"/>
    </xf>
    <xf numFmtId="0" fontId="16" fillId="0" borderId="14" xfId="0" applyFont="1" applyFill="1" applyBorder="1" applyAlignment="1">
      <alignment horizontal="center" vertical="center" textRotation="90"/>
    </xf>
    <xf numFmtId="0" fontId="2" fillId="0" borderId="8" xfId="0" applyFont="1" applyFill="1" applyBorder="1" applyAlignment="1">
      <alignment vertical="center" textRotation="90" wrapText="1"/>
    </xf>
    <xf numFmtId="0" fontId="3" fillId="3" borderId="16" xfId="0" applyFont="1" applyFill="1" applyBorder="1" applyAlignment="1">
      <alignment horizontal="left" vertical="top" wrapText="1"/>
    </xf>
    <xf numFmtId="0" fontId="3" fillId="3" borderId="31" xfId="0" applyFont="1" applyFill="1" applyBorder="1" applyAlignment="1">
      <alignment vertical="top" wrapText="1"/>
    </xf>
    <xf numFmtId="164" fontId="3" fillId="0" borderId="0" xfId="0" applyNumberFormat="1" applyFont="1" applyAlignment="1">
      <alignment vertical="top"/>
    </xf>
    <xf numFmtId="165" fontId="3" fillId="0" borderId="0" xfId="0" applyNumberFormat="1" applyFont="1" applyAlignment="1">
      <alignment vertical="top"/>
    </xf>
    <xf numFmtId="0" fontId="3" fillId="3" borderId="31" xfId="0" applyFont="1" applyFill="1" applyBorder="1" applyAlignment="1">
      <alignment horizontal="left" vertical="top" wrapText="1"/>
    </xf>
    <xf numFmtId="164" fontId="3" fillId="6" borderId="14" xfId="0" applyNumberFormat="1" applyFont="1" applyFill="1" applyBorder="1" applyAlignment="1">
      <alignment horizontal="right" vertical="top"/>
    </xf>
    <xf numFmtId="164" fontId="3" fillId="6" borderId="1" xfId="0" applyNumberFormat="1" applyFont="1" applyFill="1" applyBorder="1" applyAlignment="1">
      <alignment horizontal="right" vertical="top"/>
    </xf>
    <xf numFmtId="0" fontId="3" fillId="0" borderId="61" xfId="0" applyFont="1" applyFill="1" applyBorder="1" applyAlignment="1">
      <alignment horizontal="center" vertical="top" wrapText="1"/>
    </xf>
    <xf numFmtId="164" fontId="3" fillId="0" borderId="46" xfId="0" applyNumberFormat="1" applyFont="1" applyFill="1" applyBorder="1" applyAlignment="1">
      <alignment horizontal="right" vertical="top"/>
    </xf>
    <xf numFmtId="0" fontId="3" fillId="0" borderId="60" xfId="0" applyFont="1" applyFill="1" applyBorder="1" applyAlignment="1">
      <alignment horizontal="center" vertical="top" wrapText="1"/>
    </xf>
    <xf numFmtId="0" fontId="3" fillId="0" borderId="64" xfId="0" applyFont="1" applyFill="1" applyBorder="1" applyAlignment="1">
      <alignment horizontal="center" vertical="top" wrapText="1"/>
    </xf>
    <xf numFmtId="0" fontId="3" fillId="0" borderId="73" xfId="0" applyFont="1" applyFill="1" applyBorder="1" applyAlignment="1">
      <alignment horizontal="center" vertical="top" wrapText="1"/>
    </xf>
    <xf numFmtId="0" fontId="3" fillId="0" borderId="38" xfId="0" applyFont="1" applyFill="1" applyBorder="1" applyAlignment="1">
      <alignment horizontal="center" vertical="top" wrapText="1"/>
    </xf>
    <xf numFmtId="164" fontId="5" fillId="4" borderId="9" xfId="0" applyNumberFormat="1" applyFont="1" applyFill="1" applyBorder="1" applyAlignment="1">
      <alignment horizontal="right" vertical="top"/>
    </xf>
    <xf numFmtId="164" fontId="5" fillId="4" borderId="26" xfId="0" applyNumberFormat="1" applyFont="1" applyFill="1" applyBorder="1" applyAlignment="1">
      <alignment horizontal="right" vertical="top"/>
    </xf>
    <xf numFmtId="164" fontId="5" fillId="4" borderId="27" xfId="0" applyNumberFormat="1" applyFont="1" applyFill="1" applyBorder="1" applyAlignment="1">
      <alignment horizontal="right" vertical="top"/>
    </xf>
    <xf numFmtId="164" fontId="5" fillId="4" borderId="62" xfId="0" applyNumberFormat="1" applyFont="1" applyFill="1" applyBorder="1" applyAlignment="1">
      <alignment horizontal="right" vertical="top"/>
    </xf>
    <xf numFmtId="164" fontId="5" fillId="4" borderId="63" xfId="0" applyNumberFormat="1" applyFont="1" applyFill="1" applyBorder="1" applyAlignment="1">
      <alignment horizontal="right" vertical="top"/>
    </xf>
    <xf numFmtId="164" fontId="5" fillId="4" borderId="72" xfId="0" applyNumberFormat="1" applyFont="1" applyFill="1" applyBorder="1" applyAlignment="1">
      <alignment horizontal="right" vertical="top"/>
    </xf>
    <xf numFmtId="164" fontId="18" fillId="0" borderId="14" xfId="0" applyNumberFormat="1" applyFont="1" applyBorder="1" applyAlignment="1">
      <alignment horizontal="right" vertical="top"/>
    </xf>
    <xf numFmtId="164" fontId="18" fillId="0" borderId="1" xfId="0" applyNumberFormat="1" applyFont="1" applyBorder="1" applyAlignment="1">
      <alignment horizontal="right" vertical="top"/>
    </xf>
    <xf numFmtId="164" fontId="3" fillId="0" borderId="11" xfId="0" applyNumberFormat="1" applyFont="1" applyBorder="1" applyAlignment="1">
      <alignment vertical="top"/>
    </xf>
    <xf numFmtId="164" fontId="3" fillId="0" borderId="13" xfId="0" applyNumberFormat="1" applyFont="1" applyBorder="1" applyAlignment="1">
      <alignment vertical="top"/>
    </xf>
    <xf numFmtId="164" fontId="3" fillId="3" borderId="10" xfId="0" applyNumberFormat="1" applyFont="1" applyFill="1" applyBorder="1" applyAlignment="1">
      <alignment vertical="top"/>
    </xf>
    <xf numFmtId="164" fontId="3" fillId="3" borderId="11" xfId="0" applyNumberFormat="1" applyFont="1" applyFill="1" applyBorder="1" applyAlignment="1">
      <alignment vertical="top"/>
    </xf>
    <xf numFmtId="164" fontId="3" fillId="0" borderId="16" xfId="0" applyNumberFormat="1" applyFont="1" applyBorder="1" applyAlignment="1">
      <alignment vertical="top"/>
    </xf>
    <xf numFmtId="164" fontId="3" fillId="3" borderId="6" xfId="0" applyNumberFormat="1" applyFont="1" applyFill="1" applyBorder="1" applyAlignment="1">
      <alignment vertical="top" wrapText="1"/>
    </xf>
    <xf numFmtId="164" fontId="3" fillId="0" borderId="18" xfId="0" applyNumberFormat="1" applyFont="1" applyBorder="1" applyAlignment="1">
      <alignment vertical="top"/>
    </xf>
    <xf numFmtId="164" fontId="5" fillId="2" borderId="22" xfId="0" applyNumberFormat="1" applyFont="1" applyFill="1" applyBorder="1" applyAlignment="1">
      <alignment vertical="top"/>
    </xf>
    <xf numFmtId="164" fontId="3" fillId="0" borderId="1" xfId="0" applyNumberFormat="1" applyFont="1" applyBorder="1" applyAlignment="1">
      <alignment vertical="top"/>
    </xf>
    <xf numFmtId="164" fontId="3" fillId="0" borderId="32" xfId="0" applyNumberFormat="1" applyFont="1" applyBorder="1" applyAlignment="1">
      <alignment vertical="top"/>
    </xf>
    <xf numFmtId="164" fontId="3" fillId="0" borderId="31" xfId="0" applyNumberFormat="1" applyFont="1" applyBorder="1" applyAlignment="1">
      <alignment vertical="top"/>
    </xf>
    <xf numFmtId="164" fontId="3" fillId="3" borderId="60" xfId="0" applyNumberFormat="1" applyFont="1" applyFill="1" applyBorder="1" applyAlignment="1">
      <alignment vertical="top" wrapText="1"/>
    </xf>
    <xf numFmtId="164" fontId="3" fillId="3" borderId="32" xfId="0" applyNumberFormat="1" applyFont="1" applyFill="1" applyBorder="1" applyAlignment="1">
      <alignment vertical="top"/>
    </xf>
    <xf numFmtId="164" fontId="3" fillId="3" borderId="24" xfId="0" applyNumberFormat="1" applyFont="1" applyFill="1" applyBorder="1" applyAlignment="1">
      <alignment vertical="top" wrapText="1"/>
    </xf>
    <xf numFmtId="3" fontId="3" fillId="0" borderId="15" xfId="0" applyNumberFormat="1" applyFont="1" applyFill="1" applyBorder="1" applyAlignment="1">
      <alignment horizontal="center" vertical="top" wrapText="1"/>
    </xf>
    <xf numFmtId="3" fontId="3" fillId="0" borderId="17" xfId="0" applyNumberFormat="1" applyFont="1" applyFill="1" applyBorder="1" applyAlignment="1">
      <alignment horizontal="center" vertical="top" wrapText="1"/>
    </xf>
    <xf numFmtId="0" fontId="3" fillId="0" borderId="8" xfId="0" applyFont="1" applyFill="1" applyBorder="1" applyAlignment="1">
      <alignment vertical="center" textRotation="90" wrapText="1"/>
    </xf>
    <xf numFmtId="0" fontId="3" fillId="0" borderId="33" xfId="0" applyFont="1" applyFill="1" applyBorder="1" applyAlignment="1">
      <alignment vertical="center" textRotation="90" wrapText="1"/>
    </xf>
    <xf numFmtId="49" fontId="3" fillId="0" borderId="32" xfId="0" applyNumberFormat="1" applyFont="1" applyBorder="1" applyAlignment="1">
      <alignment vertical="top"/>
    </xf>
    <xf numFmtId="164" fontId="3" fillId="0" borderId="0" xfId="0" applyNumberFormat="1" applyFont="1" applyBorder="1" applyAlignment="1">
      <alignment vertical="top"/>
    </xf>
    <xf numFmtId="49" fontId="5" fillId="0" borderId="32" xfId="0" applyNumberFormat="1" applyFont="1" applyBorder="1" applyAlignment="1">
      <alignment horizontal="center" vertical="top"/>
    </xf>
    <xf numFmtId="164" fontId="3" fillId="3" borderId="74" xfId="0" applyNumberFormat="1" applyFont="1" applyFill="1" applyBorder="1" applyAlignment="1">
      <alignment vertical="top" wrapText="1"/>
    </xf>
    <xf numFmtId="3" fontId="3" fillId="3" borderId="32" xfId="0" applyNumberFormat="1" applyFont="1" applyFill="1" applyBorder="1" applyAlignment="1">
      <alignment horizontal="center" vertical="top" wrapText="1"/>
    </xf>
    <xf numFmtId="49" fontId="3" fillId="0" borderId="32" xfId="0" applyNumberFormat="1" applyFont="1" applyBorder="1" applyAlignment="1">
      <alignment horizontal="center" vertical="top"/>
    </xf>
    <xf numFmtId="49" fontId="5" fillId="0" borderId="31" xfId="0" applyNumberFormat="1" applyFont="1" applyBorder="1" applyAlignment="1">
      <alignment horizontal="center" vertical="top"/>
    </xf>
    <xf numFmtId="49" fontId="5" fillId="0" borderId="17" xfId="0" applyNumberFormat="1" applyFont="1" applyBorder="1" applyAlignment="1">
      <alignment horizontal="center" vertical="top"/>
    </xf>
    <xf numFmtId="0" fontId="3" fillId="6" borderId="31" xfId="0" applyFont="1" applyFill="1" applyBorder="1" applyAlignment="1">
      <alignment horizontal="left" vertical="top" wrapText="1"/>
    </xf>
    <xf numFmtId="3" fontId="18" fillId="0" borderId="28" xfId="0" applyNumberFormat="1" applyFont="1" applyFill="1" applyBorder="1" applyAlignment="1">
      <alignment horizontal="center" vertical="top"/>
    </xf>
    <xf numFmtId="3" fontId="18" fillId="3" borderId="28" xfId="0" applyNumberFormat="1" applyFont="1" applyFill="1" applyBorder="1" applyAlignment="1">
      <alignment horizontal="center" vertical="top"/>
    </xf>
    <xf numFmtId="3" fontId="18" fillId="0" borderId="15" xfId="0" applyNumberFormat="1" applyFont="1" applyFill="1" applyBorder="1" applyAlignment="1">
      <alignment horizontal="center" vertical="top"/>
    </xf>
    <xf numFmtId="3" fontId="18" fillId="0" borderId="17" xfId="0" applyNumberFormat="1" applyFont="1" applyFill="1" applyBorder="1" applyAlignment="1">
      <alignment horizontal="center" vertical="top"/>
    </xf>
    <xf numFmtId="3" fontId="18" fillId="0" borderId="26" xfId="0" applyNumberFormat="1" applyFont="1" applyFill="1" applyBorder="1" applyAlignment="1">
      <alignment horizontal="center" vertical="top"/>
    </xf>
    <xf numFmtId="3" fontId="18" fillId="0" borderId="27" xfId="0" applyNumberFormat="1" applyFont="1" applyFill="1" applyBorder="1" applyAlignment="1">
      <alignment horizontal="center" vertical="top"/>
    </xf>
    <xf numFmtId="3" fontId="18" fillId="0" borderId="29" xfId="0" applyNumberFormat="1" applyFont="1" applyFill="1" applyBorder="1" applyAlignment="1">
      <alignment horizontal="center" vertical="top"/>
    </xf>
    <xf numFmtId="3" fontId="18" fillId="0" borderId="0" xfId="0" applyNumberFormat="1" applyFont="1" applyFill="1" applyBorder="1" applyAlignment="1">
      <alignment horizontal="center" vertical="top"/>
    </xf>
    <xf numFmtId="3" fontId="18" fillId="0" borderId="30" xfId="0" applyNumberFormat="1" applyFont="1" applyFill="1" applyBorder="1" applyAlignment="1">
      <alignment horizontal="center" vertical="top"/>
    </xf>
    <xf numFmtId="164" fontId="18" fillId="0" borderId="10" xfId="0" applyNumberFormat="1" applyFont="1" applyBorder="1" applyAlignment="1">
      <alignment vertical="top"/>
    </xf>
    <xf numFmtId="164" fontId="18" fillId="0" borderId="11" xfId="0" applyNumberFormat="1" applyFont="1" applyBorder="1" applyAlignment="1">
      <alignment vertical="top"/>
    </xf>
    <xf numFmtId="164" fontId="18" fillId="0" borderId="13" xfId="0" applyNumberFormat="1" applyFont="1" applyBorder="1" applyAlignment="1">
      <alignment vertical="top"/>
    </xf>
    <xf numFmtId="164" fontId="18" fillId="3" borderId="6" xfId="0" applyNumberFormat="1" applyFont="1" applyFill="1" applyBorder="1" applyAlignment="1">
      <alignment vertical="top" wrapText="1"/>
    </xf>
    <xf numFmtId="164" fontId="18" fillId="3" borderId="15" xfId="0" applyNumberFormat="1" applyFont="1" applyFill="1" applyBorder="1" applyAlignment="1">
      <alignment vertical="top"/>
    </xf>
    <xf numFmtId="164" fontId="18" fillId="0" borderId="15" xfId="0" applyNumberFormat="1" applyFont="1" applyBorder="1" applyAlignment="1">
      <alignment vertical="top"/>
    </xf>
    <xf numFmtId="164" fontId="18" fillId="0" borderId="17" xfId="0" applyNumberFormat="1" applyFont="1" applyBorder="1" applyAlignment="1">
      <alignment vertical="top"/>
    </xf>
    <xf numFmtId="164" fontId="18" fillId="3" borderId="5" xfId="0" applyNumberFormat="1" applyFont="1" applyFill="1" applyBorder="1" applyAlignment="1">
      <alignment vertical="top" wrapText="1"/>
    </xf>
    <xf numFmtId="164" fontId="18" fillId="3" borderId="33" xfId="0" applyNumberFormat="1" applyFont="1" applyFill="1" applyBorder="1" applyAlignment="1">
      <alignment vertical="top"/>
    </xf>
    <xf numFmtId="164" fontId="18" fillId="0" borderId="33" xfId="0" applyNumberFormat="1" applyFont="1" applyBorder="1" applyAlignment="1">
      <alignment vertical="top"/>
    </xf>
    <xf numFmtId="3" fontId="18" fillId="3" borderId="15" xfId="0" applyNumberFormat="1" applyFont="1" applyFill="1" applyBorder="1" applyAlignment="1">
      <alignment horizontal="center" vertical="top"/>
    </xf>
    <xf numFmtId="164" fontId="19" fillId="8" borderId="51" xfId="0" applyNumberFormat="1" applyFont="1" applyFill="1" applyBorder="1" applyAlignment="1">
      <alignment horizontal="right" vertical="top"/>
    </xf>
    <xf numFmtId="164" fontId="3" fillId="8" borderId="32" xfId="0" applyNumberFormat="1" applyFont="1" applyFill="1" applyBorder="1" applyAlignment="1">
      <alignment horizontal="right" vertical="top"/>
    </xf>
    <xf numFmtId="164" fontId="3" fillId="8" borderId="15" xfId="0" applyNumberFormat="1" applyFont="1" applyFill="1" applyBorder="1" applyAlignment="1">
      <alignment horizontal="right" vertical="top"/>
    </xf>
    <xf numFmtId="164" fontId="5" fillId="8" borderId="37" xfId="0" applyNumberFormat="1" applyFont="1" applyFill="1" applyBorder="1" applyAlignment="1">
      <alignment horizontal="right" vertical="top"/>
    </xf>
    <xf numFmtId="164" fontId="3" fillId="8" borderId="17" xfId="0" applyNumberFormat="1" applyFont="1" applyFill="1" applyBorder="1" applyAlignment="1">
      <alignment horizontal="right" vertical="top"/>
    </xf>
    <xf numFmtId="164" fontId="3" fillId="8" borderId="33" xfId="0" applyNumberFormat="1" applyFont="1" applyFill="1" applyBorder="1" applyAlignment="1">
      <alignment horizontal="right" vertical="top"/>
    </xf>
    <xf numFmtId="164" fontId="3" fillId="8" borderId="31" xfId="0" applyNumberFormat="1" applyFont="1" applyFill="1" applyBorder="1" applyAlignment="1">
      <alignment horizontal="right" vertical="top"/>
    </xf>
    <xf numFmtId="164" fontId="3" fillId="8" borderId="32" xfId="0" applyNumberFormat="1" applyFont="1" applyFill="1" applyBorder="1" applyAlignment="1">
      <alignment vertical="top"/>
    </xf>
    <xf numFmtId="164" fontId="3" fillId="8" borderId="39" xfId="0" applyNumberFormat="1" applyFont="1" applyFill="1" applyBorder="1" applyAlignment="1">
      <alignment vertical="top"/>
    </xf>
    <xf numFmtId="164" fontId="3" fillId="8" borderId="18" xfId="0" applyNumberFormat="1" applyFont="1" applyFill="1" applyBorder="1" applyAlignment="1">
      <alignment vertical="top"/>
    </xf>
    <xf numFmtId="164" fontId="18" fillId="8" borderId="11" xfId="0" applyNumberFormat="1" applyFont="1" applyFill="1" applyBorder="1" applyAlignment="1">
      <alignment horizontal="center" vertical="top"/>
    </xf>
    <xf numFmtId="164" fontId="19" fillId="8" borderId="19" xfId="0" applyNumberFormat="1" applyFont="1" applyFill="1" applyBorder="1" applyAlignment="1">
      <alignment horizontal="center" vertical="top"/>
    </xf>
    <xf numFmtId="164" fontId="18" fillId="8" borderId="15" xfId="0" applyNumberFormat="1" applyFont="1" applyFill="1" applyBorder="1" applyAlignment="1">
      <alignment horizontal="center" vertical="top"/>
    </xf>
    <xf numFmtId="164" fontId="18" fillId="8" borderId="18" xfId="0" applyNumberFormat="1" applyFont="1" applyFill="1" applyBorder="1" applyAlignment="1">
      <alignment horizontal="center" vertical="top"/>
    </xf>
    <xf numFmtId="164" fontId="19" fillId="8" borderId="21" xfId="0" applyNumberFormat="1" applyFont="1" applyFill="1" applyBorder="1" applyAlignment="1">
      <alignment vertical="top"/>
    </xf>
    <xf numFmtId="164" fontId="5" fillId="8" borderId="9" xfId="0" applyNumberFormat="1" applyFont="1" applyFill="1" applyBorder="1" applyAlignment="1">
      <alignment vertical="top"/>
    </xf>
    <xf numFmtId="164" fontId="19" fillId="8" borderId="64" xfId="0" applyNumberFormat="1" applyFont="1" applyFill="1" applyBorder="1" applyAlignment="1">
      <alignment vertical="top"/>
    </xf>
    <xf numFmtId="164" fontId="19" fillId="8" borderId="49" xfId="0" applyNumberFormat="1" applyFont="1" applyFill="1" applyBorder="1" applyAlignment="1">
      <alignment vertical="top"/>
    </xf>
    <xf numFmtId="0" fontId="2" fillId="0" borderId="36" xfId="0" applyFont="1" applyFill="1" applyBorder="1" applyAlignment="1">
      <alignment vertical="center" textRotation="90" wrapText="1"/>
    </xf>
    <xf numFmtId="164" fontId="5" fillId="8" borderId="9" xfId="0" applyNumberFormat="1" applyFont="1" applyFill="1" applyBorder="1" applyAlignment="1">
      <alignment horizontal="right" vertical="top"/>
    </xf>
    <xf numFmtId="49" fontId="5" fillId="6" borderId="26" xfId="0" applyNumberFormat="1" applyFont="1" applyFill="1" applyBorder="1" applyAlignment="1">
      <alignment horizontal="center" vertical="top"/>
    </xf>
    <xf numFmtId="49" fontId="3" fillId="0" borderId="15" xfId="0" applyNumberFormat="1" applyFont="1" applyBorder="1" applyAlignment="1">
      <alignment horizontal="center" vertical="top"/>
    </xf>
    <xf numFmtId="164" fontId="3" fillId="6" borderId="33" xfId="0" applyNumberFormat="1" applyFont="1" applyFill="1" applyBorder="1" applyAlignment="1">
      <alignment horizontal="right" vertical="top"/>
    </xf>
    <xf numFmtId="164" fontId="3" fillId="6" borderId="16" xfId="0" applyNumberFormat="1" applyFont="1" applyFill="1" applyBorder="1" applyAlignment="1">
      <alignment horizontal="right" vertical="top"/>
    </xf>
    <xf numFmtId="164" fontId="3" fillId="6" borderId="11" xfId="0" applyNumberFormat="1" applyFont="1" applyFill="1" applyBorder="1" applyAlignment="1">
      <alignment vertical="top"/>
    </xf>
    <xf numFmtId="164" fontId="3" fillId="6" borderId="14" xfId="0" applyNumberFormat="1" applyFont="1" applyFill="1" applyBorder="1" applyAlignment="1">
      <alignment vertical="top"/>
    </xf>
    <xf numFmtId="164" fontId="3" fillId="6" borderId="33" xfId="0" applyNumberFormat="1" applyFont="1" applyFill="1" applyBorder="1" applyAlignment="1">
      <alignment vertical="top"/>
    </xf>
    <xf numFmtId="164" fontId="3" fillId="6" borderId="32" xfId="0" applyNumberFormat="1" applyFont="1" applyFill="1" applyBorder="1" applyAlignment="1">
      <alignment vertical="top"/>
    </xf>
    <xf numFmtId="164" fontId="3" fillId="0" borderId="31" xfId="0" applyNumberFormat="1" applyFont="1" applyFill="1" applyBorder="1" applyAlignment="1">
      <alignment horizontal="right" vertical="top"/>
    </xf>
    <xf numFmtId="164" fontId="5" fillId="8" borderId="14" xfId="0" applyNumberFormat="1" applyFont="1" applyFill="1" applyBorder="1" applyAlignment="1">
      <alignment horizontal="right" vertical="top"/>
    </xf>
    <xf numFmtId="164" fontId="5" fillId="8" borderId="1" xfId="0" applyNumberFormat="1" applyFont="1" applyFill="1" applyBorder="1" applyAlignment="1">
      <alignment horizontal="right" vertical="top"/>
    </xf>
    <xf numFmtId="49" fontId="5" fillId="10" borderId="14" xfId="0" applyNumberFormat="1" applyFont="1" applyFill="1" applyBorder="1" applyAlignment="1">
      <alignment horizontal="center" vertical="top" wrapText="1"/>
    </xf>
    <xf numFmtId="164" fontId="3" fillId="8" borderId="18" xfId="0" applyNumberFormat="1" applyFont="1" applyFill="1" applyBorder="1" applyAlignment="1">
      <alignment horizontal="right" vertical="top"/>
    </xf>
    <xf numFmtId="164" fontId="3" fillId="8" borderId="1" xfId="0" applyNumberFormat="1" applyFont="1" applyFill="1" applyBorder="1" applyAlignment="1">
      <alignment horizontal="right" vertical="top"/>
    </xf>
    <xf numFmtId="164" fontId="3" fillId="8" borderId="45" xfId="0" applyNumberFormat="1" applyFont="1" applyFill="1" applyBorder="1" applyAlignment="1">
      <alignment horizontal="right" vertical="top"/>
    </xf>
    <xf numFmtId="164" fontId="3" fillId="8" borderId="11" xfId="0" applyNumberFormat="1" applyFont="1" applyFill="1" applyBorder="1" applyAlignment="1">
      <alignment horizontal="right" vertical="top"/>
    </xf>
    <xf numFmtId="164" fontId="3" fillId="8" borderId="16" xfId="0" applyNumberFormat="1" applyFont="1" applyFill="1" applyBorder="1" applyAlignment="1">
      <alignment horizontal="right" vertical="top"/>
    </xf>
    <xf numFmtId="164" fontId="5" fillId="8" borderId="16" xfId="0" applyNumberFormat="1" applyFont="1" applyFill="1" applyBorder="1" applyAlignment="1">
      <alignment horizontal="right" vertical="top"/>
    </xf>
    <xf numFmtId="164" fontId="3" fillId="8" borderId="10" xfId="0" applyNumberFormat="1" applyFont="1" applyFill="1" applyBorder="1" applyAlignment="1">
      <alignment horizontal="right" vertical="top"/>
    </xf>
    <xf numFmtId="164" fontId="3" fillId="8" borderId="13" xfId="0" applyNumberFormat="1" applyFont="1" applyFill="1" applyBorder="1" applyAlignment="1">
      <alignment horizontal="right" vertical="top"/>
    </xf>
    <xf numFmtId="164" fontId="5" fillId="8" borderId="52" xfId="0" applyNumberFormat="1" applyFont="1" applyFill="1" applyBorder="1" applyAlignment="1">
      <alignment horizontal="right" vertical="top"/>
    </xf>
    <xf numFmtId="0" fontId="5" fillId="8" borderId="61" xfId="0" applyFont="1" applyFill="1" applyBorder="1" applyAlignment="1">
      <alignment horizontal="center" vertical="top"/>
    </xf>
    <xf numFmtId="164" fontId="19" fillId="8" borderId="14" xfId="0" applyNumberFormat="1" applyFont="1" applyFill="1" applyBorder="1" applyAlignment="1">
      <alignment horizontal="right" vertical="top"/>
    </xf>
    <xf numFmtId="164" fontId="19" fillId="8" borderId="1" xfId="0" applyNumberFormat="1" applyFont="1" applyFill="1" applyBorder="1" applyAlignment="1">
      <alignment horizontal="right" vertical="top"/>
    </xf>
    <xf numFmtId="164" fontId="5" fillId="8" borderId="66" xfId="0" applyNumberFormat="1" applyFont="1" applyFill="1" applyBorder="1" applyAlignment="1">
      <alignment horizontal="right" vertical="top"/>
    </xf>
    <xf numFmtId="164" fontId="5" fillId="8" borderId="23" xfId="0" applyNumberFormat="1" applyFont="1" applyFill="1" applyBorder="1" applyAlignment="1">
      <alignment horizontal="right" vertical="top"/>
    </xf>
    <xf numFmtId="49" fontId="3" fillId="3" borderId="6" xfId="0" applyNumberFormat="1" applyFont="1" applyFill="1" applyBorder="1" applyAlignment="1">
      <alignment horizontal="center" vertical="center"/>
    </xf>
    <xf numFmtId="164" fontId="3" fillId="8" borderId="11" xfId="0" applyNumberFormat="1" applyFont="1" applyFill="1" applyBorder="1" applyAlignment="1">
      <alignment vertical="top"/>
    </xf>
    <xf numFmtId="164" fontId="3" fillId="8" borderId="12" xfId="0" applyNumberFormat="1" applyFont="1" applyFill="1" applyBorder="1" applyAlignment="1">
      <alignment vertical="top"/>
    </xf>
    <xf numFmtId="164" fontId="3" fillId="8" borderId="34" xfId="0" applyNumberFormat="1" applyFont="1" applyFill="1" applyBorder="1" applyAlignment="1">
      <alignment vertical="top"/>
    </xf>
    <xf numFmtId="49" fontId="5" fillId="9" borderId="63" xfId="0" applyNumberFormat="1" applyFont="1" applyFill="1" applyBorder="1" applyAlignment="1">
      <alignment horizontal="center" vertical="top"/>
    </xf>
    <xf numFmtId="49" fontId="5" fillId="9" borderId="43" xfId="0" applyNumberFormat="1" applyFont="1" applyFill="1" applyBorder="1" applyAlignment="1">
      <alignment horizontal="center" vertical="top"/>
    </xf>
    <xf numFmtId="164" fontId="5" fillId="9" borderId="50" xfId="0" applyNumberFormat="1" applyFont="1" applyFill="1" applyBorder="1" applyAlignment="1">
      <alignment horizontal="right" vertical="top"/>
    </xf>
    <xf numFmtId="49" fontId="5" fillId="9" borderId="15" xfId="0" applyNumberFormat="1" applyFont="1" applyFill="1" applyBorder="1" applyAlignment="1">
      <alignment vertical="top"/>
    </xf>
    <xf numFmtId="49" fontId="5" fillId="9" borderId="42" xfId="0" applyNumberFormat="1" applyFont="1" applyFill="1" applyBorder="1" applyAlignment="1">
      <alignment vertical="top"/>
    </xf>
    <xf numFmtId="164" fontId="5" fillId="11" borderId="62" xfId="0" applyNumberFormat="1" applyFont="1" applyFill="1" applyBorder="1" applyAlignment="1">
      <alignment horizontal="right" vertical="top"/>
    </xf>
    <xf numFmtId="0" fontId="3" fillId="11" borderId="41" xfId="0" applyFont="1" applyFill="1" applyBorder="1" applyAlignment="1">
      <alignment horizontal="center" vertical="top" wrapText="1"/>
    </xf>
    <xf numFmtId="164" fontId="5" fillId="11" borderId="30" xfId="0" applyNumberFormat="1" applyFont="1" applyFill="1" applyBorder="1" applyAlignment="1">
      <alignment horizontal="right" vertical="top"/>
    </xf>
    <xf numFmtId="164" fontId="5" fillId="11" borderId="25" xfId="0" applyNumberFormat="1" applyFont="1" applyFill="1" applyBorder="1" applyAlignment="1">
      <alignment horizontal="right" vertical="top"/>
    </xf>
    <xf numFmtId="164" fontId="3" fillId="6" borderId="10" xfId="0" applyNumberFormat="1" applyFont="1" applyFill="1" applyBorder="1" applyAlignment="1">
      <alignment vertical="top"/>
    </xf>
    <xf numFmtId="164" fontId="3" fillId="8" borderId="45" xfId="0" applyNumberFormat="1" applyFont="1" applyFill="1" applyBorder="1" applyAlignment="1">
      <alignment vertical="top"/>
    </xf>
    <xf numFmtId="0" fontId="3" fillId="0" borderId="60" xfId="0" applyFont="1" applyFill="1" applyBorder="1" applyAlignment="1">
      <alignment horizontal="center" vertical="top"/>
    </xf>
    <xf numFmtId="0" fontId="3" fillId="0" borderId="73" xfId="0" applyFont="1" applyFill="1" applyBorder="1" applyAlignment="1">
      <alignment horizontal="center" vertical="top"/>
    </xf>
    <xf numFmtId="164" fontId="3" fillId="3" borderId="73" xfId="0" applyNumberFormat="1" applyFont="1" applyFill="1" applyBorder="1" applyAlignment="1">
      <alignment vertical="top" wrapText="1"/>
    </xf>
    <xf numFmtId="0" fontId="0" fillId="6" borderId="38" xfId="0" applyFill="1" applyBorder="1" applyAlignment="1">
      <alignment vertical="top" wrapText="1"/>
    </xf>
    <xf numFmtId="3" fontId="3" fillId="6" borderId="54" xfId="0" applyNumberFormat="1" applyFont="1" applyFill="1" applyBorder="1" applyAlignment="1">
      <alignment horizontal="center" vertical="top" wrapText="1"/>
    </xf>
    <xf numFmtId="3" fontId="3" fillId="0" borderId="54" xfId="0" applyNumberFormat="1" applyFont="1" applyFill="1" applyBorder="1" applyAlignment="1">
      <alignment horizontal="center" vertical="top"/>
    </xf>
    <xf numFmtId="3" fontId="3" fillId="6" borderId="26" xfId="0" applyNumberFormat="1" applyFont="1" applyFill="1" applyBorder="1" applyAlignment="1">
      <alignment horizontal="center" vertical="top" wrapText="1"/>
    </xf>
    <xf numFmtId="49" fontId="5" fillId="6" borderId="63" xfId="0" applyNumberFormat="1" applyFont="1" applyFill="1" applyBorder="1" applyAlignment="1">
      <alignment horizontal="center" vertical="top"/>
    </xf>
    <xf numFmtId="164" fontId="5" fillId="8" borderId="62" xfId="0" applyNumberFormat="1" applyFont="1" applyFill="1" applyBorder="1" applyAlignment="1">
      <alignment horizontal="right" vertical="top"/>
    </xf>
    <xf numFmtId="164" fontId="5" fillId="8" borderId="35" xfId="0" applyNumberFormat="1" applyFont="1" applyFill="1" applyBorder="1" applyAlignment="1">
      <alignment horizontal="right" vertical="top"/>
    </xf>
    <xf numFmtId="164" fontId="5" fillId="8" borderId="0" xfId="0" applyNumberFormat="1" applyFont="1" applyFill="1" applyBorder="1" applyAlignment="1">
      <alignment horizontal="right" vertical="top"/>
    </xf>
    <xf numFmtId="49" fontId="5" fillId="6" borderId="9" xfId="0" applyNumberFormat="1" applyFont="1" applyFill="1" applyBorder="1" applyAlignment="1">
      <alignment horizontal="center" vertical="top"/>
    </xf>
    <xf numFmtId="49" fontId="5" fillId="6" borderId="27" xfId="0" applyNumberFormat="1" applyFont="1" applyFill="1" applyBorder="1" applyAlignment="1">
      <alignment horizontal="center" vertical="top"/>
    </xf>
    <xf numFmtId="49" fontId="5" fillId="6" borderId="35" xfId="0" applyNumberFormat="1" applyFont="1" applyFill="1" applyBorder="1" applyAlignment="1">
      <alignment horizontal="center" vertical="top"/>
    </xf>
    <xf numFmtId="49" fontId="5" fillId="10" borderId="41" xfId="0" applyNumberFormat="1" applyFont="1" applyFill="1" applyBorder="1" applyAlignment="1">
      <alignment horizontal="center" vertical="top"/>
    </xf>
    <xf numFmtId="49" fontId="5" fillId="10" borderId="40" xfId="0" applyNumberFormat="1" applyFont="1" applyFill="1" applyBorder="1" applyAlignment="1">
      <alignment horizontal="center" vertical="top" wrapText="1"/>
    </xf>
    <xf numFmtId="49" fontId="5" fillId="10" borderId="14" xfId="0" applyNumberFormat="1" applyFont="1" applyFill="1" applyBorder="1" applyAlignment="1">
      <alignment horizontal="center" vertical="top"/>
    </xf>
    <xf numFmtId="49" fontId="5" fillId="10" borderId="8" xfId="0" applyNumberFormat="1" applyFont="1" applyFill="1" applyBorder="1" applyAlignment="1">
      <alignment vertical="top"/>
    </xf>
    <xf numFmtId="49" fontId="5" fillId="10" borderId="40" xfId="0" applyNumberFormat="1" applyFont="1" applyFill="1" applyBorder="1" applyAlignment="1">
      <alignment horizontal="center" vertical="top"/>
    </xf>
    <xf numFmtId="164" fontId="5" fillId="10" borderId="40" xfId="0" applyNumberFormat="1" applyFont="1" applyFill="1" applyBorder="1" applyAlignment="1">
      <alignment horizontal="right" vertical="top"/>
    </xf>
    <xf numFmtId="164" fontId="18" fillId="8" borderId="42" xfId="0" applyNumberFormat="1" applyFont="1" applyFill="1" applyBorder="1" applyAlignment="1">
      <alignment horizontal="right" vertical="top"/>
    </xf>
    <xf numFmtId="164" fontId="19" fillId="8" borderId="2" xfId="0" applyNumberFormat="1" applyFont="1" applyFill="1" applyBorder="1" applyAlignment="1">
      <alignment vertical="top"/>
    </xf>
    <xf numFmtId="164" fontId="19" fillId="8" borderId="3" xfId="0" applyNumberFormat="1" applyFont="1" applyFill="1" applyBorder="1" applyAlignment="1">
      <alignment vertical="top"/>
    </xf>
    <xf numFmtId="164" fontId="19" fillId="8" borderId="48" xfId="0" applyNumberFormat="1" applyFont="1" applyFill="1" applyBorder="1" applyAlignment="1">
      <alignment horizontal="center" vertical="top"/>
    </xf>
    <xf numFmtId="164" fontId="19" fillId="8" borderId="2" xfId="0" applyNumberFormat="1" applyFont="1" applyFill="1" applyBorder="1" applyAlignment="1">
      <alignment horizontal="center" vertical="top"/>
    </xf>
    <xf numFmtId="164" fontId="19" fillId="8" borderId="50" xfId="0" applyNumberFormat="1" applyFont="1" applyFill="1" applyBorder="1" applyAlignment="1">
      <alignment vertical="top"/>
    </xf>
    <xf numFmtId="164" fontId="19" fillId="8" borderId="44" xfId="0" applyNumberFormat="1" applyFont="1" applyFill="1" applyBorder="1" applyAlignment="1">
      <alignment vertical="top"/>
    </xf>
    <xf numFmtId="164" fontId="19" fillId="8" borderId="19" xfId="0" applyNumberFormat="1" applyFont="1" applyFill="1" applyBorder="1" applyAlignment="1">
      <alignment vertical="top"/>
    </xf>
    <xf numFmtId="164" fontId="19" fillId="8" borderId="20" xfId="0" applyNumberFormat="1" applyFont="1" applyFill="1" applyBorder="1" applyAlignment="1">
      <alignment vertical="top"/>
    </xf>
    <xf numFmtId="49" fontId="5" fillId="9" borderId="30" xfId="0" applyNumberFormat="1" applyFont="1" applyFill="1" applyBorder="1" applyAlignment="1">
      <alignment horizontal="center" vertical="top"/>
    </xf>
    <xf numFmtId="164" fontId="5" fillId="9" borderId="50" xfId="0" applyNumberFormat="1" applyFont="1" applyFill="1" applyBorder="1" applyAlignment="1">
      <alignment horizontal="center" vertical="top"/>
    </xf>
    <xf numFmtId="164" fontId="5" fillId="9" borderId="2" xfId="0" applyNumberFormat="1" applyFont="1" applyFill="1" applyBorder="1" applyAlignment="1">
      <alignment horizontal="center" vertical="top"/>
    </xf>
    <xf numFmtId="164" fontId="19" fillId="9" borderId="72" xfId="0" applyNumberFormat="1" applyFont="1" applyFill="1" applyBorder="1" applyAlignment="1">
      <alignment horizontal="right" vertical="top"/>
    </xf>
    <xf numFmtId="0" fontId="3" fillId="0" borderId="37" xfId="0" applyFont="1" applyFill="1" applyBorder="1" applyAlignment="1">
      <alignment horizontal="center" vertical="center" textRotation="90" wrapText="1"/>
    </xf>
    <xf numFmtId="0" fontId="3" fillId="0" borderId="5" xfId="0" applyFont="1" applyBorder="1" applyAlignment="1">
      <alignment horizontal="center" vertical="top" wrapText="1"/>
    </xf>
    <xf numFmtId="49" fontId="5" fillId="10"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10" borderId="7" xfId="0" applyNumberFormat="1" applyFont="1" applyFill="1" applyBorder="1" applyAlignment="1">
      <alignment horizontal="center" vertical="top"/>
    </xf>
    <xf numFmtId="49" fontId="5" fillId="10" borderId="9" xfId="0" applyNumberFormat="1" applyFont="1" applyFill="1" applyBorder="1" applyAlignment="1">
      <alignment horizontal="center" vertical="top"/>
    </xf>
    <xf numFmtId="49" fontId="5" fillId="2" borderId="28"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5" fillId="6" borderId="42" xfId="0" applyNumberFormat="1" applyFont="1" applyFill="1" applyBorder="1" applyAlignment="1">
      <alignment horizontal="center" vertical="top"/>
    </xf>
    <xf numFmtId="0" fontId="3" fillId="0" borderId="31" xfId="0" applyFont="1" applyFill="1" applyBorder="1" applyAlignment="1">
      <alignment horizontal="left" vertical="top" wrapText="1"/>
    </xf>
    <xf numFmtId="49" fontId="3" fillId="0" borderId="31" xfId="0" applyNumberFormat="1" applyFont="1" applyBorder="1" applyAlignment="1">
      <alignment horizontal="center" vertical="top"/>
    </xf>
    <xf numFmtId="0" fontId="3" fillId="0" borderId="33" xfId="0" applyFont="1" applyFill="1" applyBorder="1" applyAlignment="1">
      <alignment vertical="top" wrapText="1"/>
    </xf>
    <xf numFmtId="0" fontId="5" fillId="3" borderId="8" xfId="0" applyFont="1" applyFill="1" applyBorder="1" applyAlignment="1">
      <alignment horizontal="center" vertical="center" wrapText="1"/>
    </xf>
    <xf numFmtId="0" fontId="2" fillId="0" borderId="33" xfId="0" applyFont="1" applyFill="1" applyBorder="1" applyAlignment="1">
      <alignment horizontal="center" vertical="center" textRotation="90" wrapText="1"/>
    </xf>
    <xf numFmtId="49" fontId="3" fillId="0" borderId="32" xfId="0" applyNumberFormat="1" applyFont="1" applyBorder="1" applyAlignment="1">
      <alignment vertical="top" wrapText="1"/>
    </xf>
    <xf numFmtId="49" fontId="3" fillId="0" borderId="31" xfId="0" applyNumberFormat="1" applyFont="1" applyBorder="1" applyAlignment="1">
      <alignment vertical="top"/>
    </xf>
    <xf numFmtId="49" fontId="10" fillId="0" borderId="24" xfId="0" applyNumberFormat="1" applyFont="1" applyBorder="1" applyAlignment="1">
      <alignment vertical="top" wrapText="1"/>
    </xf>
    <xf numFmtId="164" fontId="5" fillId="8" borderId="34" xfId="0" applyNumberFormat="1" applyFont="1" applyFill="1" applyBorder="1" applyAlignment="1">
      <alignment horizontal="right" vertical="top"/>
    </xf>
    <xf numFmtId="164" fontId="19" fillId="8" borderId="34" xfId="0" applyNumberFormat="1" applyFont="1" applyFill="1" applyBorder="1" applyAlignment="1">
      <alignment horizontal="right" vertical="top"/>
    </xf>
    <xf numFmtId="164" fontId="5" fillId="8" borderId="18" xfId="0" applyNumberFormat="1" applyFont="1" applyFill="1" applyBorder="1" applyAlignment="1">
      <alignment horizontal="right" vertical="top"/>
    </xf>
    <xf numFmtId="164" fontId="11" fillId="8" borderId="18" xfId="0" applyNumberFormat="1" applyFont="1" applyFill="1" applyBorder="1" applyAlignment="1">
      <alignment horizontal="right" vertical="top"/>
    </xf>
    <xf numFmtId="0" fontId="3" fillId="3" borderId="33" xfId="0" applyFont="1" applyFill="1" applyBorder="1" applyAlignment="1">
      <alignment horizontal="left" vertical="top" wrapText="1"/>
    </xf>
    <xf numFmtId="3" fontId="3" fillId="3" borderId="32" xfId="0" applyNumberFormat="1" applyFont="1" applyFill="1" applyBorder="1" applyAlignment="1">
      <alignment vertical="top"/>
    </xf>
    <xf numFmtId="3" fontId="3" fillId="3" borderId="31" xfId="0" applyNumberFormat="1" applyFont="1" applyFill="1" applyBorder="1" applyAlignment="1">
      <alignment vertical="top"/>
    </xf>
    <xf numFmtId="0" fontId="15" fillId="3" borderId="31" xfId="0" applyFont="1" applyFill="1" applyBorder="1" applyAlignment="1">
      <alignment horizontal="left" vertical="top" wrapText="1"/>
    </xf>
    <xf numFmtId="0" fontId="15" fillId="3" borderId="16" xfId="0" applyFont="1" applyFill="1" applyBorder="1" applyAlignment="1">
      <alignment horizontal="left" vertical="top" wrapText="1"/>
    </xf>
    <xf numFmtId="3" fontId="3" fillId="3" borderId="1" xfId="0" applyNumberFormat="1" applyFont="1" applyFill="1" applyBorder="1" applyAlignment="1">
      <alignment horizontal="center" vertical="top"/>
    </xf>
    <xf numFmtId="3" fontId="3" fillId="3" borderId="16" xfId="0" applyNumberFormat="1" applyFont="1" applyFill="1" applyBorder="1" applyAlignment="1">
      <alignment horizontal="center" vertical="top"/>
    </xf>
    <xf numFmtId="0" fontId="0" fillId="0" borderId="31" xfId="0" applyBorder="1" applyAlignment="1">
      <alignment vertical="top" wrapText="1"/>
    </xf>
    <xf numFmtId="164" fontId="19" fillId="8" borderId="33" xfId="0" applyNumberFormat="1" applyFont="1" applyFill="1" applyBorder="1" applyAlignment="1">
      <alignment horizontal="right" vertical="top"/>
    </xf>
    <xf numFmtId="164" fontId="19" fillId="8" borderId="18" xfId="0" applyNumberFormat="1" applyFont="1" applyFill="1" applyBorder="1" applyAlignment="1">
      <alignment horizontal="right" vertical="top"/>
    </xf>
    <xf numFmtId="0" fontId="15" fillId="3" borderId="17" xfId="0" applyFont="1" applyFill="1" applyBorder="1" applyAlignment="1">
      <alignment horizontal="left" vertical="top" wrapText="1"/>
    </xf>
    <xf numFmtId="164" fontId="3" fillId="8" borderId="74" xfId="0" applyNumberFormat="1" applyFont="1" applyFill="1" applyBorder="1" applyAlignment="1">
      <alignment horizontal="right" vertical="top"/>
    </xf>
    <xf numFmtId="164" fontId="5" fillId="8" borderId="33" xfId="0" applyNumberFormat="1" applyFont="1" applyFill="1" applyBorder="1" applyAlignment="1">
      <alignment horizontal="right" vertical="top"/>
    </xf>
    <xf numFmtId="164" fontId="21" fillId="0" borderId="33" xfId="0" applyNumberFormat="1" applyFont="1" applyBorder="1" applyAlignment="1">
      <alignment horizontal="right" vertical="top"/>
    </xf>
    <xf numFmtId="164" fontId="21" fillId="0" borderId="18" xfId="0" applyNumberFormat="1" applyFont="1" applyBorder="1" applyAlignment="1">
      <alignment horizontal="right" vertical="top"/>
    </xf>
    <xf numFmtId="164" fontId="3" fillId="0" borderId="15" xfId="0" applyNumberFormat="1" applyFont="1" applyFill="1" applyBorder="1" applyAlignment="1">
      <alignment horizontal="right" vertical="top"/>
    </xf>
    <xf numFmtId="164" fontId="21" fillId="0" borderId="8" xfId="0" applyNumberFormat="1" applyFont="1" applyFill="1" applyBorder="1" applyAlignment="1">
      <alignment horizontal="right" vertical="top"/>
    </xf>
    <xf numFmtId="164" fontId="21" fillId="0" borderId="15" xfId="0" applyNumberFormat="1" applyFont="1" applyFill="1" applyBorder="1" applyAlignment="1">
      <alignment horizontal="right" vertical="top"/>
    </xf>
    <xf numFmtId="164" fontId="3" fillId="0" borderId="5" xfId="0" applyNumberFormat="1" applyFont="1" applyFill="1" applyBorder="1" applyAlignment="1">
      <alignment horizontal="right" vertical="top" wrapText="1"/>
    </xf>
    <xf numFmtId="164" fontId="3" fillId="0" borderId="54" xfId="0" applyNumberFormat="1" applyFont="1" applyFill="1" applyBorder="1" applyAlignment="1">
      <alignment horizontal="right" vertical="top" wrapText="1"/>
    </xf>
    <xf numFmtId="164" fontId="3" fillId="0" borderId="18" xfId="0" applyNumberFormat="1" applyFont="1" applyFill="1" applyBorder="1" applyAlignment="1">
      <alignment horizontal="right" vertical="top"/>
    </xf>
    <xf numFmtId="164" fontId="3" fillId="0" borderId="24" xfId="0" applyNumberFormat="1" applyFont="1" applyFill="1" applyBorder="1" applyAlignment="1">
      <alignment horizontal="right" vertical="top" wrapText="1"/>
    </xf>
    <xf numFmtId="164" fontId="3" fillId="0" borderId="74" xfId="0" applyNumberFormat="1" applyFont="1" applyFill="1" applyBorder="1" applyAlignment="1">
      <alignment horizontal="right" vertical="top" wrapText="1"/>
    </xf>
    <xf numFmtId="0" fontId="3" fillId="3" borderId="17" xfId="0" applyFont="1" applyFill="1" applyBorder="1" applyAlignment="1">
      <alignment horizontal="left" vertical="top" wrapText="1"/>
    </xf>
    <xf numFmtId="3" fontId="3" fillId="3" borderId="15" xfId="0" applyNumberFormat="1" applyFont="1" applyFill="1" applyBorder="1" applyAlignment="1">
      <alignment horizontal="center" vertical="top" wrapText="1"/>
    </xf>
    <xf numFmtId="3" fontId="3" fillId="3" borderId="17" xfId="0" applyNumberFormat="1" applyFont="1" applyFill="1" applyBorder="1" applyAlignment="1">
      <alignment horizontal="center" vertical="top" wrapText="1"/>
    </xf>
    <xf numFmtId="49" fontId="5" fillId="9" borderId="30" xfId="0" applyNumberFormat="1" applyFont="1" applyFill="1" applyBorder="1" applyAlignment="1">
      <alignment horizontal="right" vertical="top"/>
    </xf>
    <xf numFmtId="49" fontId="3" fillId="0" borderId="19" xfId="0" applyNumberFormat="1" applyFont="1" applyBorder="1" applyAlignment="1">
      <alignment vertical="top" wrapText="1"/>
    </xf>
    <xf numFmtId="49" fontId="3" fillId="0" borderId="20" xfId="0" applyNumberFormat="1" applyFont="1" applyBorder="1" applyAlignment="1">
      <alignment vertical="top"/>
    </xf>
    <xf numFmtId="0" fontId="3" fillId="0" borderId="31" xfId="0" applyFont="1" applyBorder="1" applyAlignment="1">
      <alignment horizontal="left" vertical="top" wrapText="1"/>
    </xf>
    <xf numFmtId="0" fontId="2" fillId="0" borderId="33" xfId="0" applyFont="1" applyBorder="1" applyAlignment="1">
      <alignment horizontal="center" vertical="center" textRotation="90" wrapText="1"/>
    </xf>
    <xf numFmtId="164" fontId="3" fillId="6" borderId="31" xfId="0" applyNumberFormat="1" applyFont="1" applyFill="1" applyBorder="1" applyAlignment="1">
      <alignment vertical="top"/>
    </xf>
    <xf numFmtId="49" fontId="3" fillId="3" borderId="5" xfId="0" applyNumberFormat="1" applyFont="1" applyFill="1" applyBorder="1" applyAlignment="1">
      <alignment horizontal="center" vertical="center" wrapText="1"/>
    </xf>
    <xf numFmtId="164" fontId="3" fillId="0" borderId="32" xfId="0" applyNumberFormat="1" applyFont="1" applyBorder="1" applyAlignment="1">
      <alignment horizontal="right" vertical="top"/>
    </xf>
    <xf numFmtId="3" fontId="3" fillId="0" borderId="37" xfId="0" applyNumberFormat="1" applyFont="1" applyFill="1" applyBorder="1" applyAlignment="1">
      <alignment horizontal="center" vertical="top" wrapText="1"/>
    </xf>
    <xf numFmtId="49" fontId="5" fillId="3" borderId="11" xfId="0" applyNumberFormat="1" applyFont="1" applyFill="1" applyBorder="1" applyAlignment="1">
      <alignment vertical="top"/>
    </xf>
    <xf numFmtId="0" fontId="3" fillId="0" borderId="8" xfId="0" applyFont="1" applyFill="1" applyBorder="1" applyAlignment="1">
      <alignment horizontal="center" vertical="center" textRotation="90" wrapText="1"/>
    </xf>
    <xf numFmtId="49" fontId="5" fillId="0" borderId="5" xfId="0" applyNumberFormat="1" applyFont="1" applyBorder="1" applyAlignment="1">
      <alignment horizontal="center" vertical="top"/>
    </xf>
    <xf numFmtId="164" fontId="3" fillId="8" borderId="31" xfId="0" applyNumberFormat="1" applyFont="1" applyFill="1" applyBorder="1" applyAlignment="1">
      <alignment vertical="top"/>
    </xf>
    <xf numFmtId="164" fontId="5" fillId="11" borderId="9" xfId="0" applyNumberFormat="1" applyFont="1" applyFill="1" applyBorder="1" applyAlignment="1">
      <alignment horizontal="right" vertical="top"/>
    </xf>
    <xf numFmtId="164" fontId="5" fillId="11" borderId="35" xfId="0" applyNumberFormat="1" applyFont="1" applyFill="1" applyBorder="1" applyAlignment="1">
      <alignment horizontal="right" vertical="top"/>
    </xf>
    <xf numFmtId="0" fontId="5" fillId="3" borderId="13" xfId="0" applyFont="1" applyFill="1" applyBorder="1" applyAlignment="1">
      <alignment horizontal="left" vertical="top" wrapText="1"/>
    </xf>
    <xf numFmtId="0" fontId="5" fillId="0" borderId="68" xfId="0" applyFont="1" applyBorder="1" applyAlignment="1">
      <alignment vertical="top"/>
    </xf>
    <xf numFmtId="49" fontId="3" fillId="0" borderId="11" xfId="0" applyNumberFormat="1" applyFont="1" applyBorder="1" applyAlignment="1">
      <alignment horizontal="center" vertical="top"/>
    </xf>
    <xf numFmtId="49" fontId="10" fillId="0" borderId="6" xfId="0" applyNumberFormat="1" applyFont="1" applyBorder="1" applyAlignment="1">
      <alignment horizontal="center" vertical="top" wrapText="1"/>
    </xf>
    <xf numFmtId="0" fontId="5" fillId="9" borderId="72" xfId="0" applyFont="1" applyFill="1" applyBorder="1" applyAlignment="1">
      <alignment horizontal="center" vertical="top" wrapText="1"/>
    </xf>
    <xf numFmtId="0" fontId="5" fillId="9" borderId="35" xfId="0" applyFont="1" applyFill="1" applyBorder="1" applyAlignment="1">
      <alignment horizontal="center" vertical="top" wrapText="1"/>
    </xf>
    <xf numFmtId="0" fontId="3" fillId="0" borderId="33" xfId="0" applyFont="1" applyFill="1" applyBorder="1" applyAlignment="1">
      <alignment horizontal="left" vertical="top" wrapText="1"/>
    </xf>
    <xf numFmtId="3" fontId="3" fillId="9" borderId="35" xfId="0" applyNumberFormat="1" applyFont="1" applyFill="1" applyBorder="1" applyAlignment="1">
      <alignment horizontal="center" vertical="top" wrapText="1"/>
    </xf>
    <xf numFmtId="0" fontId="3" fillId="9" borderId="72" xfId="0" applyFont="1" applyFill="1" applyBorder="1" applyAlignment="1">
      <alignment vertical="top" wrapText="1"/>
    </xf>
    <xf numFmtId="3" fontId="3" fillId="9" borderId="43" xfId="0" applyNumberFormat="1" applyFont="1" applyFill="1" applyBorder="1" applyAlignment="1">
      <alignment horizontal="center" vertical="top" wrapText="1"/>
    </xf>
    <xf numFmtId="0" fontId="5" fillId="9" borderId="43" xfId="0" applyFont="1" applyFill="1" applyBorder="1" applyAlignment="1">
      <alignment horizontal="center" vertical="top" wrapText="1"/>
    </xf>
    <xf numFmtId="0" fontId="0" fillId="9" borderId="38" xfId="0" applyFill="1" applyBorder="1" applyAlignment="1">
      <alignment vertical="top" wrapText="1"/>
    </xf>
    <xf numFmtId="3" fontId="3" fillId="9" borderId="54" xfId="0" applyNumberFormat="1" applyFont="1" applyFill="1" applyBorder="1" applyAlignment="1">
      <alignment horizontal="center" vertical="top" wrapText="1"/>
    </xf>
    <xf numFmtId="0" fontId="3" fillId="0" borderId="68" xfId="0" applyFont="1" applyFill="1" applyBorder="1" applyAlignment="1">
      <alignment horizontal="center" vertical="top"/>
    </xf>
    <xf numFmtId="0" fontId="3" fillId="0" borderId="74" xfId="0" applyFont="1" applyFill="1" applyBorder="1" applyAlignment="1">
      <alignment horizontal="center" vertical="top"/>
    </xf>
    <xf numFmtId="0" fontId="11" fillId="6" borderId="52" xfId="0" applyFont="1" applyFill="1" applyBorder="1" applyAlignment="1">
      <alignment horizontal="right" vertical="top"/>
    </xf>
    <xf numFmtId="0" fontId="11" fillId="8" borderId="30" xfId="0" applyFont="1" applyFill="1" applyBorder="1" applyAlignment="1">
      <alignment horizontal="center" vertical="top"/>
    </xf>
    <xf numFmtId="164" fontId="18" fillId="3" borderId="17" xfId="0" applyNumberFormat="1" applyFont="1" applyFill="1" applyBorder="1" applyAlignment="1">
      <alignment vertical="top"/>
    </xf>
    <xf numFmtId="0" fontId="3" fillId="0" borderId="10" xfId="0" applyFont="1" applyFill="1" applyBorder="1" applyAlignment="1">
      <alignment horizontal="left" vertical="top" wrapText="1"/>
    </xf>
    <xf numFmtId="3" fontId="3" fillId="0" borderId="11" xfId="0" applyNumberFormat="1" applyFont="1" applyFill="1" applyBorder="1" applyAlignment="1">
      <alignment horizontal="center" vertical="top" wrapText="1"/>
    </xf>
    <xf numFmtId="3" fontId="3" fillId="0" borderId="13" xfId="0" applyNumberFormat="1" applyFont="1" applyFill="1" applyBorder="1" applyAlignment="1">
      <alignment horizontal="center" vertical="top" wrapText="1"/>
    </xf>
    <xf numFmtId="0" fontId="5" fillId="6" borderId="53" xfId="0" applyFont="1" applyFill="1" applyBorder="1" applyAlignment="1">
      <alignment horizontal="left" vertical="top" wrapText="1"/>
    </xf>
    <xf numFmtId="0" fontId="3" fillId="6" borderId="76" xfId="0" applyFont="1" applyFill="1" applyBorder="1" applyAlignment="1">
      <alignment horizontal="left" vertical="top" wrapText="1"/>
    </xf>
    <xf numFmtId="49" fontId="5" fillId="0" borderId="78" xfId="0" applyNumberFormat="1" applyFont="1" applyBorder="1" applyAlignment="1">
      <alignment horizontal="center" vertical="top"/>
    </xf>
    <xf numFmtId="0" fontId="3" fillId="3" borderId="76" xfId="0" applyFont="1" applyFill="1" applyBorder="1" applyAlignment="1">
      <alignment horizontal="justify" vertical="top"/>
    </xf>
    <xf numFmtId="0" fontId="3" fillId="0" borderId="79" xfId="0" applyFont="1" applyFill="1" applyBorder="1" applyAlignment="1">
      <alignment horizontal="center" vertical="top" wrapText="1"/>
    </xf>
    <xf numFmtId="164" fontId="3" fillId="8" borderId="78" xfId="0" applyNumberFormat="1" applyFont="1" applyFill="1" applyBorder="1" applyAlignment="1">
      <alignment vertical="top"/>
    </xf>
    <xf numFmtId="164" fontId="3" fillId="8" borderId="76" xfId="0" applyNumberFormat="1" applyFont="1" applyFill="1" applyBorder="1" applyAlignment="1">
      <alignment vertical="top"/>
    </xf>
    <xf numFmtId="0" fontId="3" fillId="3" borderId="80" xfId="0" applyFont="1" applyFill="1" applyBorder="1" applyAlignment="1">
      <alignment horizontal="left" vertical="top" wrapText="1"/>
    </xf>
    <xf numFmtId="3" fontId="3" fillId="0" borderId="78" xfId="0" applyNumberFormat="1" applyFont="1" applyFill="1" applyBorder="1" applyAlignment="1">
      <alignment horizontal="center" vertical="top" wrapText="1"/>
    </xf>
    <xf numFmtId="3" fontId="3" fillId="0" borderId="76" xfId="0" applyNumberFormat="1" applyFont="1" applyFill="1" applyBorder="1" applyAlignment="1">
      <alignment horizontal="center" vertical="top" wrapText="1"/>
    </xf>
    <xf numFmtId="164" fontId="3" fillId="0" borderId="78" xfId="0" applyNumberFormat="1" applyFont="1" applyBorder="1" applyAlignment="1">
      <alignment vertical="top"/>
    </xf>
    <xf numFmtId="0" fontId="3" fillId="3" borderId="80" xfId="0" applyFont="1" applyFill="1" applyBorder="1" applyAlignment="1">
      <alignment vertical="top" wrapText="1"/>
    </xf>
    <xf numFmtId="3" fontId="3" fillId="3" borderId="78" xfId="0" applyNumberFormat="1" applyFont="1" applyFill="1" applyBorder="1" applyAlignment="1">
      <alignment horizontal="center" vertical="top" wrapText="1"/>
    </xf>
    <xf numFmtId="164" fontId="3" fillId="0" borderId="76" xfId="0" applyNumberFormat="1" applyFont="1" applyBorder="1" applyAlignment="1">
      <alignment vertical="top"/>
    </xf>
    <xf numFmtId="49" fontId="5" fillId="0" borderId="76" xfId="0" applyNumberFormat="1" applyFont="1" applyBorder="1" applyAlignment="1">
      <alignment horizontal="center" vertical="top"/>
    </xf>
    <xf numFmtId="49" fontId="5" fillId="3" borderId="78" xfId="0" applyNumberFormat="1" applyFont="1" applyFill="1" applyBorder="1" applyAlignment="1">
      <alignment vertical="top"/>
    </xf>
    <xf numFmtId="0" fontId="3" fillId="3" borderId="76" xfId="0" applyFont="1" applyFill="1" applyBorder="1" applyAlignment="1">
      <alignment vertical="top" wrapText="1"/>
    </xf>
    <xf numFmtId="0" fontId="3" fillId="6" borderId="76" xfId="0" applyFont="1" applyFill="1" applyBorder="1" applyAlignment="1">
      <alignment vertical="top" wrapText="1"/>
    </xf>
    <xf numFmtId="49" fontId="3" fillId="0" borderId="78" xfId="0" applyNumberFormat="1" applyFont="1" applyBorder="1" applyAlignment="1">
      <alignment vertical="top"/>
    </xf>
    <xf numFmtId="0" fontId="2" fillId="0" borderId="80" xfId="0" applyFont="1" applyBorder="1" applyAlignment="1">
      <alignment horizontal="center" vertical="center" textRotation="90" wrapText="1"/>
    </xf>
    <xf numFmtId="0" fontId="3" fillId="0" borderId="80" xfId="0" applyFont="1" applyFill="1" applyBorder="1" applyAlignment="1">
      <alignment vertical="center" wrapText="1"/>
    </xf>
    <xf numFmtId="0" fontId="3" fillId="6" borderId="80" xfId="0" applyFont="1" applyFill="1" applyBorder="1" applyAlignment="1">
      <alignment vertical="center" textRotation="90" wrapText="1"/>
    </xf>
    <xf numFmtId="49" fontId="3" fillId="6" borderId="78" xfId="0" applyNumberFormat="1" applyFont="1" applyFill="1" applyBorder="1" applyAlignment="1">
      <alignment vertical="top"/>
    </xf>
    <xf numFmtId="49" fontId="5" fillId="6" borderId="76" xfId="0" applyNumberFormat="1" applyFont="1" applyFill="1" applyBorder="1" applyAlignment="1">
      <alignment horizontal="center" vertical="top"/>
    </xf>
    <xf numFmtId="164" fontId="3" fillId="6" borderId="80" xfId="0" applyNumberFormat="1" applyFont="1" applyFill="1" applyBorder="1" applyAlignment="1">
      <alignment horizontal="right" vertical="top"/>
    </xf>
    <xf numFmtId="164" fontId="3" fillId="6" borderId="78" xfId="0" applyNumberFormat="1" applyFont="1" applyFill="1" applyBorder="1" applyAlignment="1">
      <alignment horizontal="right" vertical="top"/>
    </xf>
    <xf numFmtId="164" fontId="3" fillId="0" borderId="76" xfId="0" applyNumberFormat="1" applyFont="1" applyFill="1" applyBorder="1" applyAlignment="1">
      <alignment horizontal="right" vertical="top"/>
    </xf>
    <xf numFmtId="164" fontId="3" fillId="8" borderId="84" xfId="0" applyNumberFormat="1" applyFont="1" applyFill="1" applyBorder="1" applyAlignment="1">
      <alignment horizontal="right" vertical="top"/>
    </xf>
    <xf numFmtId="164" fontId="3" fillId="8" borderId="78" xfId="0" applyNumberFormat="1" applyFont="1" applyFill="1" applyBorder="1" applyAlignment="1">
      <alignment horizontal="right" vertical="top"/>
    </xf>
    <xf numFmtId="164" fontId="3" fillId="8" borderId="76" xfId="0" applyNumberFormat="1" applyFont="1" applyFill="1" applyBorder="1" applyAlignment="1">
      <alignment horizontal="right" vertical="top"/>
    </xf>
    <xf numFmtId="164" fontId="3" fillId="0" borderId="82" xfId="0" applyNumberFormat="1" applyFont="1" applyFill="1" applyBorder="1" applyAlignment="1">
      <alignment horizontal="right" vertical="top"/>
    </xf>
    <xf numFmtId="3" fontId="3" fillId="0" borderId="84" xfId="0" applyNumberFormat="1" applyFont="1" applyFill="1" applyBorder="1" applyAlignment="1">
      <alignment horizontal="center" vertical="top" wrapText="1"/>
    </xf>
    <xf numFmtId="164" fontId="3" fillId="0" borderId="80" xfId="0" applyNumberFormat="1" applyFont="1" applyBorder="1" applyAlignment="1">
      <alignment horizontal="right" vertical="top"/>
    </xf>
    <xf numFmtId="164" fontId="3" fillId="0" borderId="78" xfId="0" applyNumberFormat="1" applyFont="1" applyFill="1" applyBorder="1" applyAlignment="1">
      <alignment horizontal="right" vertical="top"/>
    </xf>
    <xf numFmtId="3" fontId="3" fillId="0" borderId="83" xfId="0" applyNumberFormat="1" applyFont="1" applyFill="1" applyBorder="1" applyAlignment="1">
      <alignment horizontal="center" vertical="top" wrapText="1"/>
    </xf>
    <xf numFmtId="164" fontId="3" fillId="0" borderId="78" xfId="0" applyNumberFormat="1" applyFont="1" applyBorder="1" applyAlignment="1">
      <alignment horizontal="right" vertical="top"/>
    </xf>
    <xf numFmtId="164" fontId="3" fillId="3" borderId="82" xfId="0" applyNumberFormat="1" applyFont="1" applyFill="1" applyBorder="1" applyAlignment="1">
      <alignment horizontal="right" vertical="top" wrapText="1"/>
    </xf>
    <xf numFmtId="3" fontId="3" fillId="0" borderId="81" xfId="0" applyNumberFormat="1" applyFont="1" applyFill="1" applyBorder="1" applyAlignment="1">
      <alignment horizontal="center" vertical="top" wrapText="1"/>
    </xf>
    <xf numFmtId="164" fontId="3" fillId="0" borderId="76" xfId="0" applyNumberFormat="1" applyFont="1" applyBorder="1" applyAlignment="1">
      <alignment horizontal="right" vertical="top"/>
    </xf>
    <xf numFmtId="0" fontId="3" fillId="0" borderId="85" xfId="0" applyFont="1" applyBorder="1" applyAlignment="1">
      <alignment horizontal="center" vertical="top" wrapText="1"/>
    </xf>
    <xf numFmtId="49" fontId="5" fillId="3" borderId="86" xfId="0" applyNumberFormat="1" applyFont="1" applyFill="1" applyBorder="1" applyAlignment="1">
      <alignment vertical="top"/>
    </xf>
    <xf numFmtId="0" fontId="3" fillId="3" borderId="87" xfId="0" applyFont="1" applyFill="1" applyBorder="1" applyAlignment="1">
      <alignment vertical="top" wrapText="1"/>
    </xf>
    <xf numFmtId="0" fontId="3" fillId="0" borderId="88" xfId="0" applyFont="1" applyFill="1" applyBorder="1" applyAlignment="1">
      <alignment vertical="center" textRotation="90" wrapText="1"/>
    </xf>
    <xf numFmtId="49" fontId="3" fillId="0" borderId="86" xfId="0" applyNumberFormat="1" applyFont="1" applyBorder="1" applyAlignment="1">
      <alignment vertical="top"/>
    </xf>
    <xf numFmtId="49" fontId="5" fillId="0" borderId="87" xfId="0" applyNumberFormat="1" applyFont="1" applyBorder="1" applyAlignment="1">
      <alignment horizontal="center" vertical="top"/>
    </xf>
    <xf numFmtId="164" fontId="3" fillId="6" borderId="88" xfId="0" applyNumberFormat="1" applyFont="1" applyFill="1" applyBorder="1" applyAlignment="1">
      <alignment horizontal="right" vertical="top"/>
    </xf>
    <xf numFmtId="164" fontId="3" fillId="6" borderId="86" xfId="0" applyNumberFormat="1" applyFont="1" applyFill="1" applyBorder="1" applyAlignment="1">
      <alignment horizontal="right" vertical="top"/>
    </xf>
    <xf numFmtId="164" fontId="3" fillId="0" borderId="87" xfId="0" applyNumberFormat="1" applyFont="1" applyFill="1" applyBorder="1" applyAlignment="1">
      <alignment horizontal="right" vertical="top"/>
    </xf>
    <xf numFmtId="164" fontId="3" fillId="8" borderId="89" xfId="0" applyNumberFormat="1" applyFont="1" applyFill="1" applyBorder="1" applyAlignment="1">
      <alignment horizontal="right" vertical="top"/>
    </xf>
    <xf numFmtId="164" fontId="3" fillId="8" borderId="86" xfId="0" applyNumberFormat="1" applyFont="1" applyFill="1" applyBorder="1" applyAlignment="1">
      <alignment horizontal="right" vertical="top"/>
    </xf>
    <xf numFmtId="164" fontId="3" fillId="8" borderId="87" xfId="0" applyNumberFormat="1" applyFont="1" applyFill="1" applyBorder="1" applyAlignment="1">
      <alignment horizontal="right" vertical="top"/>
    </xf>
    <xf numFmtId="164" fontId="3" fillId="0" borderId="85" xfId="0" applyNumberFormat="1" applyFont="1" applyFill="1" applyBorder="1" applyAlignment="1">
      <alignment horizontal="right" vertical="top"/>
    </xf>
    <xf numFmtId="0" fontId="3" fillId="3" borderId="88" xfId="0" applyFont="1" applyFill="1" applyBorder="1" applyAlignment="1">
      <alignment vertical="top" wrapText="1"/>
    </xf>
    <xf numFmtId="3" fontId="3" fillId="0" borderId="86" xfId="0" applyNumberFormat="1" applyFont="1" applyFill="1" applyBorder="1" applyAlignment="1">
      <alignment horizontal="center" vertical="top" wrapText="1"/>
    </xf>
    <xf numFmtId="3" fontId="3" fillId="0" borderId="89" xfId="0" applyNumberFormat="1" applyFont="1" applyFill="1" applyBorder="1" applyAlignment="1">
      <alignment horizontal="center" vertical="top" wrapText="1"/>
    </xf>
    <xf numFmtId="3" fontId="3" fillId="0" borderId="87" xfId="0" applyNumberFormat="1" applyFont="1" applyFill="1" applyBorder="1" applyAlignment="1">
      <alignment horizontal="center" vertical="top" wrapText="1"/>
    </xf>
    <xf numFmtId="0" fontId="5" fillId="0" borderId="10" xfId="0" applyFont="1" applyFill="1" applyBorder="1" applyAlignment="1">
      <alignment horizontal="center" vertical="center" wrapText="1"/>
    </xf>
    <xf numFmtId="49" fontId="3" fillId="0" borderId="11" xfId="0" applyNumberFormat="1" applyFont="1" applyBorder="1" applyAlignment="1">
      <alignment vertical="top"/>
    </xf>
    <xf numFmtId="49" fontId="5" fillId="0" borderId="12" xfId="0" applyNumberFormat="1" applyFont="1" applyBorder="1" applyAlignment="1">
      <alignment horizontal="center" vertical="top"/>
    </xf>
    <xf numFmtId="0" fontId="5" fillId="0" borderId="10" xfId="0" applyFont="1" applyFill="1" applyBorder="1" applyAlignment="1">
      <alignment vertical="top" wrapText="1"/>
    </xf>
    <xf numFmtId="0" fontId="3" fillId="3" borderId="87" xfId="0" applyFont="1" applyFill="1" applyBorder="1" applyAlignment="1">
      <alignment horizontal="left" vertical="top" wrapText="1"/>
    </xf>
    <xf numFmtId="0" fontId="3" fillId="0" borderId="91" xfId="0" applyFont="1" applyFill="1" applyBorder="1" applyAlignment="1">
      <alignment horizontal="center" vertical="top" wrapText="1"/>
    </xf>
    <xf numFmtId="49" fontId="5" fillId="0" borderId="11" xfId="0" applyNumberFormat="1" applyFont="1" applyBorder="1" applyAlignment="1">
      <alignment horizontal="center" vertical="top"/>
    </xf>
    <xf numFmtId="0" fontId="5" fillId="3" borderId="10" xfId="0" applyFont="1" applyFill="1" applyBorder="1" applyAlignment="1">
      <alignment horizontal="left" vertical="top" wrapText="1"/>
    </xf>
    <xf numFmtId="3" fontId="5" fillId="3" borderId="11" xfId="0" applyNumberFormat="1" applyFont="1" applyFill="1" applyBorder="1" applyAlignment="1">
      <alignment horizontal="center" vertical="top" wrapText="1"/>
    </xf>
    <xf numFmtId="49" fontId="5" fillId="10" borderId="9"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5" fillId="10"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0" fontId="5" fillId="3" borderId="29" xfId="0" applyFont="1" applyFill="1" applyBorder="1" applyAlignment="1">
      <alignment horizontal="left" vertical="top" wrapText="1"/>
    </xf>
    <xf numFmtId="0" fontId="5" fillId="0" borderId="75" xfId="0" applyFont="1" applyBorder="1" applyAlignment="1">
      <alignment vertical="top"/>
    </xf>
    <xf numFmtId="49" fontId="3" fillId="0" borderId="28" xfId="0" applyNumberFormat="1" applyFont="1" applyBorder="1" applyAlignment="1">
      <alignment horizontal="center" vertical="top"/>
    </xf>
    <xf numFmtId="0" fontId="3" fillId="0" borderId="70" xfId="0" applyFont="1" applyFill="1" applyBorder="1" applyAlignment="1">
      <alignment horizontal="center" vertical="top" wrapText="1"/>
    </xf>
    <xf numFmtId="0" fontId="5" fillId="3" borderId="7" xfId="0" applyFont="1" applyFill="1" applyBorder="1" applyAlignment="1">
      <alignment horizontal="left" vertical="top" wrapText="1"/>
    </xf>
    <xf numFmtId="3" fontId="5" fillId="3" borderId="28" xfId="0" applyNumberFormat="1" applyFont="1" applyFill="1" applyBorder="1" applyAlignment="1">
      <alignment horizontal="center" vertical="top" wrapText="1"/>
    </xf>
    <xf numFmtId="3" fontId="5" fillId="3" borderId="29" xfId="0" applyNumberFormat="1" applyFont="1" applyFill="1" applyBorder="1" applyAlignment="1">
      <alignment horizontal="center" vertical="top" wrapText="1"/>
    </xf>
    <xf numFmtId="0" fontId="3" fillId="0" borderId="104" xfId="0" applyFont="1" applyFill="1" applyBorder="1" applyAlignment="1">
      <alignment horizontal="left" vertical="top" wrapText="1"/>
    </xf>
    <xf numFmtId="3" fontId="3" fillId="0" borderId="94" xfId="0" applyNumberFormat="1" applyFont="1" applyFill="1" applyBorder="1" applyAlignment="1">
      <alignment horizontal="center" vertical="top"/>
    </xf>
    <xf numFmtId="3" fontId="3" fillId="0" borderId="105" xfId="0" applyNumberFormat="1" applyFont="1" applyFill="1" applyBorder="1" applyAlignment="1">
      <alignment horizontal="center" vertical="top"/>
    </xf>
    <xf numFmtId="0" fontId="3" fillId="0" borderId="88" xfId="0" applyFont="1" applyFill="1" applyBorder="1" applyAlignment="1">
      <alignment horizontal="left" vertical="top" wrapText="1"/>
    </xf>
    <xf numFmtId="3" fontId="3" fillId="0" borderId="86" xfId="0" applyNumberFormat="1" applyFont="1" applyFill="1" applyBorder="1" applyAlignment="1">
      <alignment horizontal="center" vertical="top"/>
    </xf>
    <xf numFmtId="3" fontId="3" fillId="0" borderId="90" xfId="0" applyNumberFormat="1" applyFont="1" applyFill="1" applyBorder="1" applyAlignment="1">
      <alignment horizontal="center" vertical="top"/>
    </xf>
    <xf numFmtId="0" fontId="3" fillId="3" borderId="81" xfId="0" applyFont="1" applyFill="1" applyBorder="1" applyAlignment="1">
      <alignment vertical="top" wrapText="1"/>
    </xf>
    <xf numFmtId="0" fontId="3" fillId="0" borderId="79" xfId="0" applyFont="1" applyFill="1" applyBorder="1" applyAlignment="1">
      <alignment horizontal="center" vertical="center" textRotation="90" wrapText="1"/>
    </xf>
    <xf numFmtId="49" fontId="3" fillId="0" borderId="78" xfId="0" applyNumberFormat="1" applyFont="1" applyBorder="1" applyAlignment="1">
      <alignment horizontal="center" vertical="top" wrapText="1"/>
    </xf>
    <xf numFmtId="49" fontId="3" fillId="0" borderId="77" xfId="0" applyNumberFormat="1" applyFont="1" applyBorder="1" applyAlignment="1">
      <alignment horizontal="center" vertical="top"/>
    </xf>
    <xf numFmtId="0" fontId="3" fillId="0" borderId="80" xfId="0" applyFont="1" applyFill="1" applyBorder="1" applyAlignment="1">
      <alignment horizontal="left" vertical="top" wrapText="1"/>
    </xf>
    <xf numFmtId="3" fontId="3" fillId="0" borderId="78" xfId="0" applyNumberFormat="1" applyFont="1" applyFill="1" applyBorder="1" applyAlignment="1">
      <alignment horizontal="center" vertical="top"/>
    </xf>
    <xf numFmtId="3" fontId="3" fillId="0" borderId="76" xfId="0" applyNumberFormat="1" applyFont="1" applyFill="1" applyBorder="1" applyAlignment="1">
      <alignment horizontal="center" vertical="top"/>
    </xf>
    <xf numFmtId="0" fontId="18" fillId="3" borderId="31" xfId="0" applyFont="1" applyFill="1" applyBorder="1" applyAlignment="1">
      <alignment horizontal="left" vertical="top" wrapText="1"/>
    </xf>
    <xf numFmtId="0" fontId="11" fillId="8" borderId="0" xfId="0" applyFont="1" applyFill="1" applyBorder="1" applyAlignment="1">
      <alignment horizontal="center" vertical="top"/>
    </xf>
    <xf numFmtId="164" fontId="18" fillId="0" borderId="32" xfId="0" applyNumberFormat="1" applyFont="1" applyBorder="1" applyAlignment="1">
      <alignment vertical="top"/>
    </xf>
    <xf numFmtId="164" fontId="18" fillId="0" borderId="31" xfId="0" applyNumberFormat="1" applyFont="1" applyBorder="1" applyAlignment="1">
      <alignment vertical="top"/>
    </xf>
    <xf numFmtId="164" fontId="18" fillId="8" borderId="32" xfId="0" applyNumberFormat="1" applyFont="1" applyFill="1" applyBorder="1" applyAlignment="1">
      <alignment horizontal="center" vertical="top"/>
    </xf>
    <xf numFmtId="3" fontId="18" fillId="3" borderId="32" xfId="0" applyNumberFormat="1" applyFont="1" applyFill="1" applyBorder="1" applyAlignment="1">
      <alignment horizontal="center" vertical="top"/>
    </xf>
    <xf numFmtId="3" fontId="18" fillId="3" borderId="74" xfId="0" applyNumberFormat="1" applyFont="1" applyFill="1" applyBorder="1" applyAlignment="1">
      <alignment horizontal="center" vertical="top"/>
    </xf>
    <xf numFmtId="3" fontId="18" fillId="3" borderId="31" xfId="0" applyNumberFormat="1" applyFont="1" applyFill="1" applyBorder="1" applyAlignment="1">
      <alignment horizontal="center" vertical="top"/>
    </xf>
    <xf numFmtId="49" fontId="19" fillId="0" borderId="32" xfId="0" applyNumberFormat="1" applyFont="1" applyBorder="1" applyAlignment="1">
      <alignment horizontal="center" vertical="top" wrapText="1"/>
    </xf>
    <xf numFmtId="164" fontId="19" fillId="8" borderId="47" xfId="0" applyNumberFormat="1" applyFont="1" applyFill="1" applyBorder="1" applyAlignment="1">
      <alignment horizontal="right" vertical="top"/>
    </xf>
    <xf numFmtId="49" fontId="18" fillId="0" borderId="32" xfId="0" applyNumberFormat="1" applyFont="1" applyBorder="1" applyAlignment="1">
      <alignment horizontal="center" vertical="top" wrapText="1"/>
    </xf>
    <xf numFmtId="49" fontId="19" fillId="0" borderId="55" xfId="0" applyNumberFormat="1" applyFont="1" applyBorder="1" applyAlignment="1">
      <alignment horizontal="center" vertical="top"/>
    </xf>
    <xf numFmtId="49" fontId="3" fillId="0" borderId="74" xfId="0" applyNumberFormat="1" applyFont="1" applyBorder="1" applyAlignment="1">
      <alignment horizontal="center" vertical="top" wrapText="1"/>
    </xf>
    <xf numFmtId="0" fontId="20" fillId="0" borderId="73" xfId="0" applyFont="1" applyFill="1" applyBorder="1" applyAlignment="1">
      <alignment horizontal="center" vertical="center" textRotation="90" wrapText="1"/>
    </xf>
    <xf numFmtId="164" fontId="19" fillId="8" borderId="107" xfId="0" applyNumberFormat="1" applyFont="1" applyFill="1" applyBorder="1" applyAlignment="1">
      <alignment vertical="top"/>
    </xf>
    <xf numFmtId="164" fontId="18" fillId="0" borderId="73" xfId="0" applyNumberFormat="1" applyFont="1" applyBorder="1" applyAlignment="1">
      <alignment vertical="top"/>
    </xf>
    <xf numFmtId="0" fontId="3" fillId="0" borderId="108" xfId="0" applyFont="1" applyFill="1" applyBorder="1" applyAlignment="1">
      <alignment horizontal="center" vertical="top"/>
    </xf>
    <xf numFmtId="164" fontId="18" fillId="0" borderId="109" xfId="0" applyNumberFormat="1" applyFont="1" applyBorder="1" applyAlignment="1">
      <alignment vertical="top"/>
    </xf>
    <xf numFmtId="164" fontId="18" fillId="0" borderId="110" xfId="0" applyNumberFormat="1" applyFont="1" applyBorder="1" applyAlignment="1">
      <alignment vertical="top"/>
    </xf>
    <xf numFmtId="164" fontId="18" fillId="3" borderId="110" xfId="0" applyNumberFormat="1" applyFont="1" applyFill="1" applyBorder="1" applyAlignment="1">
      <alignment vertical="top"/>
    </xf>
    <xf numFmtId="164" fontId="18" fillId="3" borderId="111" xfId="0" applyNumberFormat="1" applyFont="1" applyFill="1" applyBorder="1" applyAlignment="1">
      <alignment vertical="top"/>
    </xf>
    <xf numFmtId="164" fontId="18" fillId="0" borderId="108" xfId="0" applyNumberFormat="1" applyFont="1" applyBorder="1" applyAlignment="1">
      <alignment vertical="top"/>
    </xf>
    <xf numFmtId="164" fontId="18" fillId="0" borderId="111" xfId="0" applyNumberFormat="1" applyFont="1" applyBorder="1" applyAlignment="1">
      <alignment vertical="top"/>
    </xf>
    <xf numFmtId="164" fontId="18" fillId="8" borderId="112" xfId="0" applyNumberFormat="1" applyFont="1" applyFill="1" applyBorder="1" applyAlignment="1">
      <alignment horizontal="center" vertical="top"/>
    </xf>
    <xf numFmtId="164" fontId="18" fillId="8" borderId="110" xfId="0" applyNumberFormat="1" applyFont="1" applyFill="1" applyBorder="1" applyAlignment="1">
      <alignment horizontal="center" vertical="top"/>
    </xf>
    <xf numFmtId="164" fontId="18" fillId="8" borderId="113" xfId="0" applyNumberFormat="1" applyFont="1" applyFill="1" applyBorder="1" applyAlignment="1">
      <alignment horizontal="right" vertical="top"/>
    </xf>
    <xf numFmtId="164" fontId="18" fillId="3" borderId="114" xfId="0" applyNumberFormat="1" applyFont="1" applyFill="1" applyBorder="1" applyAlignment="1">
      <alignment vertical="top" wrapText="1"/>
    </xf>
    <xf numFmtId="164" fontId="18" fillId="3" borderId="115" xfId="0" applyNumberFormat="1" applyFont="1" applyFill="1" applyBorder="1" applyAlignment="1">
      <alignment vertical="top" wrapText="1"/>
    </xf>
    <xf numFmtId="164" fontId="18" fillId="0" borderId="88" xfId="0" applyNumberFormat="1" applyFont="1" applyBorder="1" applyAlignment="1">
      <alignment vertical="top"/>
    </xf>
    <xf numFmtId="164" fontId="18" fillId="0" borderId="86" xfId="0" applyNumberFormat="1" applyFont="1" applyBorder="1" applyAlignment="1">
      <alignment vertical="top"/>
    </xf>
    <xf numFmtId="164" fontId="18" fillId="3" borderId="86" xfId="0" applyNumberFormat="1" applyFont="1" applyFill="1" applyBorder="1" applyAlignment="1">
      <alignment vertical="top"/>
    </xf>
    <xf numFmtId="164" fontId="18" fillId="3" borderId="87" xfId="0" applyNumberFormat="1" applyFont="1" applyFill="1" applyBorder="1" applyAlignment="1">
      <alignment vertical="top"/>
    </xf>
    <xf numFmtId="164" fontId="18" fillId="0" borderId="91" xfId="0" applyNumberFormat="1" applyFont="1" applyBorder="1" applyAlignment="1">
      <alignment vertical="top"/>
    </xf>
    <xf numFmtId="164" fontId="18" fillId="0" borderId="87" xfId="0" applyNumberFormat="1" applyFont="1" applyBorder="1" applyAlignment="1">
      <alignment vertical="top"/>
    </xf>
    <xf numFmtId="164" fontId="18" fillId="8" borderId="89" xfId="0" applyNumberFormat="1" applyFont="1" applyFill="1" applyBorder="1" applyAlignment="1">
      <alignment horizontal="center" vertical="top"/>
    </xf>
    <xf numFmtId="164" fontId="18" fillId="8" borderId="86" xfId="0" applyNumberFormat="1" applyFont="1" applyFill="1" applyBorder="1" applyAlignment="1">
      <alignment horizontal="center" vertical="top"/>
    </xf>
    <xf numFmtId="164" fontId="18" fillId="8" borderId="92" xfId="0" applyNumberFormat="1" applyFont="1" applyFill="1" applyBorder="1" applyAlignment="1">
      <alignment horizontal="right" vertical="top"/>
    </xf>
    <xf numFmtId="164" fontId="18" fillId="3" borderId="85" xfId="0" applyNumberFormat="1" applyFont="1" applyFill="1" applyBorder="1" applyAlignment="1">
      <alignment vertical="top" wrapText="1"/>
    </xf>
    <xf numFmtId="164" fontId="18" fillId="3" borderId="90" xfId="0" applyNumberFormat="1" applyFont="1" applyFill="1" applyBorder="1" applyAlignment="1">
      <alignment vertical="top" wrapText="1"/>
    </xf>
    <xf numFmtId="3" fontId="3" fillId="6" borderId="35" xfId="0" applyNumberFormat="1" applyFont="1" applyFill="1" applyBorder="1" applyAlignment="1">
      <alignment horizontal="center" vertical="top" wrapText="1"/>
    </xf>
    <xf numFmtId="0" fontId="11" fillId="8" borderId="72" xfId="0" applyFont="1" applyFill="1" applyBorder="1" applyAlignment="1">
      <alignment horizontal="center" vertical="top"/>
    </xf>
    <xf numFmtId="164" fontId="19" fillId="8" borderId="36" xfId="0" applyNumberFormat="1" applyFont="1" applyFill="1" applyBorder="1" applyAlignment="1">
      <alignment vertical="top"/>
    </xf>
    <xf numFmtId="164" fontId="19" fillId="8" borderId="106" xfId="0" applyNumberFormat="1" applyFont="1" applyFill="1" applyBorder="1" applyAlignment="1">
      <alignment horizontal="center" vertical="top"/>
    </xf>
    <xf numFmtId="0" fontId="3" fillId="0" borderId="114" xfId="0" applyFont="1" applyFill="1" applyBorder="1" applyAlignment="1">
      <alignment horizontal="center" vertical="top"/>
    </xf>
    <xf numFmtId="0" fontId="11" fillId="8" borderId="35" xfId="0" applyFont="1" applyFill="1" applyBorder="1" applyAlignment="1">
      <alignment horizontal="center" vertical="top"/>
    </xf>
    <xf numFmtId="164" fontId="19" fillId="8" borderId="51" xfId="0" applyNumberFormat="1" applyFont="1" applyFill="1" applyBorder="1" applyAlignment="1">
      <alignment vertical="top"/>
    </xf>
    <xf numFmtId="164" fontId="18" fillId="8" borderId="109" xfId="0" applyNumberFormat="1" applyFont="1" applyFill="1" applyBorder="1" applyAlignment="1">
      <alignment horizontal="center" vertical="top"/>
    </xf>
    <xf numFmtId="164" fontId="18" fillId="8" borderId="111" xfId="0" applyNumberFormat="1" applyFont="1" applyFill="1" applyBorder="1" applyAlignment="1">
      <alignment horizontal="right" vertical="top"/>
    </xf>
    <xf numFmtId="164" fontId="19" fillId="8" borderId="50" xfId="0" applyNumberFormat="1" applyFont="1" applyFill="1" applyBorder="1" applyAlignment="1">
      <alignment horizontal="center" vertical="top"/>
    </xf>
    <xf numFmtId="164" fontId="19" fillId="8" borderId="3" xfId="0" applyNumberFormat="1" applyFont="1" applyFill="1" applyBorder="1" applyAlignment="1">
      <alignment horizontal="center" vertical="top"/>
    </xf>
    <xf numFmtId="0" fontId="20" fillId="0" borderId="33" xfId="0" applyFont="1" applyFill="1" applyBorder="1" applyAlignment="1">
      <alignment horizontal="center" vertical="center" textRotation="90" wrapText="1"/>
    </xf>
    <xf numFmtId="49" fontId="18" fillId="0" borderId="32" xfId="0" applyNumberFormat="1" applyFont="1" applyBorder="1" applyAlignment="1">
      <alignment horizontal="center" vertical="top" wrapText="1"/>
    </xf>
    <xf numFmtId="49" fontId="19" fillId="0" borderId="31" xfId="0" applyNumberFormat="1" applyFont="1" applyBorder="1" applyAlignment="1">
      <alignment horizontal="center" vertical="top"/>
    </xf>
    <xf numFmtId="49" fontId="19" fillId="0" borderId="86" xfId="0" applyNumberFormat="1" applyFont="1" applyBorder="1" applyAlignment="1">
      <alignment horizontal="center" vertical="top" wrapText="1"/>
    </xf>
    <xf numFmtId="0" fontId="18" fillId="3" borderId="87" xfId="0" applyFont="1" applyFill="1" applyBorder="1" applyAlignment="1">
      <alignment vertical="top" wrapText="1"/>
    </xf>
    <xf numFmtId="49" fontId="19" fillId="0" borderId="11" xfId="0" applyNumberFormat="1" applyFont="1" applyBorder="1" applyAlignment="1">
      <alignment horizontal="center" vertical="top" wrapText="1"/>
    </xf>
    <xf numFmtId="0" fontId="19" fillId="3" borderId="13" xfId="0" applyFont="1" applyFill="1" applyBorder="1" applyAlignment="1">
      <alignment horizontal="left" vertical="top" wrapText="1"/>
    </xf>
    <xf numFmtId="3" fontId="18" fillId="3" borderId="86" xfId="0" applyNumberFormat="1" applyFont="1" applyFill="1" applyBorder="1" applyAlignment="1">
      <alignment horizontal="center" vertical="top"/>
    </xf>
    <xf numFmtId="3" fontId="18" fillId="0" borderId="86" xfId="0" applyNumberFormat="1" applyFont="1" applyFill="1" applyBorder="1" applyAlignment="1">
      <alignment horizontal="center" vertical="top"/>
    </xf>
    <xf numFmtId="3" fontId="18" fillId="0" borderId="87" xfId="0" applyNumberFormat="1" applyFont="1" applyFill="1" applyBorder="1" applyAlignment="1">
      <alignment horizontal="center" vertical="top"/>
    </xf>
    <xf numFmtId="3" fontId="18" fillId="3" borderId="11" xfId="0" applyNumberFormat="1" applyFont="1" applyFill="1" applyBorder="1" applyAlignment="1">
      <alignment horizontal="center" vertical="top"/>
    </xf>
    <xf numFmtId="3" fontId="18" fillId="3" borderId="13" xfId="0" applyNumberFormat="1" applyFont="1" applyFill="1" applyBorder="1" applyAlignment="1">
      <alignment horizontal="center" vertical="top"/>
    </xf>
    <xf numFmtId="0" fontId="20" fillId="0" borderId="10" xfId="0" applyFont="1" applyFill="1" applyBorder="1" applyAlignment="1">
      <alignment horizontal="center" vertical="center" textRotation="90" wrapText="1"/>
    </xf>
    <xf numFmtId="49" fontId="18" fillId="0" borderId="11" xfId="0" applyNumberFormat="1" applyFont="1" applyBorder="1" applyAlignment="1">
      <alignment horizontal="center" vertical="top" wrapText="1"/>
    </xf>
    <xf numFmtId="49" fontId="19" fillId="0" borderId="13" xfId="0" applyNumberFormat="1" applyFont="1" applyBorder="1" applyAlignment="1">
      <alignment horizontal="center" vertical="top"/>
    </xf>
    <xf numFmtId="49" fontId="5" fillId="9" borderId="15" xfId="0" applyNumberFormat="1" applyFont="1" applyFill="1" applyBorder="1" applyAlignment="1">
      <alignment horizontal="center" vertical="top"/>
    </xf>
    <xf numFmtId="49" fontId="5" fillId="9" borderId="42" xfId="0" applyNumberFormat="1" applyFont="1" applyFill="1" applyBorder="1" applyAlignment="1">
      <alignment horizontal="center" vertical="top"/>
    </xf>
    <xf numFmtId="49" fontId="5" fillId="9" borderId="28" xfId="0" applyNumberFormat="1" applyFont="1" applyFill="1" applyBorder="1" applyAlignment="1">
      <alignment horizontal="center" vertical="top"/>
    </xf>
    <xf numFmtId="49" fontId="5" fillId="9" borderId="53" xfId="0" applyNumberFormat="1" applyFont="1" applyFill="1" applyBorder="1" applyAlignment="1">
      <alignment horizontal="left" vertical="top"/>
    </xf>
    <xf numFmtId="164" fontId="5" fillId="9" borderId="9" xfId="0" applyNumberFormat="1" applyFont="1" applyFill="1" applyBorder="1" applyAlignment="1">
      <alignment vertical="top"/>
    </xf>
    <xf numFmtId="3" fontId="3" fillId="9" borderId="30" xfId="0" applyNumberFormat="1" applyFont="1" applyFill="1" applyBorder="1" applyAlignment="1">
      <alignment horizontal="center" vertical="top" wrapText="1"/>
    </xf>
    <xf numFmtId="49" fontId="19" fillId="9" borderId="42" xfId="0" applyNumberFormat="1" applyFont="1" applyFill="1" applyBorder="1" applyAlignment="1">
      <alignment horizontal="center" vertical="top" wrapText="1"/>
    </xf>
    <xf numFmtId="164" fontId="5" fillId="9" borderId="9" xfId="0" applyNumberFormat="1" applyFont="1" applyFill="1" applyBorder="1" applyAlignment="1">
      <alignment horizontal="center" vertical="top"/>
    </xf>
    <xf numFmtId="49" fontId="5" fillId="10"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164" fontId="18" fillId="0" borderId="45" xfId="0" applyNumberFormat="1" applyFont="1" applyBorder="1" applyAlignment="1">
      <alignment vertical="top"/>
    </xf>
    <xf numFmtId="164" fontId="18" fillId="0" borderId="18" xfId="0" applyNumberFormat="1" applyFont="1" applyBorder="1" applyAlignment="1">
      <alignment vertical="top"/>
    </xf>
    <xf numFmtId="164" fontId="18" fillId="8" borderId="13" xfId="0" applyNumberFormat="1" applyFont="1" applyFill="1" applyBorder="1" applyAlignment="1">
      <alignment horizontal="right" vertical="top"/>
    </xf>
    <xf numFmtId="164" fontId="18" fillId="8" borderId="31" xfId="0" applyNumberFormat="1" applyFont="1" applyFill="1" applyBorder="1" applyAlignment="1">
      <alignment horizontal="right" vertical="top"/>
    </xf>
    <xf numFmtId="49" fontId="3" fillId="0" borderId="60" xfId="0" applyNumberFormat="1" applyFont="1" applyBorder="1" applyAlignment="1">
      <alignment horizontal="center" vertical="top" wrapText="1"/>
    </xf>
    <xf numFmtId="49" fontId="3" fillId="0" borderId="73" xfId="0" applyNumberFormat="1" applyFont="1" applyBorder="1" applyAlignment="1">
      <alignment horizontal="center" vertical="top" wrapText="1"/>
    </xf>
    <xf numFmtId="49" fontId="19" fillId="0" borderId="19" xfId="0" applyNumberFormat="1" applyFont="1" applyBorder="1" applyAlignment="1">
      <alignment horizontal="center" vertical="top" wrapText="1"/>
    </xf>
    <xf numFmtId="164" fontId="18" fillId="0" borderId="117" xfId="0" applyNumberFormat="1" applyFont="1" applyBorder="1" applyAlignment="1">
      <alignment vertical="top"/>
    </xf>
    <xf numFmtId="164" fontId="18" fillId="0" borderId="118" xfId="0" applyNumberFormat="1" applyFont="1" applyBorder="1" applyAlignment="1">
      <alignment vertical="top"/>
    </xf>
    <xf numFmtId="164" fontId="18" fillId="0" borderId="119" xfId="0" applyNumberFormat="1" applyFont="1" applyBorder="1" applyAlignment="1">
      <alignment vertical="top"/>
    </xf>
    <xf numFmtId="164" fontId="3" fillId="0" borderId="120" xfId="0" applyNumberFormat="1" applyFont="1" applyBorder="1" applyAlignment="1">
      <alignment vertical="top"/>
    </xf>
    <xf numFmtId="164" fontId="3" fillId="6" borderId="118" xfId="0" applyNumberFormat="1" applyFont="1" applyFill="1" applyBorder="1" applyAlignment="1">
      <alignment vertical="top"/>
    </xf>
    <xf numFmtId="164" fontId="3" fillId="0" borderId="118" xfId="0" applyNumberFormat="1" applyFont="1" applyBorder="1" applyAlignment="1">
      <alignment vertical="top"/>
    </xf>
    <xf numFmtId="164" fontId="18" fillId="8" borderId="118" xfId="0" applyNumberFormat="1" applyFont="1" applyFill="1" applyBorder="1" applyAlignment="1">
      <alignment horizontal="center" vertical="top"/>
    </xf>
    <xf numFmtId="164" fontId="18" fillId="8" borderId="119" xfId="0" applyNumberFormat="1" applyFont="1" applyFill="1" applyBorder="1" applyAlignment="1">
      <alignment horizontal="right" vertical="top"/>
    </xf>
    <xf numFmtId="0" fontId="18" fillId="0" borderId="36" xfId="0" applyFont="1" applyFill="1" applyBorder="1" applyAlignment="1">
      <alignment horizontal="left" vertical="top" wrapText="1"/>
    </xf>
    <xf numFmtId="3" fontId="18" fillId="3" borderId="19" xfId="0" applyNumberFormat="1" applyFont="1" applyFill="1" applyBorder="1" applyAlignment="1">
      <alignment horizontal="center" vertical="top"/>
    </xf>
    <xf numFmtId="3" fontId="18" fillId="3" borderId="65" xfId="0" applyNumberFormat="1" applyFont="1" applyFill="1" applyBorder="1" applyAlignment="1">
      <alignment horizontal="center" vertical="top"/>
    </xf>
    <xf numFmtId="3" fontId="18" fillId="3" borderId="20" xfId="0" applyNumberFormat="1" applyFont="1" applyFill="1" applyBorder="1" applyAlignment="1">
      <alignment horizontal="center" vertical="top"/>
    </xf>
    <xf numFmtId="3" fontId="3" fillId="3" borderId="26" xfId="0" applyNumberFormat="1" applyFont="1" applyFill="1" applyBorder="1" applyAlignment="1">
      <alignment horizontal="center" vertical="top"/>
    </xf>
    <xf numFmtId="3" fontId="3" fillId="3" borderId="27" xfId="0" applyNumberFormat="1" applyFont="1" applyFill="1" applyBorder="1" applyAlignment="1">
      <alignment horizontal="center" vertical="top"/>
    </xf>
    <xf numFmtId="49" fontId="5" fillId="0" borderId="28" xfId="0" applyNumberFormat="1" applyFont="1" applyBorder="1" applyAlignment="1">
      <alignment horizontal="center" vertical="top"/>
    </xf>
    <xf numFmtId="49" fontId="5" fillId="10" borderId="9"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5" fillId="6" borderId="26" xfId="0" applyNumberFormat="1" applyFont="1" applyFill="1" applyBorder="1" applyAlignment="1">
      <alignment horizontal="center" vertical="top"/>
    </xf>
    <xf numFmtId="164" fontId="3" fillId="6" borderId="73" xfId="0" applyNumberFormat="1" applyFont="1" applyFill="1" applyBorder="1" applyAlignment="1">
      <alignment vertical="top"/>
    </xf>
    <xf numFmtId="164" fontId="3" fillId="6" borderId="55" xfId="0" applyNumberFormat="1" applyFont="1" applyFill="1" applyBorder="1" applyAlignment="1">
      <alignment vertical="top"/>
    </xf>
    <xf numFmtId="164" fontId="3" fillId="8" borderId="55" xfId="0" applyNumberFormat="1" applyFont="1" applyFill="1" applyBorder="1" applyAlignment="1">
      <alignment vertical="top"/>
    </xf>
    <xf numFmtId="49" fontId="5" fillId="6" borderId="62" xfId="0" applyNumberFormat="1" applyFont="1" applyFill="1" applyBorder="1" applyAlignment="1">
      <alignment horizontal="center" vertical="top"/>
    </xf>
    <xf numFmtId="49" fontId="3" fillId="0" borderId="15" xfId="0" applyNumberFormat="1" applyFont="1" applyBorder="1" applyAlignment="1">
      <alignment horizontal="center" vertical="top" wrapText="1"/>
    </xf>
    <xf numFmtId="49" fontId="5" fillId="10" borderId="8" xfId="0" applyNumberFormat="1" applyFont="1" applyFill="1" applyBorder="1" applyAlignment="1">
      <alignment horizontal="center" vertical="top"/>
    </xf>
    <xf numFmtId="49" fontId="5" fillId="10" borderId="9"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3" fillId="0" borderId="5" xfId="0" applyNumberFormat="1" applyFont="1" applyBorder="1" applyAlignment="1">
      <alignment horizontal="center" vertical="top" wrapText="1"/>
    </xf>
    <xf numFmtId="49" fontId="5" fillId="10" borderId="7" xfId="0" applyNumberFormat="1" applyFont="1" applyFill="1" applyBorder="1" applyAlignment="1">
      <alignment horizontal="center" vertical="top"/>
    </xf>
    <xf numFmtId="49" fontId="5" fillId="2" borderId="28" xfId="0" applyNumberFormat="1" applyFont="1" applyFill="1" applyBorder="1" applyAlignment="1">
      <alignment horizontal="center" vertical="top"/>
    </xf>
    <xf numFmtId="0" fontId="3" fillId="0" borderId="38" xfId="0" applyFont="1" applyFill="1" applyBorder="1" applyAlignment="1">
      <alignment horizontal="center" vertical="center" textRotation="90" wrapText="1"/>
    </xf>
    <xf numFmtId="49" fontId="3" fillId="0" borderId="54" xfId="0" applyNumberFormat="1" applyFont="1" applyBorder="1" applyAlignment="1">
      <alignment horizontal="center" vertical="top"/>
    </xf>
    <xf numFmtId="0" fontId="8" fillId="0" borderId="8" xfId="0" applyFont="1" applyFill="1" applyBorder="1" applyAlignment="1">
      <alignment horizontal="center" vertical="center" wrapText="1"/>
    </xf>
    <xf numFmtId="49" fontId="5" fillId="9" borderId="42" xfId="0" applyNumberFormat="1" applyFont="1" applyFill="1" applyBorder="1" applyAlignment="1">
      <alignment horizontal="center" vertical="top"/>
    </xf>
    <xf numFmtId="0" fontId="3" fillId="3" borderId="8" xfId="0" applyFont="1" applyFill="1" applyBorder="1" applyAlignment="1">
      <alignment horizontal="center" vertical="center" textRotation="90" wrapText="1"/>
    </xf>
    <xf numFmtId="49" fontId="3" fillId="0" borderId="29" xfId="0" applyNumberFormat="1" applyFont="1" applyBorder="1" applyAlignment="1">
      <alignment horizontal="center" vertical="top"/>
    </xf>
    <xf numFmtId="49" fontId="3" fillId="0" borderId="17" xfId="0" applyNumberFormat="1" applyFont="1" applyBorder="1" applyAlignment="1">
      <alignment horizontal="center" vertical="top"/>
    </xf>
    <xf numFmtId="49" fontId="10" fillId="0" borderId="59" xfId="0" applyNumberFormat="1" applyFont="1" applyBorder="1" applyAlignment="1">
      <alignment horizontal="center" vertical="top" wrapText="1"/>
    </xf>
    <xf numFmtId="3" fontId="5" fillId="3" borderId="15" xfId="0" applyNumberFormat="1" applyFont="1" applyFill="1" applyBorder="1" applyAlignment="1">
      <alignment horizontal="center" vertical="top"/>
    </xf>
    <xf numFmtId="3" fontId="5" fillId="3" borderId="17" xfId="0" applyNumberFormat="1" applyFont="1" applyFill="1" applyBorder="1" applyAlignment="1">
      <alignment horizontal="center" vertical="top"/>
    </xf>
    <xf numFmtId="0" fontId="3" fillId="0" borderId="8" xfId="0" applyFont="1" applyFill="1" applyBorder="1" applyAlignment="1">
      <alignment horizontal="left" vertical="top" wrapText="1"/>
    </xf>
    <xf numFmtId="49" fontId="5" fillId="10" borderId="9"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5" fillId="6" borderId="26" xfId="0" applyNumberFormat="1" applyFont="1" applyFill="1" applyBorder="1" applyAlignment="1">
      <alignment horizontal="center" vertical="top"/>
    </xf>
    <xf numFmtId="49" fontId="3" fillId="6" borderId="17" xfId="0" applyNumberFormat="1" applyFont="1" applyFill="1" applyBorder="1" applyAlignment="1">
      <alignment horizontal="center" vertical="top"/>
    </xf>
    <xf numFmtId="49" fontId="3" fillId="6" borderId="42" xfId="0" applyNumberFormat="1" applyFont="1" applyFill="1" applyBorder="1" applyAlignment="1">
      <alignment horizontal="center" vertical="top" wrapText="1"/>
    </xf>
    <xf numFmtId="0" fontId="3" fillId="6" borderId="0" xfId="0" applyFont="1" applyFill="1" applyBorder="1" applyAlignment="1">
      <alignment horizontal="center" vertical="center" textRotation="90" wrapText="1"/>
    </xf>
    <xf numFmtId="0" fontId="22" fillId="0" borderId="27" xfId="0" applyFont="1" applyBorder="1" applyAlignment="1">
      <alignment vertical="top"/>
    </xf>
    <xf numFmtId="0" fontId="3" fillId="6" borderId="70" xfId="0" applyFont="1" applyFill="1" applyBorder="1" applyAlignment="1">
      <alignment horizontal="center" vertical="center" textRotation="90" wrapText="1"/>
    </xf>
    <xf numFmtId="164" fontId="3" fillId="6" borderId="88" xfId="0" applyNumberFormat="1" applyFont="1" applyFill="1" applyBorder="1" applyAlignment="1">
      <alignment vertical="top"/>
    </xf>
    <xf numFmtId="164" fontId="3" fillId="6" borderId="86" xfId="0" applyNumberFormat="1" applyFont="1" applyFill="1" applyBorder="1" applyAlignment="1">
      <alignment vertical="top"/>
    </xf>
    <xf numFmtId="3" fontId="3" fillId="3" borderId="86" xfId="0" applyNumberFormat="1" applyFont="1" applyFill="1" applyBorder="1" applyAlignment="1">
      <alignment horizontal="center" vertical="top" wrapText="1"/>
    </xf>
    <xf numFmtId="0" fontId="3" fillId="6" borderId="91" xfId="0" applyFont="1" applyFill="1" applyBorder="1" applyAlignment="1">
      <alignment horizontal="center" vertical="top"/>
    </xf>
    <xf numFmtId="164" fontId="3" fillId="3" borderId="86" xfId="0" applyNumberFormat="1" applyFont="1" applyFill="1" applyBorder="1" applyAlignment="1">
      <alignment vertical="top"/>
    </xf>
    <xf numFmtId="164" fontId="3" fillId="6" borderId="117" xfId="0" applyNumberFormat="1" applyFont="1" applyFill="1" applyBorder="1" applyAlignment="1">
      <alignment vertical="top"/>
    </xf>
    <xf numFmtId="164" fontId="3" fillId="8" borderId="118" xfId="0" applyNumberFormat="1" applyFont="1" applyFill="1" applyBorder="1" applyAlignment="1">
      <alignment vertical="top"/>
    </xf>
    <xf numFmtId="164" fontId="3" fillId="3" borderId="122" xfId="0" applyNumberFormat="1" applyFont="1" applyFill="1" applyBorder="1" applyAlignment="1">
      <alignment vertical="top" wrapText="1"/>
    </xf>
    <xf numFmtId="0" fontId="0" fillId="6" borderId="72" xfId="0" applyFill="1" applyBorder="1" applyAlignment="1">
      <alignment vertical="top" wrapText="1"/>
    </xf>
    <xf numFmtId="0" fontId="3" fillId="6" borderId="103" xfId="0" applyFont="1" applyFill="1" applyBorder="1" applyAlignment="1">
      <alignment vertical="top" wrapText="1"/>
    </xf>
    <xf numFmtId="0" fontId="3" fillId="0" borderId="122" xfId="0" applyFont="1" applyFill="1" applyBorder="1" applyAlignment="1">
      <alignment horizontal="center" vertical="top"/>
    </xf>
    <xf numFmtId="164" fontId="3" fillId="6" borderId="119" xfId="0" applyNumberFormat="1" applyFont="1" applyFill="1" applyBorder="1" applyAlignment="1">
      <alignment vertical="top"/>
    </xf>
    <xf numFmtId="164" fontId="3" fillId="8" borderId="119" xfId="0" applyNumberFormat="1" applyFont="1" applyFill="1" applyBorder="1" applyAlignment="1">
      <alignment vertical="top"/>
    </xf>
    <xf numFmtId="164" fontId="3" fillId="3" borderId="91" xfId="0" applyNumberFormat="1" applyFont="1" applyFill="1" applyBorder="1" applyAlignment="1">
      <alignment vertical="top" wrapText="1"/>
    </xf>
    <xf numFmtId="0" fontId="3" fillId="3" borderId="10" xfId="0" applyFont="1" applyFill="1" applyBorder="1" applyAlignment="1">
      <alignment horizontal="left" vertical="top" wrapText="1"/>
    </xf>
    <xf numFmtId="3" fontId="3" fillId="3" borderId="11" xfId="0" applyNumberFormat="1" applyFont="1" applyFill="1" applyBorder="1" applyAlignment="1">
      <alignment horizontal="center" vertical="top"/>
    </xf>
    <xf numFmtId="3" fontId="3" fillId="3" borderId="13" xfId="0" applyNumberFormat="1" applyFont="1" applyFill="1" applyBorder="1" applyAlignment="1">
      <alignment horizontal="center" vertical="top"/>
    </xf>
    <xf numFmtId="164" fontId="5" fillId="8" borderId="72" xfId="0" applyNumberFormat="1" applyFont="1" applyFill="1" applyBorder="1" applyAlignment="1">
      <alignment vertical="top"/>
    </xf>
    <xf numFmtId="49" fontId="5" fillId="6" borderId="11" xfId="0" applyNumberFormat="1" applyFont="1" applyFill="1" applyBorder="1" applyAlignment="1">
      <alignment horizontal="center" vertical="top"/>
    </xf>
    <xf numFmtId="49" fontId="5" fillId="6" borderId="32" xfId="0" applyNumberFormat="1" applyFont="1" applyFill="1" applyBorder="1" applyAlignment="1">
      <alignment horizontal="center" vertical="top"/>
    </xf>
    <xf numFmtId="49" fontId="5" fillId="10"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10" borderId="9"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0" fontId="17" fillId="6" borderId="9" xfId="0" applyFont="1" applyFill="1" applyBorder="1" applyAlignment="1">
      <alignment horizontal="left" vertical="top" wrapText="1"/>
    </xf>
    <xf numFmtId="49" fontId="5" fillId="6" borderId="15" xfId="0" applyNumberFormat="1" applyFont="1" applyFill="1" applyBorder="1" applyAlignment="1">
      <alignment horizontal="center" vertical="top"/>
    </xf>
    <xf numFmtId="49" fontId="5" fillId="0" borderId="15" xfId="0" applyNumberFormat="1" applyFont="1" applyBorder="1" applyAlignment="1">
      <alignment horizontal="center" vertical="top"/>
    </xf>
    <xf numFmtId="0" fontId="3" fillId="6" borderId="76" xfId="0" applyFont="1" applyFill="1" applyBorder="1" applyAlignment="1">
      <alignment horizontal="justify" vertical="top"/>
    </xf>
    <xf numFmtId="49" fontId="5" fillId="0" borderId="118" xfId="0" applyNumberFormat="1" applyFont="1" applyBorder="1" applyAlignment="1">
      <alignment horizontal="center" vertical="top"/>
    </xf>
    <xf numFmtId="0" fontId="3" fillId="3" borderId="119" xfId="0" applyFont="1" applyFill="1" applyBorder="1" applyAlignment="1">
      <alignment horizontal="left" vertical="top" wrapText="1"/>
    </xf>
    <xf numFmtId="49" fontId="3" fillId="0" borderId="19" xfId="0" applyNumberFormat="1" applyFont="1" applyBorder="1" applyAlignment="1">
      <alignment horizontal="center" vertical="top"/>
    </xf>
    <xf numFmtId="0" fontId="3" fillId="3" borderId="117" xfId="0" applyFont="1" applyFill="1" applyBorder="1" applyAlignment="1">
      <alignment horizontal="left" vertical="top" wrapText="1"/>
    </xf>
    <xf numFmtId="3" fontId="3" fillId="3" borderId="118" xfId="0" applyNumberFormat="1" applyFont="1" applyFill="1" applyBorder="1" applyAlignment="1">
      <alignment horizontal="left" vertical="top" wrapText="1"/>
    </xf>
    <xf numFmtId="3" fontId="3" fillId="3" borderId="119" xfId="0" applyNumberFormat="1" applyFont="1" applyFill="1" applyBorder="1" applyAlignment="1">
      <alignment horizontal="center" vertical="top" wrapText="1"/>
    </xf>
    <xf numFmtId="49" fontId="3" fillId="0" borderId="86" xfId="0" applyNumberFormat="1" applyFont="1" applyBorder="1" applyAlignment="1">
      <alignment horizontal="center" vertical="top"/>
    </xf>
    <xf numFmtId="0" fontId="3" fillId="6" borderId="17" xfId="0" applyFont="1" applyFill="1" applyBorder="1" applyAlignment="1">
      <alignment vertical="top" wrapText="1"/>
    </xf>
    <xf numFmtId="0" fontId="3" fillId="9" borderId="35" xfId="0" applyFont="1" applyFill="1" applyBorder="1" applyAlignment="1">
      <alignment vertical="top" wrapText="1"/>
    </xf>
    <xf numFmtId="0" fontId="3" fillId="9" borderId="30" xfId="0" applyFont="1" applyFill="1" applyBorder="1" applyAlignment="1">
      <alignment horizontal="center" vertical="center" textRotation="90" wrapText="1"/>
    </xf>
    <xf numFmtId="49" fontId="3" fillId="9" borderId="63" xfId="0" applyNumberFormat="1" applyFont="1" applyFill="1" applyBorder="1" applyAlignment="1">
      <alignment horizontal="center" vertical="top" wrapText="1"/>
    </xf>
    <xf numFmtId="49" fontId="3" fillId="9" borderId="27" xfId="0" applyNumberFormat="1" applyFont="1" applyFill="1" applyBorder="1" applyAlignment="1">
      <alignment horizontal="center" vertical="top"/>
    </xf>
    <xf numFmtId="49" fontId="10" fillId="9" borderId="52" xfId="0" applyNumberFormat="1" applyFont="1" applyFill="1" applyBorder="1" applyAlignment="1">
      <alignment horizontal="center" vertical="top" wrapText="1"/>
    </xf>
    <xf numFmtId="0" fontId="5" fillId="9" borderId="72" xfId="0" applyFont="1" applyFill="1" applyBorder="1" applyAlignment="1">
      <alignment horizontal="center" vertical="top"/>
    </xf>
    <xf numFmtId="164" fontId="5" fillId="9" borderId="62" xfId="0" applyNumberFormat="1" applyFont="1" applyFill="1" applyBorder="1" applyAlignment="1">
      <alignment vertical="top"/>
    </xf>
    <xf numFmtId="164" fontId="5" fillId="2" borderId="58" xfId="0" applyNumberFormat="1" applyFont="1" applyFill="1" applyBorder="1" applyAlignment="1">
      <alignment vertical="top"/>
    </xf>
    <xf numFmtId="164" fontId="5" fillId="8" borderId="62" xfId="0" applyNumberFormat="1" applyFont="1" applyFill="1" applyBorder="1" applyAlignment="1">
      <alignment vertical="top"/>
    </xf>
    <xf numFmtId="164" fontId="3" fillId="8" borderId="123" xfId="0" applyNumberFormat="1" applyFont="1" applyFill="1" applyBorder="1" applyAlignment="1">
      <alignment vertical="top"/>
    </xf>
    <xf numFmtId="164" fontId="3" fillId="8" borderId="74" xfId="0" applyNumberFormat="1" applyFont="1" applyFill="1" applyBorder="1" applyAlignment="1">
      <alignment vertical="top"/>
    </xf>
    <xf numFmtId="164" fontId="5" fillId="8" borderId="52" xfId="0" applyNumberFormat="1" applyFont="1" applyFill="1" applyBorder="1" applyAlignment="1">
      <alignment vertical="top"/>
    </xf>
    <xf numFmtId="164" fontId="3" fillId="3" borderId="55" xfId="0" applyNumberFormat="1" applyFont="1" applyFill="1" applyBorder="1" applyAlignment="1">
      <alignment vertical="top" wrapText="1"/>
    </xf>
    <xf numFmtId="164" fontId="5" fillId="2" borderId="25" xfId="0" applyNumberFormat="1" applyFont="1" applyFill="1" applyBorder="1" applyAlignment="1">
      <alignment vertical="top"/>
    </xf>
    <xf numFmtId="49" fontId="5" fillId="10" borderId="7" xfId="0" applyNumberFormat="1" applyFont="1" applyFill="1" applyBorder="1" applyAlignment="1">
      <alignment horizontal="center" vertical="top"/>
    </xf>
    <xf numFmtId="49" fontId="5" fillId="10" borderId="8" xfId="0" applyNumberFormat="1" applyFont="1" applyFill="1" applyBorder="1" applyAlignment="1">
      <alignment horizontal="center" vertical="top"/>
    </xf>
    <xf numFmtId="49" fontId="5" fillId="2" borderId="2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19" fillId="9" borderId="28" xfId="0" applyNumberFormat="1" applyFont="1" applyFill="1" applyBorder="1" applyAlignment="1">
      <alignment horizontal="center" vertical="top" wrapText="1"/>
    </xf>
    <xf numFmtId="49" fontId="19" fillId="9" borderId="15" xfId="0" applyNumberFormat="1" applyFont="1" applyFill="1" applyBorder="1" applyAlignment="1">
      <alignment horizontal="center" vertical="top" wrapText="1"/>
    </xf>
    <xf numFmtId="0" fontId="0" fillId="0" borderId="5" xfId="0" applyBorder="1" applyAlignment="1">
      <alignment horizontal="center" vertical="top"/>
    </xf>
    <xf numFmtId="164" fontId="19" fillId="9" borderId="52" xfId="0" applyNumberFormat="1" applyFont="1" applyFill="1" applyBorder="1" applyAlignment="1">
      <alignment horizontal="right" vertical="top"/>
    </xf>
    <xf numFmtId="164" fontId="3" fillId="0" borderId="24" xfId="0" applyNumberFormat="1" applyFont="1" applyFill="1" applyBorder="1" applyAlignment="1">
      <alignment horizontal="right" vertical="top"/>
    </xf>
    <xf numFmtId="164" fontId="5" fillId="9" borderId="49" xfId="0" applyNumberFormat="1" applyFont="1" applyFill="1" applyBorder="1" applyAlignment="1">
      <alignment horizontal="right" vertical="top"/>
    </xf>
    <xf numFmtId="164" fontId="5" fillId="8" borderId="5" xfId="0" applyNumberFormat="1" applyFont="1" applyFill="1" applyBorder="1" applyAlignment="1">
      <alignment horizontal="right" vertical="top"/>
    </xf>
    <xf numFmtId="164" fontId="18" fillId="3" borderId="24" xfId="0" applyNumberFormat="1" applyFont="1" applyFill="1" applyBorder="1" applyAlignment="1">
      <alignment vertical="top" wrapText="1"/>
    </xf>
    <xf numFmtId="164" fontId="18" fillId="3" borderId="116" xfId="0" applyNumberFormat="1" applyFont="1" applyFill="1" applyBorder="1" applyAlignment="1">
      <alignment vertical="top" wrapText="1"/>
    </xf>
    <xf numFmtId="164" fontId="5" fillId="9" borderId="52" xfId="0" applyNumberFormat="1" applyFont="1" applyFill="1" applyBorder="1" applyAlignment="1">
      <alignment horizontal="center" vertical="top"/>
    </xf>
    <xf numFmtId="0" fontId="3" fillId="0" borderId="88" xfId="0" applyFont="1" applyFill="1" applyBorder="1" applyAlignment="1">
      <alignment horizontal="center" vertical="center" textRotation="90" wrapText="1"/>
    </xf>
    <xf numFmtId="0" fontId="3" fillId="6" borderId="88" xfId="0" applyFont="1" applyFill="1" applyBorder="1" applyAlignment="1">
      <alignment vertical="top" wrapText="1"/>
    </xf>
    <xf numFmtId="3" fontId="3" fillId="6" borderId="86" xfId="0" applyNumberFormat="1" applyFont="1" applyFill="1" applyBorder="1" applyAlignment="1">
      <alignment horizontal="center" vertical="top" wrapText="1"/>
    </xf>
    <xf numFmtId="3" fontId="3" fillId="6" borderId="87" xfId="0" applyNumberFormat="1" applyFont="1" applyFill="1" applyBorder="1" applyAlignment="1">
      <alignment horizontal="center" vertical="top" wrapText="1"/>
    </xf>
    <xf numFmtId="49" fontId="5" fillId="10" borderId="33" xfId="0" applyNumberFormat="1" applyFont="1" applyFill="1" applyBorder="1" applyAlignment="1">
      <alignment horizontal="center" vertical="top"/>
    </xf>
    <xf numFmtId="49" fontId="5" fillId="2" borderId="32" xfId="0" applyNumberFormat="1" applyFont="1" applyFill="1" applyBorder="1" applyAlignment="1">
      <alignment horizontal="center" vertical="top"/>
    </xf>
    <xf numFmtId="0" fontId="3" fillId="0" borderId="124" xfId="0" applyFont="1" applyFill="1" applyBorder="1" applyAlignment="1">
      <alignment horizontal="center" vertical="top" wrapText="1"/>
    </xf>
    <xf numFmtId="3" fontId="18" fillId="0" borderId="101" xfId="0" applyNumberFormat="1" applyFont="1" applyFill="1" applyBorder="1" applyAlignment="1">
      <alignment horizontal="center" vertical="top"/>
    </xf>
    <xf numFmtId="3" fontId="18" fillId="0" borderId="125" xfId="0" applyNumberFormat="1" applyFont="1" applyFill="1" applyBorder="1" applyAlignment="1">
      <alignment horizontal="center" vertical="top"/>
    </xf>
    <xf numFmtId="3" fontId="18" fillId="0" borderId="103" xfId="0" applyNumberFormat="1" applyFont="1" applyFill="1" applyBorder="1" applyAlignment="1">
      <alignment horizontal="center" vertical="top"/>
    </xf>
    <xf numFmtId="0" fontId="3" fillId="6" borderId="6" xfId="0" applyFont="1" applyFill="1" applyBorder="1" applyAlignment="1">
      <alignment horizontal="center" vertical="top"/>
    </xf>
    <xf numFmtId="164" fontId="18" fillId="6" borderId="115" xfId="0" applyNumberFormat="1" applyFont="1" applyFill="1" applyBorder="1" applyAlignment="1">
      <alignment vertical="top" wrapText="1"/>
    </xf>
    <xf numFmtId="164" fontId="3" fillId="6" borderId="76" xfId="0" applyNumberFormat="1" applyFont="1" applyFill="1" applyBorder="1" applyAlignment="1">
      <alignment horizontal="right" vertical="top"/>
    </xf>
    <xf numFmtId="49" fontId="5" fillId="10"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10" borderId="7" xfId="0" applyNumberFormat="1" applyFont="1" applyFill="1" applyBorder="1" applyAlignment="1">
      <alignment horizontal="center" vertical="top"/>
    </xf>
    <xf numFmtId="49" fontId="5" fillId="2" borderId="28" xfId="0" applyNumberFormat="1" applyFont="1" applyFill="1" applyBorder="1" applyAlignment="1">
      <alignment horizontal="center" vertical="top"/>
    </xf>
    <xf numFmtId="49" fontId="5" fillId="6" borderId="28" xfId="0" applyNumberFormat="1" applyFont="1" applyFill="1" applyBorder="1" applyAlignment="1">
      <alignment horizontal="center" vertical="top"/>
    </xf>
    <xf numFmtId="49" fontId="5" fillId="6" borderId="15" xfId="0" applyNumberFormat="1" applyFont="1" applyFill="1" applyBorder="1" applyAlignment="1">
      <alignment horizontal="center" vertical="top"/>
    </xf>
    <xf numFmtId="0" fontId="3" fillId="0" borderId="38" xfId="0" applyFont="1" applyFill="1" applyBorder="1" applyAlignment="1">
      <alignment horizontal="center" vertical="center" textRotation="90" wrapText="1"/>
    </xf>
    <xf numFmtId="49" fontId="5" fillId="10" borderId="9"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19" fillId="6" borderId="28" xfId="0" applyNumberFormat="1" applyFont="1" applyFill="1" applyBorder="1" applyAlignment="1">
      <alignment horizontal="center" vertical="top" wrapText="1"/>
    </xf>
    <xf numFmtId="3" fontId="5" fillId="3" borderId="17" xfId="0" applyNumberFormat="1" applyFont="1" applyFill="1" applyBorder="1" applyAlignment="1">
      <alignment horizontal="center" vertical="top"/>
    </xf>
    <xf numFmtId="0" fontId="8" fillId="0" borderId="36" xfId="0" applyFont="1" applyFill="1" applyBorder="1" applyAlignment="1">
      <alignment horizontal="center" vertical="center" wrapText="1"/>
    </xf>
    <xf numFmtId="49" fontId="3" fillId="0" borderId="17" xfId="0" applyNumberFormat="1" applyFont="1" applyBorder="1" applyAlignment="1">
      <alignment horizontal="center" vertical="top"/>
    </xf>
    <xf numFmtId="3" fontId="5" fillId="3" borderId="15" xfId="0" applyNumberFormat="1" applyFont="1" applyFill="1" applyBorder="1" applyAlignment="1">
      <alignment horizontal="center" vertical="top"/>
    </xf>
    <xf numFmtId="0" fontId="3" fillId="3" borderId="42" xfId="0" applyFont="1" applyFill="1" applyBorder="1" applyAlignment="1">
      <alignment vertical="top" wrapText="1"/>
    </xf>
    <xf numFmtId="49" fontId="5" fillId="6" borderId="15" xfId="0" applyNumberFormat="1" applyFont="1" applyFill="1" applyBorder="1" applyAlignment="1">
      <alignment vertical="top"/>
    </xf>
    <xf numFmtId="49" fontId="5" fillId="6" borderId="42" xfId="0" applyNumberFormat="1" applyFont="1" applyFill="1" applyBorder="1" applyAlignment="1">
      <alignment vertical="top"/>
    </xf>
    <xf numFmtId="0" fontId="3" fillId="3" borderId="81" xfId="0" applyFont="1" applyFill="1" applyBorder="1" applyAlignment="1">
      <alignment horizontal="justify" vertical="top"/>
    </xf>
    <xf numFmtId="0" fontId="3" fillId="6" borderId="81" xfId="0" applyFont="1" applyFill="1" applyBorder="1" applyAlignment="1">
      <alignment horizontal="justify" vertical="top"/>
    </xf>
    <xf numFmtId="0" fontId="0" fillId="6" borderId="9" xfId="0" applyFill="1" applyBorder="1" applyAlignment="1">
      <alignment vertical="top" wrapText="1"/>
    </xf>
    <xf numFmtId="3" fontId="3" fillId="6" borderId="27" xfId="0" applyNumberFormat="1" applyFont="1" applyFill="1" applyBorder="1" applyAlignment="1">
      <alignment horizontal="center" vertical="top" wrapText="1"/>
    </xf>
    <xf numFmtId="49" fontId="3" fillId="6" borderId="27" xfId="0" applyNumberFormat="1" applyFont="1" applyFill="1" applyBorder="1" applyAlignment="1">
      <alignment horizontal="center" vertical="top"/>
    </xf>
    <xf numFmtId="49" fontId="5" fillId="6" borderId="53" xfId="0" applyNumberFormat="1" applyFont="1" applyFill="1" applyBorder="1" applyAlignment="1">
      <alignment horizontal="left" vertical="top"/>
    </xf>
    <xf numFmtId="0" fontId="5" fillId="3" borderId="53" xfId="0" applyFont="1" applyFill="1" applyBorder="1" applyAlignment="1">
      <alignment horizontal="left" vertical="top" wrapText="1"/>
    </xf>
    <xf numFmtId="3" fontId="3" fillId="3" borderId="94" xfId="0" applyNumberFormat="1" applyFont="1" applyFill="1" applyBorder="1" applyAlignment="1">
      <alignment horizontal="center" vertical="top"/>
    </xf>
    <xf numFmtId="3" fontId="3" fillId="3" borderId="105" xfId="0" applyNumberFormat="1" applyFont="1" applyFill="1" applyBorder="1" applyAlignment="1">
      <alignment horizontal="center" vertical="top"/>
    </xf>
    <xf numFmtId="0" fontId="3" fillId="0" borderId="104" xfId="0" applyFont="1" applyFill="1" applyBorder="1" applyAlignment="1">
      <alignment vertical="center" wrapText="1"/>
    </xf>
    <xf numFmtId="49" fontId="5" fillId="0" borderId="105" xfId="0" applyNumberFormat="1" applyFont="1" applyBorder="1" applyAlignment="1">
      <alignment horizontal="center" vertical="top"/>
    </xf>
    <xf numFmtId="0" fontId="3" fillId="0" borderId="80" xfId="0" applyFont="1" applyFill="1" applyBorder="1" applyAlignment="1">
      <alignment vertical="top" wrapText="1"/>
    </xf>
    <xf numFmtId="0" fontId="3" fillId="0" borderId="68" xfId="0" applyFont="1" applyFill="1" applyBorder="1" applyAlignment="1">
      <alignment horizontal="center" vertical="top" wrapText="1"/>
    </xf>
    <xf numFmtId="0" fontId="3" fillId="0" borderId="120" xfId="0" applyFont="1" applyFill="1" applyBorder="1" applyAlignment="1">
      <alignment horizontal="center" vertical="top" wrapText="1"/>
    </xf>
    <xf numFmtId="0" fontId="3" fillId="0" borderId="83" xfId="0" applyFont="1" applyFill="1" applyBorder="1" applyAlignment="1">
      <alignment horizontal="center" vertical="top" wrapText="1"/>
    </xf>
    <xf numFmtId="0" fontId="3" fillId="0" borderId="93" xfId="0" applyFont="1" applyFill="1" applyBorder="1" applyAlignment="1">
      <alignment horizontal="center" vertical="top" wrapText="1"/>
    </xf>
    <xf numFmtId="0" fontId="3" fillId="6" borderId="42" xfId="0" applyFont="1" applyFill="1" applyBorder="1" applyAlignment="1">
      <alignment vertical="top" wrapText="1"/>
    </xf>
    <xf numFmtId="0" fontId="3" fillId="0" borderId="121" xfId="0" applyFont="1" applyBorder="1" applyAlignment="1">
      <alignment vertical="top" wrapText="1"/>
    </xf>
    <xf numFmtId="0" fontId="3" fillId="6" borderId="63" xfId="0" applyFont="1" applyFill="1" applyBorder="1" applyAlignment="1">
      <alignment vertical="top" wrapText="1"/>
    </xf>
    <xf numFmtId="0" fontId="3" fillId="6" borderId="9" xfId="0" applyFont="1" applyFill="1" applyBorder="1" applyAlignment="1">
      <alignment horizontal="center" vertical="center" textRotation="90" wrapText="1"/>
    </xf>
    <xf numFmtId="0" fontId="3" fillId="0" borderId="91" xfId="0" applyFont="1" applyFill="1" applyBorder="1" applyAlignment="1">
      <alignment horizontal="center" vertical="top"/>
    </xf>
    <xf numFmtId="0" fontId="3" fillId="0" borderId="79" xfId="0" applyFont="1" applyFill="1" applyBorder="1" applyAlignment="1">
      <alignment horizontal="center" vertical="top"/>
    </xf>
    <xf numFmtId="164" fontId="3" fillId="3" borderId="38" xfId="0" applyNumberFormat="1" applyFont="1" applyFill="1" applyBorder="1" applyAlignment="1">
      <alignment vertical="top" wrapText="1"/>
    </xf>
    <xf numFmtId="49" fontId="19" fillId="6" borderId="42" xfId="0" applyNumberFormat="1" applyFont="1" applyFill="1" applyBorder="1" applyAlignment="1">
      <alignment horizontal="center" vertical="top" wrapText="1"/>
    </xf>
    <xf numFmtId="0" fontId="18" fillId="3" borderId="92" xfId="0" applyFont="1" applyFill="1" applyBorder="1" applyAlignment="1">
      <alignment vertical="top" wrapText="1"/>
    </xf>
    <xf numFmtId="0" fontId="18" fillId="0" borderId="102" xfId="0" applyFont="1" applyBorder="1" applyAlignment="1">
      <alignment horizontal="left" vertical="top" wrapText="1"/>
    </xf>
    <xf numFmtId="0" fontId="18" fillId="3" borderId="39" xfId="0" applyFont="1" applyFill="1" applyBorder="1" applyAlignment="1">
      <alignment horizontal="left" vertical="top" wrapText="1"/>
    </xf>
    <xf numFmtId="164" fontId="18" fillId="3" borderId="60" xfId="0" applyNumberFormat="1" applyFont="1" applyFill="1" applyBorder="1" applyAlignment="1">
      <alignment horizontal="center" vertical="top" wrapText="1"/>
    </xf>
    <xf numFmtId="164" fontId="18" fillId="3" borderId="73" xfId="0" applyNumberFormat="1" applyFont="1" applyFill="1" applyBorder="1" applyAlignment="1">
      <alignment horizontal="center" vertical="top" wrapText="1"/>
    </xf>
    <xf numFmtId="0" fontId="18" fillId="0" borderId="10" xfId="0" applyFont="1" applyFill="1" applyBorder="1" applyAlignment="1">
      <alignment horizontal="left" vertical="top" wrapText="1"/>
    </xf>
    <xf numFmtId="0" fontId="18" fillId="3" borderId="88" xfId="0" applyFont="1" applyFill="1" applyBorder="1" applyAlignment="1">
      <alignment horizontal="left" vertical="top" wrapText="1"/>
    </xf>
    <xf numFmtId="0" fontId="18" fillId="0" borderId="100" xfId="0" applyFont="1" applyFill="1" applyBorder="1" applyAlignment="1">
      <alignment horizontal="left" vertical="top" wrapText="1"/>
    </xf>
    <xf numFmtId="0" fontId="18" fillId="0" borderId="33" xfId="0" applyFont="1" applyFill="1" applyBorder="1" applyAlignment="1">
      <alignment horizontal="left" vertical="top" wrapText="1"/>
    </xf>
    <xf numFmtId="3" fontId="18" fillId="3" borderId="17" xfId="0" applyNumberFormat="1" applyFont="1" applyFill="1" applyBorder="1" applyAlignment="1">
      <alignment horizontal="center" vertical="top"/>
    </xf>
    <xf numFmtId="0" fontId="3" fillId="0" borderId="73" xfId="0" applyFont="1" applyBorder="1" applyAlignment="1">
      <alignment horizontal="center" vertical="top"/>
    </xf>
    <xf numFmtId="0" fontId="3" fillId="0" borderId="61" xfId="0" applyFont="1" applyBorder="1" applyAlignment="1">
      <alignment horizontal="center" vertical="top"/>
    </xf>
    <xf numFmtId="0" fontId="3" fillId="0" borderId="38" xfId="0" applyFont="1" applyBorder="1" applyAlignment="1">
      <alignment horizontal="center" vertical="top"/>
    </xf>
    <xf numFmtId="0" fontId="3" fillId="6" borderId="79" xfId="0" applyFont="1" applyFill="1" applyBorder="1" applyAlignment="1">
      <alignment horizontal="center" vertical="top" wrapText="1"/>
    </xf>
    <xf numFmtId="0" fontId="3" fillId="0" borderId="96" xfId="0" applyFont="1" applyFill="1" applyBorder="1" applyAlignment="1">
      <alignment horizontal="center" vertical="top"/>
    </xf>
    <xf numFmtId="0" fontId="3" fillId="6" borderId="60" xfId="0" applyFont="1" applyFill="1" applyBorder="1" applyAlignment="1">
      <alignment horizontal="center" vertical="top"/>
    </xf>
    <xf numFmtId="0" fontId="2" fillId="0" borderId="33" xfId="0" applyFont="1" applyFill="1" applyBorder="1" applyAlignment="1">
      <alignment vertical="center" textRotation="90" wrapText="1"/>
    </xf>
    <xf numFmtId="0" fontId="3" fillId="0" borderId="75" xfId="0" applyFont="1" applyFill="1" applyBorder="1" applyAlignment="1">
      <alignment horizontal="center" vertical="top"/>
    </xf>
    <xf numFmtId="0" fontId="3" fillId="0" borderId="108" xfId="0" applyFont="1" applyFill="1" applyBorder="1" applyAlignment="1">
      <alignment horizontal="center" vertical="top" wrapText="1"/>
    </xf>
    <xf numFmtId="0" fontId="3" fillId="0" borderId="109" xfId="0" applyFont="1" applyFill="1" applyBorder="1" applyAlignment="1">
      <alignment horizontal="left" vertical="top" wrapText="1"/>
    </xf>
    <xf numFmtId="3" fontId="3" fillId="0" borderId="110" xfId="0" applyNumberFormat="1" applyFont="1" applyFill="1" applyBorder="1" applyAlignment="1">
      <alignment horizontal="center" vertical="top" wrapText="1"/>
    </xf>
    <xf numFmtId="3" fontId="3" fillId="0" borderId="111" xfId="0" applyNumberFormat="1" applyFont="1" applyFill="1" applyBorder="1" applyAlignment="1">
      <alignment horizontal="center" vertical="top" wrapText="1"/>
    </xf>
    <xf numFmtId="49" fontId="5" fillId="10"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19" fillId="6" borderId="15" xfId="0" applyNumberFormat="1" applyFont="1" applyFill="1" applyBorder="1" applyAlignment="1">
      <alignment horizontal="center" vertical="top" wrapText="1"/>
    </xf>
    <xf numFmtId="49" fontId="19" fillId="0" borderId="17" xfId="0" applyNumberFormat="1" applyFont="1" applyBorder="1" applyAlignment="1">
      <alignment horizontal="center" vertical="top"/>
    </xf>
    <xf numFmtId="49" fontId="5" fillId="2" borderId="26" xfId="0" applyNumberFormat="1" applyFont="1" applyFill="1" applyBorder="1" applyAlignment="1">
      <alignment horizontal="center" vertical="top"/>
    </xf>
    <xf numFmtId="49" fontId="5" fillId="10" borderId="9" xfId="0" applyNumberFormat="1" applyFont="1" applyFill="1" applyBorder="1" applyAlignment="1">
      <alignment horizontal="center" vertical="top"/>
    </xf>
    <xf numFmtId="0" fontId="23" fillId="0" borderId="8" xfId="0" applyFont="1" applyFill="1" applyBorder="1" applyAlignment="1">
      <alignment horizontal="center" vertical="center" textRotation="90" wrapText="1"/>
    </xf>
    <xf numFmtId="0" fontId="3" fillId="3" borderId="92" xfId="0" applyFont="1" applyFill="1" applyBorder="1" applyAlignment="1">
      <alignment horizontal="justify" vertical="top"/>
    </xf>
    <xf numFmtId="3" fontId="18" fillId="3" borderId="0" xfId="0" applyNumberFormat="1" applyFont="1" applyFill="1" applyBorder="1" applyAlignment="1">
      <alignment horizontal="center" vertical="top"/>
    </xf>
    <xf numFmtId="0" fontId="18" fillId="3" borderId="42" xfId="0" applyFont="1" applyFill="1" applyBorder="1" applyAlignment="1">
      <alignment horizontal="left" vertical="top" wrapText="1"/>
    </xf>
    <xf numFmtId="0" fontId="11" fillId="0" borderId="68" xfId="0" applyFont="1" applyBorder="1" applyAlignment="1">
      <alignment horizontal="center" vertical="center" wrapText="1"/>
    </xf>
    <xf numFmtId="49" fontId="3" fillId="6" borderId="15" xfId="0" applyNumberFormat="1" applyFont="1" applyFill="1" applyBorder="1" applyAlignment="1">
      <alignment horizontal="center" vertical="top"/>
    </xf>
    <xf numFmtId="0" fontId="3" fillId="0" borderId="96" xfId="0" applyFont="1" applyFill="1" applyBorder="1" applyAlignment="1">
      <alignment horizontal="center" vertical="center" textRotation="90" wrapText="1"/>
    </xf>
    <xf numFmtId="0" fontId="3" fillId="0" borderId="91" xfId="0" applyFont="1" applyFill="1" applyBorder="1" applyAlignment="1">
      <alignment horizontal="center" vertical="center" textRotation="90" wrapText="1"/>
    </xf>
    <xf numFmtId="49" fontId="3" fillId="3" borderId="15" xfId="0" applyNumberFormat="1" applyFont="1" applyFill="1" applyBorder="1" applyAlignment="1">
      <alignment horizontal="center" vertical="top"/>
    </xf>
    <xf numFmtId="49" fontId="3" fillId="3" borderId="17" xfId="0" applyNumberFormat="1" applyFont="1" applyFill="1" applyBorder="1" applyAlignment="1">
      <alignment horizontal="center" vertical="top"/>
    </xf>
    <xf numFmtId="49" fontId="5" fillId="10"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3" fillId="0" borderId="5" xfId="0" applyNumberFormat="1" applyFont="1" applyBorder="1" applyAlignment="1">
      <alignment horizontal="center" vertical="top" wrapText="1"/>
    </xf>
    <xf numFmtId="49" fontId="19" fillId="6" borderId="15" xfId="0" applyNumberFormat="1" applyFont="1" applyFill="1" applyBorder="1" applyAlignment="1">
      <alignment horizontal="center" vertical="top" wrapText="1"/>
    </xf>
    <xf numFmtId="0" fontId="18" fillId="0" borderId="8" xfId="0" applyFont="1" applyFill="1" applyBorder="1" applyAlignment="1">
      <alignment horizontal="left" vertical="top" wrapText="1"/>
    </xf>
    <xf numFmtId="0" fontId="20" fillId="0" borderId="8" xfId="0" applyFont="1" applyFill="1" applyBorder="1" applyAlignment="1">
      <alignment horizontal="center" vertical="center" textRotation="90" wrapText="1"/>
    </xf>
    <xf numFmtId="49" fontId="18" fillId="0" borderId="15" xfId="0" applyNumberFormat="1" applyFont="1" applyBorder="1" applyAlignment="1">
      <alignment horizontal="center" vertical="top" wrapText="1"/>
    </xf>
    <xf numFmtId="49" fontId="19" fillId="0" borderId="17" xfId="0" applyNumberFormat="1" applyFont="1" applyBorder="1" applyAlignment="1">
      <alignment horizontal="center" vertical="top"/>
    </xf>
    <xf numFmtId="49" fontId="3" fillId="0" borderId="17" xfId="0" applyNumberFormat="1" applyFont="1" applyBorder="1" applyAlignment="1">
      <alignment horizontal="center" vertical="top"/>
    </xf>
    <xf numFmtId="3" fontId="3" fillId="0" borderId="77" xfId="0" applyNumberFormat="1" applyFont="1" applyFill="1" applyBorder="1" applyAlignment="1">
      <alignment horizontal="center" vertical="top"/>
    </xf>
    <xf numFmtId="0" fontId="3" fillId="0" borderId="91" xfId="0" applyFont="1" applyFill="1" applyBorder="1" applyAlignment="1">
      <alignment vertical="top" wrapText="1"/>
    </xf>
    <xf numFmtId="0" fontId="3" fillId="0" borderId="88" xfId="0" applyFont="1" applyFill="1" applyBorder="1" applyAlignment="1">
      <alignment vertical="top" wrapText="1"/>
    </xf>
    <xf numFmtId="0" fontId="3" fillId="0" borderId="87" xfId="0" applyFont="1" applyBorder="1" applyAlignment="1">
      <alignment vertical="top" wrapText="1"/>
    </xf>
    <xf numFmtId="0" fontId="3" fillId="3" borderId="92" xfId="0" applyFont="1" applyFill="1" applyBorder="1" applyAlignment="1">
      <alignment horizontal="left" vertical="top" wrapText="1"/>
    </xf>
    <xf numFmtId="49" fontId="5" fillId="6" borderId="72" xfId="0" applyNumberFormat="1" applyFont="1" applyFill="1" applyBorder="1" applyAlignment="1">
      <alignment horizontal="center" vertical="top"/>
    </xf>
    <xf numFmtId="49" fontId="3" fillId="0" borderId="76" xfId="0" applyNumberFormat="1" applyFont="1" applyBorder="1" applyAlignment="1">
      <alignment horizontal="center" vertical="top"/>
    </xf>
    <xf numFmtId="49" fontId="3" fillId="0" borderId="105" xfId="0" applyNumberFormat="1" applyFont="1" applyBorder="1" applyAlignment="1">
      <alignment horizontal="center" vertical="top"/>
    </xf>
    <xf numFmtId="49" fontId="3" fillId="0" borderId="87" xfId="0" applyNumberFormat="1" applyFont="1" applyBorder="1" applyAlignment="1">
      <alignment horizontal="center" vertical="top"/>
    </xf>
    <xf numFmtId="164" fontId="18" fillId="0" borderId="8" xfId="0" applyNumberFormat="1" applyFont="1" applyBorder="1" applyAlignment="1">
      <alignment vertical="top"/>
    </xf>
    <xf numFmtId="164" fontId="18" fillId="0" borderId="37" xfId="0" applyNumberFormat="1" applyFont="1" applyBorder="1" applyAlignment="1">
      <alignment vertical="top"/>
    </xf>
    <xf numFmtId="164" fontId="18" fillId="8" borderId="17" xfId="0" applyNumberFormat="1" applyFont="1" applyFill="1" applyBorder="1" applyAlignment="1">
      <alignment horizontal="right" vertical="top"/>
    </xf>
    <xf numFmtId="0" fontId="18" fillId="3" borderId="20" xfId="0" applyFont="1" applyFill="1" applyBorder="1" applyAlignment="1">
      <alignment horizontal="left" vertical="top" wrapText="1"/>
    </xf>
    <xf numFmtId="49" fontId="19" fillId="0" borderId="78" xfId="0" applyNumberFormat="1" applyFont="1" applyBorder="1" applyAlignment="1">
      <alignment horizontal="center" vertical="top" wrapText="1"/>
    </xf>
    <xf numFmtId="0" fontId="18" fillId="3" borderId="76" xfId="0" applyFont="1" applyFill="1" applyBorder="1" applyAlignment="1">
      <alignment horizontal="left" vertical="top" wrapText="1"/>
    </xf>
    <xf numFmtId="164" fontId="18" fillId="0" borderId="80" xfId="0" applyNumberFormat="1" applyFont="1" applyBorder="1" applyAlignment="1">
      <alignment vertical="top"/>
    </xf>
    <xf numFmtId="164" fontId="18" fillId="0" borderId="78" xfId="0" applyNumberFormat="1" applyFont="1" applyBorder="1" applyAlignment="1">
      <alignment vertical="top"/>
    </xf>
    <xf numFmtId="164" fontId="18" fillId="0" borderId="76" xfId="0" applyNumberFormat="1" applyFont="1" applyBorder="1" applyAlignment="1">
      <alignment vertical="top"/>
    </xf>
    <xf numFmtId="164" fontId="18" fillId="0" borderId="84" xfId="0" applyNumberFormat="1" applyFont="1" applyBorder="1" applyAlignment="1">
      <alignment vertical="top"/>
    </xf>
    <xf numFmtId="164" fontId="18" fillId="8" borderId="78" xfId="0" applyNumberFormat="1" applyFont="1" applyFill="1" applyBorder="1" applyAlignment="1">
      <alignment horizontal="center" vertical="top"/>
    </xf>
    <xf numFmtId="164" fontId="18" fillId="8" borderId="76" xfId="0" applyNumberFormat="1" applyFont="1" applyFill="1" applyBorder="1" applyAlignment="1">
      <alignment horizontal="right" vertical="top"/>
    </xf>
    <xf numFmtId="164" fontId="18" fillId="3" borderId="82" xfId="0" applyNumberFormat="1" applyFont="1" applyFill="1" applyBorder="1" applyAlignment="1">
      <alignment vertical="top" wrapText="1"/>
    </xf>
    <xf numFmtId="3" fontId="18" fillId="3" borderId="78" xfId="0" applyNumberFormat="1" applyFont="1" applyFill="1" applyBorder="1" applyAlignment="1">
      <alignment horizontal="center" vertical="top"/>
    </xf>
    <xf numFmtId="3" fontId="18" fillId="3" borderId="76" xfId="0" applyNumberFormat="1" applyFont="1" applyFill="1" applyBorder="1" applyAlignment="1">
      <alignment horizontal="center" vertical="top"/>
    </xf>
    <xf numFmtId="0" fontId="18" fillId="0" borderId="80" xfId="0" applyFont="1" applyFill="1" applyBorder="1" applyAlignment="1">
      <alignment vertical="top" wrapText="1"/>
    </xf>
    <xf numFmtId="3" fontId="18" fillId="0" borderId="78" xfId="0" applyNumberFormat="1" applyFont="1" applyFill="1" applyBorder="1" applyAlignment="1">
      <alignment horizontal="center" vertical="top"/>
    </xf>
    <xf numFmtId="3" fontId="18" fillId="0" borderId="76" xfId="0" applyNumberFormat="1" applyFont="1" applyFill="1" applyBorder="1" applyAlignment="1">
      <alignment horizontal="center" vertical="top"/>
    </xf>
    <xf numFmtId="0" fontId="3" fillId="0" borderId="38" xfId="0" applyFont="1" applyFill="1" applyBorder="1" applyAlignment="1">
      <alignment horizontal="center" vertical="top"/>
    </xf>
    <xf numFmtId="164" fontId="18" fillId="3" borderId="38" xfId="0" applyNumberFormat="1" applyFont="1" applyFill="1" applyBorder="1" applyAlignment="1">
      <alignment horizontal="center" vertical="top" wrapText="1"/>
    </xf>
    <xf numFmtId="0" fontId="18" fillId="0" borderId="80" xfId="0" applyFont="1" applyFill="1" applyBorder="1" applyAlignment="1">
      <alignment horizontal="left" vertical="top" wrapText="1"/>
    </xf>
    <xf numFmtId="0" fontId="23" fillId="0" borderId="73" xfId="0" applyFont="1" applyFill="1" applyBorder="1" applyAlignment="1">
      <alignment horizontal="center" vertical="center" textRotation="90" wrapText="1"/>
    </xf>
    <xf numFmtId="0" fontId="18" fillId="0" borderId="76" xfId="0" applyFont="1" applyBorder="1" applyAlignment="1">
      <alignment horizontal="left" vertical="top" wrapText="1"/>
    </xf>
    <xf numFmtId="0" fontId="20" fillId="0" borderId="88" xfId="0" applyFont="1" applyFill="1" applyBorder="1" applyAlignment="1">
      <alignment horizontal="center" vertical="center" textRotation="90" wrapText="1"/>
    </xf>
    <xf numFmtId="49" fontId="18" fillId="0" borderId="86" xfId="0" applyNumberFormat="1" applyFont="1" applyBorder="1" applyAlignment="1">
      <alignment horizontal="center" vertical="top" wrapText="1"/>
    </xf>
    <xf numFmtId="49" fontId="19" fillId="0" borderId="87" xfId="0" applyNumberFormat="1" applyFont="1" applyBorder="1" applyAlignment="1">
      <alignment horizontal="center" vertical="top"/>
    </xf>
    <xf numFmtId="164" fontId="19" fillId="6" borderId="78" xfId="0" applyNumberFormat="1" applyFont="1" applyFill="1" applyBorder="1" applyAlignment="1">
      <alignment vertical="top"/>
    </xf>
    <xf numFmtId="164" fontId="19" fillId="6" borderId="76" xfId="0" applyNumberFormat="1" applyFont="1" applyFill="1" applyBorder="1" applyAlignment="1">
      <alignment vertical="top"/>
    </xf>
    <xf numFmtId="164" fontId="19" fillId="6" borderId="84" xfId="0" applyNumberFormat="1" applyFont="1" applyFill="1" applyBorder="1" applyAlignment="1">
      <alignment vertical="top"/>
    </xf>
    <xf numFmtId="164" fontId="19" fillId="8" borderId="78" xfId="0" applyNumberFormat="1" applyFont="1" applyFill="1" applyBorder="1" applyAlignment="1">
      <alignment horizontal="center" vertical="top"/>
    </xf>
    <xf numFmtId="164" fontId="19" fillId="8" borderId="76" xfId="0" applyNumberFormat="1" applyFont="1" applyFill="1" applyBorder="1" applyAlignment="1">
      <alignment horizontal="right" vertical="top"/>
    </xf>
    <xf numFmtId="164" fontId="19" fillId="6" borderId="82" xfId="0" applyNumberFormat="1" applyFont="1" applyFill="1" applyBorder="1" applyAlignment="1">
      <alignment vertical="top"/>
    </xf>
    <xf numFmtId="3" fontId="18" fillId="0" borderId="83" xfId="0" applyNumberFormat="1" applyFont="1" applyFill="1" applyBorder="1" applyAlignment="1">
      <alignment horizontal="center" vertical="top"/>
    </xf>
    <xf numFmtId="164" fontId="18" fillId="0" borderId="92" xfId="0" applyNumberFormat="1" applyFont="1" applyBorder="1" applyAlignment="1">
      <alignment vertical="top"/>
    </xf>
    <xf numFmtId="164" fontId="5" fillId="9" borderId="62" xfId="0" applyNumberFormat="1" applyFont="1" applyFill="1" applyBorder="1" applyAlignment="1">
      <alignment horizontal="center" vertical="top"/>
    </xf>
    <xf numFmtId="164" fontId="18" fillId="8" borderId="45" xfId="0" applyNumberFormat="1" applyFont="1" applyFill="1" applyBorder="1" applyAlignment="1">
      <alignment horizontal="center" vertical="top"/>
    </xf>
    <xf numFmtId="164" fontId="18" fillId="8" borderId="37" xfId="0" applyNumberFormat="1" applyFont="1" applyFill="1" applyBorder="1" applyAlignment="1">
      <alignment horizontal="center" vertical="top"/>
    </xf>
    <xf numFmtId="164" fontId="18" fillId="8" borderId="84" xfId="0" applyNumberFormat="1" applyFont="1" applyFill="1" applyBorder="1" applyAlignment="1">
      <alignment horizontal="center" vertical="top"/>
    </xf>
    <xf numFmtId="164" fontId="19" fillId="8" borderId="84" xfId="0" applyNumberFormat="1" applyFont="1" applyFill="1" applyBorder="1" applyAlignment="1">
      <alignment horizontal="center" vertical="top"/>
    </xf>
    <xf numFmtId="164" fontId="18" fillId="8" borderId="123" xfId="0" applyNumberFormat="1" applyFont="1" applyFill="1" applyBorder="1" applyAlignment="1">
      <alignment horizontal="center" vertical="top"/>
    </xf>
    <xf numFmtId="164" fontId="5" fillId="9" borderId="3" xfId="0" applyNumberFormat="1" applyFont="1" applyFill="1" applyBorder="1" applyAlignment="1">
      <alignment horizontal="center" vertical="top"/>
    </xf>
    <xf numFmtId="164" fontId="5" fillId="9" borderId="48" xfId="0" applyNumberFormat="1" applyFont="1" applyFill="1" applyBorder="1" applyAlignment="1">
      <alignment horizontal="center" vertical="top"/>
    </xf>
    <xf numFmtId="0" fontId="10" fillId="6" borderId="79" xfId="0" applyFont="1" applyFill="1" applyBorder="1" applyAlignment="1">
      <alignment horizontal="center" vertical="top"/>
    </xf>
    <xf numFmtId="164" fontId="3" fillId="8" borderId="84" xfId="0" applyNumberFormat="1" applyFont="1" applyFill="1" applyBorder="1" applyAlignment="1">
      <alignment vertical="top"/>
    </xf>
    <xf numFmtId="164" fontId="3" fillId="0" borderId="84" xfId="0" applyNumberFormat="1" applyFont="1" applyBorder="1" applyAlignment="1">
      <alignment vertical="top"/>
    </xf>
    <xf numFmtId="164" fontId="5" fillId="9" borderId="106" xfId="0" applyNumberFormat="1" applyFont="1" applyFill="1" applyBorder="1" applyAlignment="1">
      <alignment vertical="top"/>
    </xf>
    <xf numFmtId="164" fontId="5" fillId="9" borderId="19" xfId="0" applyNumberFormat="1" applyFont="1" applyFill="1" applyBorder="1" applyAlignment="1">
      <alignment vertical="top"/>
    </xf>
    <xf numFmtId="164" fontId="5" fillId="9" borderId="20" xfId="0" applyNumberFormat="1" applyFont="1" applyFill="1" applyBorder="1" applyAlignment="1">
      <alignment vertical="top"/>
    </xf>
    <xf numFmtId="164" fontId="5" fillId="9" borderId="36" xfId="0" applyNumberFormat="1" applyFont="1" applyFill="1" applyBorder="1" applyAlignment="1">
      <alignment vertical="top"/>
    </xf>
    <xf numFmtId="49" fontId="19" fillId="0" borderId="29" xfId="0" applyNumberFormat="1" applyFont="1" applyBorder="1" applyAlignment="1">
      <alignment horizontal="center" vertical="top"/>
    </xf>
    <xf numFmtId="0" fontId="20" fillId="0" borderId="7" xfId="0" applyFont="1" applyFill="1" applyBorder="1" applyAlignment="1">
      <alignment horizontal="center" vertical="center" textRotation="90" wrapText="1"/>
    </xf>
    <xf numFmtId="164" fontId="5" fillId="8" borderId="50" xfId="0" applyNumberFormat="1" applyFont="1" applyFill="1" applyBorder="1" applyAlignment="1">
      <alignment vertical="top"/>
    </xf>
    <xf numFmtId="164" fontId="5" fillId="8" borderId="2" xfId="0" applyNumberFormat="1" applyFont="1" applyFill="1" applyBorder="1" applyAlignment="1">
      <alignment vertical="top"/>
    </xf>
    <xf numFmtId="164" fontId="5" fillId="8" borderId="3" xfId="0" applyNumberFormat="1" applyFont="1" applyFill="1" applyBorder="1" applyAlignment="1">
      <alignment vertical="top"/>
    </xf>
    <xf numFmtId="164" fontId="3" fillId="0" borderId="45" xfId="0" applyNumberFormat="1" applyFont="1" applyBorder="1" applyAlignment="1">
      <alignment vertical="top"/>
    </xf>
    <xf numFmtId="164" fontId="3" fillId="0" borderId="34" xfId="0" applyNumberFormat="1" applyFont="1" applyBorder="1" applyAlignment="1">
      <alignment vertical="top"/>
    </xf>
    <xf numFmtId="164" fontId="5" fillId="8" borderId="48" xfId="0" applyNumberFormat="1" applyFont="1" applyFill="1" applyBorder="1" applyAlignment="1">
      <alignment vertical="top"/>
    </xf>
    <xf numFmtId="164" fontId="3" fillId="3" borderId="1" xfId="0" applyNumberFormat="1" applyFont="1" applyFill="1" applyBorder="1" applyAlignment="1">
      <alignment vertical="top"/>
    </xf>
    <xf numFmtId="164" fontId="3" fillId="6" borderId="1" xfId="0" applyNumberFormat="1" applyFont="1" applyFill="1" applyBorder="1" applyAlignment="1">
      <alignment vertical="top"/>
    </xf>
    <xf numFmtId="164" fontId="3" fillId="3" borderId="13" xfId="0" applyNumberFormat="1" applyFont="1" applyFill="1" applyBorder="1" applyAlignment="1">
      <alignment vertical="top"/>
    </xf>
    <xf numFmtId="164" fontId="3" fillId="3" borderId="16" xfId="0" applyNumberFormat="1" applyFont="1" applyFill="1" applyBorder="1" applyAlignment="1">
      <alignment vertical="top"/>
    </xf>
    <xf numFmtId="164" fontId="5" fillId="8" borderId="106" xfId="0" applyNumberFormat="1" applyFont="1" applyFill="1" applyBorder="1" applyAlignment="1">
      <alignment vertical="top"/>
    </xf>
    <xf numFmtId="164" fontId="5" fillId="8" borderId="19" xfId="0" applyNumberFormat="1" applyFont="1" applyFill="1" applyBorder="1" applyAlignment="1">
      <alignment vertical="top"/>
    </xf>
    <xf numFmtId="164" fontId="5" fillId="8" borderId="20" xfId="0" applyNumberFormat="1" applyFont="1" applyFill="1" applyBorder="1" applyAlignment="1">
      <alignment vertical="top"/>
    </xf>
    <xf numFmtId="164" fontId="3" fillId="3" borderId="31" xfId="0" applyNumberFormat="1" applyFont="1" applyFill="1" applyBorder="1" applyAlignment="1">
      <alignment vertical="top"/>
    </xf>
    <xf numFmtId="164" fontId="5" fillId="2" borderId="9" xfId="0" applyNumberFormat="1" applyFont="1" applyFill="1" applyBorder="1" applyAlignment="1">
      <alignment vertical="top"/>
    </xf>
    <xf numFmtId="164" fontId="5" fillId="2" borderId="62" xfId="0" applyNumberFormat="1" applyFont="1" applyFill="1" applyBorder="1" applyAlignment="1">
      <alignment vertical="top"/>
    </xf>
    <xf numFmtId="164" fontId="5" fillId="2" borderId="35" xfId="0" applyNumberFormat="1" applyFont="1" applyFill="1" applyBorder="1" applyAlignment="1">
      <alignment vertical="top"/>
    </xf>
    <xf numFmtId="164" fontId="5" fillId="2" borderId="30" xfId="0" applyNumberFormat="1" applyFont="1" applyFill="1" applyBorder="1" applyAlignment="1">
      <alignment vertical="top"/>
    </xf>
    <xf numFmtId="164" fontId="3" fillId="3" borderId="17" xfId="0" applyNumberFormat="1" applyFont="1" applyFill="1" applyBorder="1" applyAlignment="1">
      <alignment vertical="top"/>
    </xf>
    <xf numFmtId="164" fontId="3" fillId="0" borderId="106" xfId="0" applyNumberFormat="1" applyFont="1" applyBorder="1" applyAlignment="1">
      <alignment vertical="top"/>
    </xf>
    <xf numFmtId="164" fontId="3" fillId="0" borderId="19" xfId="0" applyNumberFormat="1" applyFont="1" applyBorder="1" applyAlignment="1">
      <alignment vertical="top"/>
    </xf>
    <xf numFmtId="164" fontId="3" fillId="0" borderId="20" xfId="0" applyNumberFormat="1" applyFont="1" applyBorder="1" applyAlignment="1">
      <alignment vertical="top"/>
    </xf>
    <xf numFmtId="164" fontId="3" fillId="8" borderId="37" xfId="0" applyNumberFormat="1" applyFont="1" applyFill="1" applyBorder="1" applyAlignment="1">
      <alignment vertical="top"/>
    </xf>
    <xf numFmtId="164" fontId="3" fillId="8" borderId="15" xfId="0" applyNumberFormat="1" applyFont="1" applyFill="1" applyBorder="1" applyAlignment="1">
      <alignment vertical="top"/>
    </xf>
    <xf numFmtId="164" fontId="3" fillId="8" borderId="42" xfId="0" applyNumberFormat="1" applyFont="1" applyFill="1" applyBorder="1" applyAlignment="1">
      <alignment vertical="top"/>
    </xf>
    <xf numFmtId="164" fontId="17" fillId="0" borderId="18" xfId="0" applyNumberFormat="1" applyFont="1" applyBorder="1" applyAlignment="1">
      <alignment vertical="top"/>
    </xf>
    <xf numFmtId="164" fontId="17" fillId="0" borderId="32" xfId="0" applyNumberFormat="1" applyFont="1" applyBorder="1" applyAlignment="1">
      <alignment vertical="top"/>
    </xf>
    <xf numFmtId="164" fontId="3" fillId="3" borderId="76" xfId="0" applyNumberFormat="1" applyFont="1" applyFill="1" applyBorder="1" applyAlignment="1">
      <alignment vertical="top"/>
    </xf>
    <xf numFmtId="164" fontId="17" fillId="3" borderId="77" xfId="0" applyNumberFormat="1" applyFont="1" applyFill="1" applyBorder="1" applyAlignment="1">
      <alignment vertical="top" wrapText="1"/>
    </xf>
    <xf numFmtId="164" fontId="3" fillId="6" borderId="18" xfId="0" applyNumberFormat="1" applyFont="1" applyFill="1" applyBorder="1" applyAlignment="1">
      <alignment vertical="top"/>
    </xf>
    <xf numFmtId="164" fontId="3" fillId="6" borderId="123" xfId="0" applyNumberFormat="1" applyFont="1" applyFill="1" applyBorder="1" applyAlignment="1">
      <alignment vertical="top"/>
    </xf>
    <xf numFmtId="164" fontId="3" fillId="3" borderId="126" xfId="0" applyNumberFormat="1" applyFont="1" applyFill="1" applyBorder="1" applyAlignment="1">
      <alignment vertical="top" wrapText="1"/>
    </xf>
    <xf numFmtId="0" fontId="3" fillId="2" borderId="58" xfId="0" applyFont="1" applyFill="1" applyBorder="1" applyAlignment="1">
      <alignment horizontal="center" vertical="top" wrapText="1"/>
    </xf>
    <xf numFmtId="0" fontId="3" fillId="2" borderId="69" xfId="0" applyFont="1" applyFill="1" applyBorder="1" applyAlignment="1">
      <alignment horizontal="center" vertical="top" wrapText="1"/>
    </xf>
    <xf numFmtId="49" fontId="5" fillId="2" borderId="26" xfId="0" applyNumberFormat="1" applyFont="1" applyFill="1" applyBorder="1" applyAlignment="1">
      <alignment horizontal="center" vertical="top"/>
    </xf>
    <xf numFmtId="49" fontId="5" fillId="10"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10" borderId="9" xfId="0" applyNumberFormat="1" applyFont="1" applyFill="1" applyBorder="1" applyAlignment="1">
      <alignment horizontal="center" vertical="top"/>
    </xf>
    <xf numFmtId="49" fontId="5" fillId="9" borderId="15" xfId="0" applyNumberFormat="1" applyFont="1" applyFill="1" applyBorder="1" applyAlignment="1">
      <alignment horizontal="center" vertical="top"/>
    </xf>
    <xf numFmtId="49" fontId="5" fillId="0" borderId="86" xfId="0" applyNumberFormat="1" applyFont="1" applyBorder="1" applyAlignment="1">
      <alignment horizontal="center" vertical="top"/>
    </xf>
    <xf numFmtId="49" fontId="5" fillId="6" borderId="42" xfId="0" applyNumberFormat="1" applyFont="1" applyFill="1" applyBorder="1" applyAlignment="1">
      <alignment horizontal="center" vertical="top"/>
    </xf>
    <xf numFmtId="164" fontId="5" fillId="9" borderId="48" xfId="0" applyNumberFormat="1" applyFont="1" applyFill="1" applyBorder="1" applyAlignment="1">
      <alignment horizontal="right" vertical="top"/>
    </xf>
    <xf numFmtId="164" fontId="3" fillId="0" borderId="39" xfId="0" applyNumberFormat="1" applyFont="1" applyBorder="1" applyAlignment="1">
      <alignment horizontal="right" vertical="top"/>
    </xf>
    <xf numFmtId="164" fontId="3" fillId="6" borderId="32" xfId="0" applyNumberFormat="1" applyFont="1" applyFill="1" applyBorder="1" applyAlignment="1">
      <alignment horizontal="right" vertical="top"/>
    </xf>
    <xf numFmtId="164" fontId="3" fillId="6" borderId="31" xfId="0" applyNumberFormat="1" applyFont="1" applyFill="1" applyBorder="1" applyAlignment="1">
      <alignment horizontal="right" vertical="top"/>
    </xf>
    <xf numFmtId="164" fontId="5" fillId="9" borderId="2" xfId="0" applyNumberFormat="1" applyFont="1" applyFill="1" applyBorder="1" applyAlignment="1">
      <alignment horizontal="right" vertical="top"/>
    </xf>
    <xf numFmtId="164" fontId="5" fillId="9" borderId="3" xfId="0" applyNumberFormat="1" applyFont="1" applyFill="1" applyBorder="1" applyAlignment="1">
      <alignment horizontal="right" vertical="top"/>
    </xf>
    <xf numFmtId="164" fontId="19" fillId="9" borderId="30" xfId="0" applyNumberFormat="1" applyFont="1" applyFill="1" applyBorder="1" applyAlignment="1">
      <alignment horizontal="right" vertical="top"/>
    </xf>
    <xf numFmtId="164" fontId="18" fillId="0" borderId="33" xfId="0" applyNumberFormat="1" applyFont="1" applyBorder="1" applyAlignment="1">
      <alignment horizontal="right" vertical="top"/>
    </xf>
    <xf numFmtId="164" fontId="18" fillId="0" borderId="32" xfId="0" applyNumberFormat="1" applyFont="1" applyBorder="1" applyAlignment="1">
      <alignment horizontal="right" vertical="top"/>
    </xf>
    <xf numFmtId="164" fontId="18" fillId="0" borderId="31" xfId="0" applyNumberFormat="1" applyFont="1" applyBorder="1" applyAlignment="1">
      <alignment horizontal="right" vertical="top"/>
    </xf>
    <xf numFmtId="0" fontId="5" fillId="8" borderId="73" xfId="0" applyFont="1" applyFill="1" applyBorder="1" applyAlignment="1">
      <alignment horizontal="center" vertical="top"/>
    </xf>
    <xf numFmtId="164" fontId="3" fillId="0" borderId="8" xfId="0" applyNumberFormat="1" applyFont="1" applyFill="1" applyBorder="1" applyAlignment="1">
      <alignment horizontal="right" vertical="top"/>
    </xf>
    <xf numFmtId="164" fontId="3" fillId="0" borderId="17" xfId="0" applyNumberFormat="1" applyFont="1" applyFill="1" applyBorder="1" applyAlignment="1">
      <alignment horizontal="right" vertical="top"/>
    </xf>
    <xf numFmtId="164" fontId="3" fillId="0" borderId="33" xfId="0" applyNumberFormat="1" applyFont="1" applyFill="1" applyBorder="1" applyAlignment="1">
      <alignment horizontal="right" vertical="top"/>
    </xf>
    <xf numFmtId="164" fontId="3" fillId="0" borderId="55" xfId="0" applyNumberFormat="1" applyFont="1" applyFill="1" applyBorder="1" applyAlignment="1">
      <alignment horizontal="right" vertical="top"/>
    </xf>
    <xf numFmtId="164" fontId="11" fillId="8" borderId="55" xfId="0" applyNumberFormat="1" applyFont="1" applyFill="1" applyBorder="1" applyAlignment="1">
      <alignment horizontal="right" vertical="top"/>
    </xf>
    <xf numFmtId="164" fontId="19" fillId="9" borderId="50" xfId="0" applyNumberFormat="1" applyFont="1" applyFill="1" applyBorder="1" applyAlignment="1">
      <alignment horizontal="right" vertical="top"/>
    </xf>
    <xf numFmtId="164" fontId="19" fillId="9" borderId="2" xfId="0" applyNumberFormat="1" applyFont="1" applyFill="1" applyBorder="1" applyAlignment="1">
      <alignment horizontal="right" vertical="top"/>
    </xf>
    <xf numFmtId="164" fontId="19" fillId="9" borderId="3" xfId="0" applyNumberFormat="1" applyFont="1" applyFill="1" applyBorder="1" applyAlignment="1">
      <alignment horizontal="right" vertical="top"/>
    </xf>
    <xf numFmtId="164" fontId="3" fillId="8" borderId="34" xfId="0" applyNumberFormat="1" applyFont="1" applyFill="1" applyBorder="1" applyAlignment="1">
      <alignment horizontal="right" vertical="top"/>
    </xf>
    <xf numFmtId="164" fontId="3" fillId="8" borderId="37" xfId="0" applyNumberFormat="1" applyFont="1" applyFill="1" applyBorder="1" applyAlignment="1">
      <alignment horizontal="right" vertical="top"/>
    </xf>
    <xf numFmtId="164" fontId="18" fillId="0" borderId="16" xfId="0" applyNumberFormat="1" applyFont="1" applyBorder="1" applyAlignment="1">
      <alignment horizontal="right" vertical="top"/>
    </xf>
    <xf numFmtId="164" fontId="21" fillId="0" borderId="17" xfId="0" applyNumberFormat="1" applyFont="1" applyFill="1" applyBorder="1" applyAlignment="1">
      <alignment horizontal="right" vertical="top"/>
    </xf>
    <xf numFmtId="164" fontId="21" fillId="0" borderId="55" xfId="0" applyNumberFormat="1" applyFont="1" applyFill="1" applyBorder="1" applyAlignment="1">
      <alignment horizontal="right" vertical="top"/>
    </xf>
    <xf numFmtId="164" fontId="19" fillId="8" borderId="55" xfId="0" applyNumberFormat="1" applyFont="1" applyFill="1" applyBorder="1" applyAlignment="1">
      <alignment horizontal="right" vertical="top"/>
    </xf>
    <xf numFmtId="164" fontId="19" fillId="8" borderId="16" xfId="0" applyNumberFormat="1" applyFont="1" applyFill="1" applyBorder="1" applyAlignment="1">
      <alignment horizontal="right" vertical="top"/>
    </xf>
    <xf numFmtId="164" fontId="19" fillId="8" borderId="66" xfId="0" applyNumberFormat="1" applyFont="1" applyFill="1" applyBorder="1" applyAlignment="1">
      <alignment horizontal="right" vertical="top"/>
    </xf>
    <xf numFmtId="0" fontId="3" fillId="0" borderId="106" xfId="0" applyFont="1" applyFill="1" applyBorder="1" applyAlignment="1">
      <alignment horizontal="center" vertical="center" textRotation="90" wrapText="1"/>
    </xf>
    <xf numFmtId="49" fontId="5" fillId="0" borderId="47" xfId="0" applyNumberFormat="1" applyFont="1" applyBorder="1" applyAlignment="1">
      <alignment horizontal="center" vertical="top"/>
    </xf>
    <xf numFmtId="49" fontId="5" fillId="0" borderId="42" xfId="0" applyNumberFormat="1" applyFont="1" applyBorder="1" applyAlignment="1">
      <alignment horizontal="center" vertical="top"/>
    </xf>
    <xf numFmtId="49" fontId="5" fillId="0" borderId="92" xfId="0" applyNumberFormat="1" applyFont="1" applyBorder="1" applyAlignment="1">
      <alignment horizontal="center" vertical="top"/>
    </xf>
    <xf numFmtId="49" fontId="3" fillId="0" borderId="12" xfId="0" applyNumberFormat="1" applyFont="1" applyBorder="1" applyAlignment="1">
      <alignment horizontal="center" vertical="top"/>
    </xf>
    <xf numFmtId="164" fontId="18" fillId="3" borderId="108" xfId="0" applyNumberFormat="1" applyFont="1" applyFill="1" applyBorder="1" applyAlignment="1">
      <alignment vertical="top" wrapText="1"/>
    </xf>
    <xf numFmtId="164" fontId="18" fillId="3" borderId="38" xfId="0" applyNumberFormat="1" applyFont="1" applyFill="1" applyBorder="1" applyAlignment="1">
      <alignment vertical="top" wrapText="1"/>
    </xf>
    <xf numFmtId="164" fontId="5" fillId="2" borderId="41" xfId="0" applyNumberFormat="1" applyFont="1" applyFill="1" applyBorder="1" applyAlignment="1">
      <alignment horizontal="right" vertical="top"/>
    </xf>
    <xf numFmtId="164" fontId="5" fillId="10" borderId="41" xfId="0" applyNumberFormat="1" applyFont="1" applyFill="1" applyBorder="1" applyAlignment="1">
      <alignment horizontal="right" vertical="top"/>
    </xf>
    <xf numFmtId="164" fontId="5" fillId="2" borderId="25" xfId="0" applyNumberFormat="1" applyFont="1" applyFill="1" applyBorder="1" applyAlignment="1">
      <alignment horizontal="right" vertical="top"/>
    </xf>
    <xf numFmtId="164" fontId="5" fillId="10" borderId="25" xfId="0" applyNumberFormat="1" applyFont="1" applyFill="1" applyBorder="1" applyAlignment="1">
      <alignment horizontal="right" vertical="top"/>
    </xf>
    <xf numFmtId="164" fontId="5" fillId="4" borderId="52" xfId="0" applyNumberFormat="1" applyFont="1" applyFill="1" applyBorder="1" applyAlignment="1">
      <alignment horizontal="right" vertical="top"/>
    </xf>
    <xf numFmtId="49" fontId="5" fillId="10"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19" fillId="6" borderId="15" xfId="0" applyNumberFormat="1" applyFont="1" applyFill="1" applyBorder="1" applyAlignment="1">
      <alignment horizontal="center" vertical="top" wrapText="1"/>
    </xf>
    <xf numFmtId="3" fontId="5" fillId="3" borderId="15" xfId="0" applyNumberFormat="1" applyFont="1" applyFill="1" applyBorder="1" applyAlignment="1">
      <alignment horizontal="center" vertical="top"/>
    </xf>
    <xf numFmtId="164" fontId="18" fillId="0" borderId="73" xfId="0" applyNumberFormat="1" applyFont="1" applyBorder="1" applyAlignment="1">
      <alignment horizontal="right" vertical="top"/>
    </xf>
    <xf numFmtId="164" fontId="18" fillId="0" borderId="55" xfId="0" applyNumberFormat="1" applyFont="1" applyBorder="1" applyAlignment="1">
      <alignment horizontal="right" vertical="top"/>
    </xf>
    <xf numFmtId="0" fontId="3" fillId="6" borderId="119" xfId="0" applyFont="1" applyFill="1" applyBorder="1" applyAlignment="1">
      <alignment vertical="top" wrapText="1"/>
    </xf>
    <xf numFmtId="0" fontId="3" fillId="6" borderId="31" xfId="0" applyFont="1" applyFill="1" applyBorder="1" applyAlignment="1">
      <alignment vertical="top" wrapText="1"/>
    </xf>
    <xf numFmtId="0" fontId="5" fillId="6" borderId="13" xfId="0" applyFont="1" applyFill="1" applyBorder="1" applyAlignment="1">
      <alignment vertical="top" wrapText="1"/>
    </xf>
    <xf numFmtId="49" fontId="3" fillId="6" borderId="17" xfId="0" applyNumberFormat="1" applyFont="1" applyFill="1" applyBorder="1" applyAlignment="1">
      <alignment horizontal="center" vertical="top"/>
    </xf>
    <xf numFmtId="49" fontId="3" fillId="6" borderId="15" xfId="0" applyNumberFormat="1" applyFont="1" applyFill="1" applyBorder="1" applyAlignment="1">
      <alignment horizontal="center" vertical="top"/>
    </xf>
    <xf numFmtId="0" fontId="3" fillId="0" borderId="0" xfId="0" applyFont="1" applyFill="1" applyBorder="1" applyAlignment="1">
      <alignment vertical="top"/>
    </xf>
    <xf numFmtId="0" fontId="17" fillId="0" borderId="0" xfId="0" applyFont="1" applyFill="1" applyBorder="1" applyAlignment="1">
      <alignment vertical="top"/>
    </xf>
    <xf numFmtId="0" fontId="3" fillId="0" borderId="76" xfId="0" applyFont="1" applyFill="1" applyBorder="1" applyAlignment="1">
      <alignment horizontal="left" vertical="top" wrapText="1"/>
    </xf>
    <xf numFmtId="0" fontId="3" fillId="0" borderId="76" xfId="0" applyFont="1" applyFill="1" applyBorder="1" applyAlignment="1">
      <alignment vertical="top" wrapText="1"/>
    </xf>
    <xf numFmtId="0" fontId="18" fillId="0" borderId="76" xfId="0" applyFont="1" applyFill="1" applyBorder="1" applyAlignment="1">
      <alignment horizontal="left" vertical="top" wrapText="1"/>
    </xf>
    <xf numFmtId="0" fontId="18" fillId="0" borderId="8" xfId="0" applyFont="1" applyFill="1" applyBorder="1" applyAlignment="1">
      <alignment horizontal="left" vertical="top" wrapText="1"/>
    </xf>
    <xf numFmtId="164" fontId="18" fillId="3" borderId="79" xfId="0" applyNumberFormat="1" applyFont="1" applyFill="1" applyBorder="1" applyAlignment="1">
      <alignment horizontal="center" vertical="top" wrapText="1"/>
    </xf>
    <xf numFmtId="164" fontId="18" fillId="3" borderId="79" xfId="0" applyNumberFormat="1" applyFont="1" applyFill="1" applyBorder="1" applyAlignment="1">
      <alignment vertical="top" wrapText="1"/>
    </xf>
    <xf numFmtId="164" fontId="18" fillId="6" borderId="79" xfId="0" applyNumberFormat="1" applyFont="1" applyFill="1" applyBorder="1" applyAlignment="1">
      <alignment horizontal="center" vertical="top"/>
    </xf>
    <xf numFmtId="164" fontId="18" fillId="3" borderId="122" xfId="0" applyNumberFormat="1" applyFont="1" applyFill="1" applyBorder="1" applyAlignment="1">
      <alignment horizontal="center" vertical="top" wrapText="1"/>
    </xf>
    <xf numFmtId="164" fontId="5" fillId="9" borderId="72" xfId="0" applyNumberFormat="1" applyFont="1" applyFill="1" applyBorder="1" applyAlignment="1">
      <alignment horizontal="center" vertical="top"/>
    </xf>
    <xf numFmtId="0" fontId="18" fillId="3" borderId="80" xfId="0" applyFont="1" applyFill="1" applyBorder="1" applyAlignment="1">
      <alignment horizontal="left" vertical="top" wrapText="1"/>
    </xf>
    <xf numFmtId="0" fontId="0" fillId="9" borderId="72" xfId="0" applyFill="1" applyBorder="1" applyAlignment="1">
      <alignment vertical="top" wrapText="1"/>
    </xf>
    <xf numFmtId="3" fontId="5" fillId="3" borderId="13" xfId="0" applyNumberFormat="1" applyFont="1" applyFill="1" applyBorder="1" applyAlignment="1">
      <alignment horizontal="center" vertical="top" wrapText="1"/>
    </xf>
    <xf numFmtId="0" fontId="3" fillId="3" borderId="31" xfId="0" applyFont="1" applyFill="1" applyBorder="1" applyAlignment="1">
      <alignment horizontal="justify" vertical="top"/>
    </xf>
    <xf numFmtId="0" fontId="3" fillId="0" borderId="18" xfId="0" applyFont="1" applyFill="1" applyBorder="1" applyAlignment="1">
      <alignment horizontal="center" vertical="center" textRotation="90" wrapText="1"/>
    </xf>
    <xf numFmtId="49" fontId="5" fillId="0" borderId="39" xfId="0" applyNumberFormat="1" applyFont="1" applyBorder="1" applyAlignment="1">
      <alignment horizontal="center" vertical="top"/>
    </xf>
    <xf numFmtId="49" fontId="5" fillId="0" borderId="24" xfId="0" applyNumberFormat="1" applyFont="1" applyBorder="1" applyAlignment="1">
      <alignment horizontal="center" vertical="top"/>
    </xf>
    <xf numFmtId="0" fontId="3" fillId="0" borderId="74" xfId="0" applyFont="1" applyFill="1" applyBorder="1" applyAlignment="1">
      <alignment horizontal="center" vertical="top" wrapText="1"/>
    </xf>
    <xf numFmtId="0" fontId="3" fillId="3" borderId="100" xfId="0" applyFont="1" applyFill="1" applyBorder="1" applyAlignment="1">
      <alignment horizontal="left" vertical="top" wrapText="1"/>
    </xf>
    <xf numFmtId="3" fontId="3" fillId="3" borderId="101" xfId="0" applyNumberFormat="1" applyFont="1" applyFill="1" applyBorder="1" applyAlignment="1">
      <alignment horizontal="center" vertical="top" wrapText="1"/>
    </xf>
    <xf numFmtId="3" fontId="3" fillId="0" borderId="101" xfId="0" applyNumberFormat="1" applyFont="1" applyFill="1" applyBorder="1" applyAlignment="1">
      <alignment horizontal="center" vertical="top" wrapText="1"/>
    </xf>
    <xf numFmtId="3" fontId="3" fillId="0" borderId="103" xfId="0" applyNumberFormat="1" applyFont="1" applyFill="1" applyBorder="1" applyAlignment="1">
      <alignment horizontal="center" vertical="top" wrapText="1"/>
    </xf>
    <xf numFmtId="0" fontId="3" fillId="0" borderId="23" xfId="0" applyFont="1" applyFill="1" applyBorder="1" applyAlignment="1">
      <alignment horizontal="center" vertical="top"/>
    </xf>
    <xf numFmtId="164" fontId="18" fillId="6" borderId="18" xfId="0" applyNumberFormat="1" applyFont="1" applyFill="1" applyBorder="1" applyAlignment="1">
      <alignment vertical="top"/>
    </xf>
    <xf numFmtId="164" fontId="18" fillId="6" borderId="32" xfId="0" applyNumberFormat="1" applyFont="1" applyFill="1" applyBorder="1" applyAlignment="1">
      <alignment vertical="top"/>
    </xf>
    <xf numFmtId="49" fontId="3" fillId="6" borderId="94" xfId="0" applyNumberFormat="1" applyFont="1" applyFill="1" applyBorder="1" applyAlignment="1">
      <alignment vertical="top"/>
    </xf>
    <xf numFmtId="49" fontId="5" fillId="6" borderId="105" xfId="0" applyNumberFormat="1" applyFont="1" applyFill="1" applyBorder="1" applyAlignment="1">
      <alignment horizontal="center" vertical="top"/>
    </xf>
    <xf numFmtId="0" fontId="3" fillId="6" borderId="96" xfId="0" applyFont="1" applyFill="1" applyBorder="1" applyAlignment="1">
      <alignment horizontal="center" vertical="top" wrapText="1"/>
    </xf>
    <xf numFmtId="0" fontId="3" fillId="0" borderId="104" xfId="0" applyFont="1" applyFill="1" applyBorder="1" applyAlignment="1">
      <alignment vertical="center" textRotation="90" wrapText="1"/>
    </xf>
    <xf numFmtId="49" fontId="3" fillId="0" borderId="94" xfId="0" applyNumberFormat="1" applyFont="1" applyBorder="1" applyAlignment="1">
      <alignment vertical="top"/>
    </xf>
    <xf numFmtId="0" fontId="3" fillId="0" borderId="96" xfId="0" applyFont="1" applyFill="1" applyBorder="1" applyAlignment="1">
      <alignment horizontal="center" vertical="top" wrapText="1"/>
    </xf>
    <xf numFmtId="0" fontId="3" fillId="2" borderId="58" xfId="0" applyFont="1" applyFill="1" applyBorder="1" applyAlignment="1">
      <alignment horizontal="center" vertical="top" wrapText="1"/>
    </xf>
    <xf numFmtId="0" fontId="3" fillId="2" borderId="69" xfId="0" applyFont="1" applyFill="1" applyBorder="1" applyAlignment="1">
      <alignment horizontal="center" vertical="top" wrapText="1"/>
    </xf>
    <xf numFmtId="3" fontId="5" fillId="3" borderId="15" xfId="0" applyNumberFormat="1" applyFont="1" applyFill="1" applyBorder="1" applyAlignment="1">
      <alignment horizontal="center" vertical="top"/>
    </xf>
    <xf numFmtId="3" fontId="5" fillId="3" borderId="17" xfId="0" applyNumberFormat="1" applyFont="1" applyFill="1" applyBorder="1" applyAlignment="1">
      <alignment horizontal="center" vertical="top"/>
    </xf>
    <xf numFmtId="49" fontId="5" fillId="10"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10" borderId="7" xfId="0" applyNumberFormat="1" applyFont="1" applyFill="1" applyBorder="1" applyAlignment="1">
      <alignment horizontal="center" vertical="top"/>
    </xf>
    <xf numFmtId="49" fontId="5" fillId="2" borderId="28" xfId="0" applyNumberFormat="1" applyFont="1" applyFill="1" applyBorder="1" applyAlignment="1">
      <alignment horizontal="center" vertical="top"/>
    </xf>
    <xf numFmtId="0" fontId="3" fillId="0" borderId="91" xfId="0" applyFont="1" applyFill="1" applyBorder="1" applyAlignment="1">
      <alignment horizontal="center" vertical="center" textRotation="90" wrapText="1"/>
    </xf>
    <xf numFmtId="49" fontId="3" fillId="0" borderId="19" xfId="0" applyNumberFormat="1" applyFont="1" applyBorder="1" applyAlignment="1">
      <alignment horizontal="center" vertical="top" wrapText="1"/>
    </xf>
    <xf numFmtId="49" fontId="3" fillId="0" borderId="24" xfId="0" applyNumberFormat="1" applyFont="1" applyBorder="1" applyAlignment="1">
      <alignment horizontal="center" vertical="top" wrapText="1"/>
    </xf>
    <xf numFmtId="49" fontId="5" fillId="9" borderId="15" xfId="0" applyNumberFormat="1" applyFont="1" applyFill="1" applyBorder="1" applyAlignment="1">
      <alignment horizontal="center" vertical="top"/>
    </xf>
    <xf numFmtId="49" fontId="5" fillId="0" borderId="94" xfId="0" applyNumberFormat="1" applyFont="1" applyBorder="1" applyAlignment="1">
      <alignment horizontal="center" vertical="top"/>
    </xf>
    <xf numFmtId="49" fontId="5" fillId="0" borderId="86" xfId="0" applyNumberFormat="1" applyFont="1" applyBorder="1" applyAlignment="1">
      <alignment horizontal="center" vertical="top"/>
    </xf>
    <xf numFmtId="49" fontId="3" fillId="0" borderId="86" xfId="0" applyNumberFormat="1" applyFont="1" applyBorder="1" applyAlignment="1">
      <alignment horizontal="center" vertical="top" wrapText="1"/>
    </xf>
    <xf numFmtId="49" fontId="3" fillId="0" borderId="90" xfId="0" applyNumberFormat="1" applyFont="1" applyBorder="1" applyAlignment="1">
      <alignment horizontal="center" vertical="top"/>
    </xf>
    <xf numFmtId="3" fontId="5" fillId="2" borderId="25" xfId="0" applyNumberFormat="1" applyFont="1" applyFill="1" applyBorder="1" applyAlignment="1">
      <alignment horizontal="right" vertical="top"/>
    </xf>
    <xf numFmtId="3" fontId="5" fillId="10" borderId="25" xfId="0" applyNumberFormat="1" applyFont="1" applyFill="1" applyBorder="1" applyAlignment="1">
      <alignment horizontal="right" vertical="top"/>
    </xf>
    <xf numFmtId="3" fontId="5" fillId="4" borderId="52" xfId="0" applyNumberFormat="1" applyFont="1" applyFill="1" applyBorder="1" applyAlignment="1">
      <alignment horizontal="right" vertical="top"/>
    </xf>
    <xf numFmtId="3" fontId="5" fillId="4" borderId="62" xfId="0" applyNumberFormat="1" applyFont="1" applyFill="1" applyBorder="1" applyAlignment="1">
      <alignment horizontal="right" vertical="top"/>
    </xf>
    <xf numFmtId="3" fontId="5" fillId="4" borderId="6" xfId="0" applyNumberFormat="1" applyFont="1" applyFill="1" applyBorder="1" applyAlignment="1">
      <alignment horizontal="right" vertical="top"/>
    </xf>
    <xf numFmtId="3" fontId="3" fillId="0" borderId="24" xfId="0" applyNumberFormat="1" applyFont="1" applyBorder="1" applyAlignment="1">
      <alignment horizontal="right" vertical="top"/>
    </xf>
    <xf numFmtId="3" fontId="5" fillId="4" borderId="24" xfId="0" applyNumberFormat="1" applyFont="1" applyFill="1" applyBorder="1" applyAlignment="1">
      <alignment horizontal="right" vertical="top"/>
    </xf>
    <xf numFmtId="3" fontId="5" fillId="8" borderId="52" xfId="0" applyNumberFormat="1" applyFont="1" applyFill="1" applyBorder="1" applyAlignment="1">
      <alignment horizontal="right" vertical="top"/>
    </xf>
    <xf numFmtId="0" fontId="3" fillId="6" borderId="87" xfId="0" applyFont="1" applyFill="1" applyBorder="1" applyAlignment="1">
      <alignment horizontal="justify" vertical="top"/>
    </xf>
    <xf numFmtId="49" fontId="5" fillId="9" borderId="32" xfId="0" applyNumberFormat="1" applyFont="1" applyFill="1" applyBorder="1" applyAlignment="1">
      <alignment horizontal="center" vertical="top"/>
    </xf>
    <xf numFmtId="49" fontId="5" fillId="0" borderId="101" xfId="0" applyNumberFormat="1" applyFont="1" applyBorder="1" applyAlignment="1">
      <alignment horizontal="center" vertical="top"/>
    </xf>
    <xf numFmtId="0" fontId="3" fillId="6" borderId="103" xfId="0" applyFont="1" applyFill="1" applyBorder="1" applyAlignment="1">
      <alignment horizontal="justify" vertical="top"/>
    </xf>
    <xf numFmtId="0" fontId="3" fillId="0" borderId="125" xfId="0" applyFont="1" applyFill="1" applyBorder="1" applyAlignment="1">
      <alignment horizontal="center" vertical="top" wrapText="1"/>
    </xf>
    <xf numFmtId="0" fontId="3" fillId="0" borderId="102" xfId="0" applyFont="1" applyFill="1" applyBorder="1" applyAlignment="1">
      <alignment vertical="top" wrapText="1"/>
    </xf>
    <xf numFmtId="0" fontId="3" fillId="0" borderId="124" xfId="0" applyFont="1" applyFill="1" applyBorder="1" applyAlignment="1">
      <alignment horizontal="center" vertical="center" textRotation="90" wrapText="1"/>
    </xf>
    <xf numFmtId="49" fontId="3" fillId="0" borderId="101" xfId="0" applyNumberFormat="1" applyFont="1" applyBorder="1" applyAlignment="1">
      <alignment horizontal="center" vertical="top" wrapText="1"/>
    </xf>
    <xf numFmtId="49" fontId="3" fillId="0" borderId="127" xfId="0" applyNumberFormat="1" applyFont="1" applyBorder="1" applyAlignment="1">
      <alignment horizontal="center" vertical="top"/>
    </xf>
    <xf numFmtId="0" fontId="3" fillId="0" borderId="124" xfId="0" applyFont="1" applyFill="1" applyBorder="1" applyAlignment="1">
      <alignment horizontal="center" vertical="top"/>
    </xf>
    <xf numFmtId="0" fontId="3" fillId="0" borderId="100" xfId="0" applyFont="1" applyFill="1" applyBorder="1" applyAlignment="1">
      <alignment horizontal="left" vertical="top" wrapText="1"/>
    </xf>
    <xf numFmtId="3" fontId="3" fillId="0" borderId="101" xfId="0" applyNumberFormat="1" applyFont="1" applyFill="1" applyBorder="1" applyAlignment="1">
      <alignment horizontal="center" vertical="top"/>
    </xf>
    <xf numFmtId="3" fontId="3" fillId="0" borderId="103" xfId="0" applyNumberFormat="1" applyFont="1" applyFill="1" applyBorder="1" applyAlignment="1">
      <alignment horizontal="center" vertical="top"/>
    </xf>
    <xf numFmtId="49" fontId="5" fillId="0" borderId="19" xfId="0" applyNumberFormat="1" applyFont="1" applyBorder="1" applyAlignment="1">
      <alignment horizontal="center" vertical="top"/>
    </xf>
    <xf numFmtId="0" fontId="3" fillId="0" borderId="64" xfId="0" applyFont="1" applyFill="1" applyBorder="1" applyAlignment="1">
      <alignment horizontal="center" vertical="center" textRotation="90" wrapText="1"/>
    </xf>
    <xf numFmtId="49" fontId="3" fillId="0" borderId="133" xfId="0" applyNumberFormat="1" applyFont="1" applyBorder="1" applyAlignment="1">
      <alignment horizontal="center" vertical="top"/>
    </xf>
    <xf numFmtId="0" fontId="3" fillId="0" borderId="64" xfId="0" applyFont="1" applyFill="1" applyBorder="1" applyAlignment="1">
      <alignment horizontal="center" vertical="top"/>
    </xf>
    <xf numFmtId="0" fontId="3" fillId="0" borderId="36" xfId="0" applyFont="1" applyFill="1" applyBorder="1" applyAlignment="1">
      <alignment horizontal="left" vertical="top" wrapText="1"/>
    </xf>
    <xf numFmtId="3" fontId="3" fillId="0" borderId="19" xfId="0" applyNumberFormat="1" applyFont="1" applyFill="1" applyBorder="1" applyAlignment="1">
      <alignment horizontal="center" vertical="top"/>
    </xf>
    <xf numFmtId="3" fontId="3" fillId="0" borderId="20" xfId="0" applyNumberFormat="1" applyFont="1" applyFill="1" applyBorder="1" applyAlignment="1">
      <alignment horizontal="center" vertical="top"/>
    </xf>
    <xf numFmtId="165" fontId="5" fillId="6" borderId="0" xfId="0" applyNumberFormat="1" applyFont="1" applyFill="1" applyAlignment="1">
      <alignment vertical="top"/>
    </xf>
    <xf numFmtId="3" fontId="5" fillId="6" borderId="0" xfId="0" applyNumberFormat="1" applyFont="1" applyFill="1" applyAlignment="1">
      <alignment vertical="top"/>
    </xf>
    <xf numFmtId="164" fontId="18" fillId="3" borderId="33" xfId="0" applyNumberFormat="1" applyFont="1" applyFill="1" applyBorder="1" applyAlignment="1">
      <alignment horizontal="right" vertical="center"/>
    </xf>
    <xf numFmtId="164" fontId="18" fillId="3" borderId="14" xfId="0" applyNumberFormat="1" applyFont="1" applyFill="1" applyBorder="1" applyAlignment="1">
      <alignment horizontal="right" vertical="center"/>
    </xf>
    <xf numFmtId="164" fontId="21" fillId="3" borderId="14" xfId="0" applyNumberFormat="1" applyFont="1" applyFill="1" applyBorder="1" applyAlignment="1">
      <alignment horizontal="right" vertical="center"/>
    </xf>
    <xf numFmtId="164" fontId="21" fillId="3" borderId="1" xfId="0" applyNumberFormat="1" applyFont="1" applyFill="1" applyBorder="1" applyAlignment="1">
      <alignment horizontal="right" vertical="center"/>
    </xf>
    <xf numFmtId="164" fontId="21" fillId="3" borderId="16" xfId="0" applyNumberFormat="1" applyFont="1" applyFill="1" applyBorder="1" applyAlignment="1">
      <alignment horizontal="right" vertical="center"/>
    </xf>
    <xf numFmtId="164" fontId="21" fillId="0" borderId="1" xfId="0" applyNumberFormat="1" applyFont="1" applyBorder="1" applyAlignment="1">
      <alignment horizontal="right" vertical="top"/>
    </xf>
    <xf numFmtId="164" fontId="21" fillId="0" borderId="16" xfId="0" applyNumberFormat="1" applyFont="1" applyBorder="1" applyAlignment="1">
      <alignment horizontal="right" vertical="top"/>
    </xf>
    <xf numFmtId="164" fontId="3" fillId="6" borderId="87" xfId="0" applyNumberFormat="1" applyFont="1" applyFill="1" applyBorder="1" applyAlignment="1">
      <alignment horizontal="right" vertical="top"/>
    </xf>
    <xf numFmtId="164" fontId="3" fillId="6" borderId="104" xfId="0" applyNumberFormat="1" applyFont="1" applyFill="1" applyBorder="1" applyAlignment="1">
      <alignment horizontal="right" vertical="top"/>
    </xf>
    <xf numFmtId="164" fontId="17" fillId="6" borderId="10" xfId="0" applyNumberFormat="1" applyFont="1" applyFill="1" applyBorder="1" applyAlignment="1">
      <alignment horizontal="right" vertical="top"/>
    </xf>
    <xf numFmtId="164" fontId="17" fillId="6" borderId="11" xfId="0" applyNumberFormat="1" applyFont="1" applyFill="1" applyBorder="1" applyAlignment="1">
      <alignment horizontal="right" vertical="top"/>
    </xf>
    <xf numFmtId="164" fontId="3" fillId="6" borderId="11" xfId="0" applyNumberFormat="1" applyFont="1" applyFill="1" applyBorder="1" applyAlignment="1">
      <alignment horizontal="right" vertical="top"/>
    </xf>
    <xf numFmtId="164" fontId="3" fillId="6" borderId="12" xfId="0" applyNumberFormat="1" applyFont="1" applyFill="1" applyBorder="1" applyAlignment="1">
      <alignment horizontal="right" vertical="top"/>
    </xf>
    <xf numFmtId="164" fontId="3" fillId="0" borderId="10" xfId="0" applyNumberFormat="1" applyFont="1" applyBorder="1" applyAlignment="1">
      <alignment horizontal="right" vertical="top"/>
    </xf>
    <xf numFmtId="164" fontId="3" fillId="0" borderId="11" xfId="0" applyNumberFormat="1" applyFont="1" applyBorder="1" applyAlignment="1">
      <alignment horizontal="right" vertical="top"/>
    </xf>
    <xf numFmtId="164" fontId="3" fillId="0" borderId="13" xfId="0" applyNumberFormat="1" applyFont="1" applyBorder="1" applyAlignment="1">
      <alignment horizontal="right" vertical="top"/>
    </xf>
    <xf numFmtId="164" fontId="17" fillId="8" borderId="45" xfId="0" applyNumberFormat="1" applyFont="1" applyFill="1" applyBorder="1" applyAlignment="1">
      <alignment horizontal="right" vertical="top"/>
    </xf>
    <xf numFmtId="164" fontId="17" fillId="8" borderId="11" xfId="0" applyNumberFormat="1" applyFont="1" applyFill="1" applyBorder="1" applyAlignment="1">
      <alignment horizontal="right" vertical="top"/>
    </xf>
    <xf numFmtId="164" fontId="3" fillId="3" borderId="68" xfId="0" applyNumberFormat="1" applyFont="1" applyFill="1" applyBorder="1" applyAlignment="1">
      <alignment horizontal="right" vertical="top" wrapText="1"/>
    </xf>
    <xf numFmtId="164" fontId="18" fillId="6" borderId="117" xfId="0" applyNumberFormat="1" applyFont="1" applyFill="1" applyBorder="1" applyAlignment="1">
      <alignment horizontal="right" vertical="top"/>
    </xf>
    <xf numFmtId="164" fontId="18" fillId="6" borderId="118" xfId="0" applyNumberFormat="1" applyFont="1" applyFill="1" applyBorder="1" applyAlignment="1">
      <alignment horizontal="right" vertical="top"/>
    </xf>
    <xf numFmtId="164" fontId="3" fillId="6" borderId="118" xfId="0" applyNumberFormat="1" applyFont="1" applyFill="1" applyBorder="1" applyAlignment="1">
      <alignment horizontal="right" vertical="top"/>
    </xf>
    <xf numFmtId="164" fontId="3" fillId="6" borderId="121" xfId="0" applyNumberFormat="1" applyFont="1" applyFill="1" applyBorder="1" applyAlignment="1">
      <alignment horizontal="right" vertical="top"/>
    </xf>
    <xf numFmtId="164" fontId="3" fillId="0" borderId="117" xfId="0" applyNumberFormat="1" applyFont="1" applyBorder="1" applyAlignment="1">
      <alignment horizontal="right" vertical="top"/>
    </xf>
    <xf numFmtId="164" fontId="3" fillId="0" borderId="118" xfId="0" applyNumberFormat="1" applyFont="1" applyFill="1" applyBorder="1" applyAlignment="1">
      <alignment horizontal="right" vertical="top"/>
    </xf>
    <xf numFmtId="164" fontId="17" fillId="0" borderId="118" xfId="0" applyNumberFormat="1" applyFont="1" applyFill="1" applyBorder="1" applyAlignment="1">
      <alignment horizontal="right" vertical="top"/>
    </xf>
    <xf numFmtId="164" fontId="17" fillId="0" borderId="119" xfId="0" applyNumberFormat="1" applyFont="1" applyFill="1" applyBorder="1" applyAlignment="1">
      <alignment horizontal="right" vertical="top"/>
    </xf>
    <xf numFmtId="164" fontId="18" fillId="8" borderId="123" xfId="0" applyNumberFormat="1" applyFont="1" applyFill="1" applyBorder="1" applyAlignment="1">
      <alignment horizontal="right" vertical="top"/>
    </xf>
    <xf numFmtId="164" fontId="18" fillId="8" borderId="118" xfId="0" applyNumberFormat="1" applyFont="1" applyFill="1" applyBorder="1" applyAlignment="1">
      <alignment horizontal="right" vertical="top"/>
    </xf>
    <xf numFmtId="164" fontId="3" fillId="8" borderId="118" xfId="0" applyNumberFormat="1" applyFont="1" applyFill="1" applyBorder="1" applyAlignment="1">
      <alignment horizontal="right" vertical="top"/>
    </xf>
    <xf numFmtId="164" fontId="3" fillId="8" borderId="119" xfId="0" applyNumberFormat="1" applyFont="1" applyFill="1" applyBorder="1" applyAlignment="1">
      <alignment horizontal="right" vertical="top"/>
    </xf>
    <xf numFmtId="164" fontId="3" fillId="3" borderId="116" xfId="0" applyNumberFormat="1" applyFont="1" applyFill="1" applyBorder="1" applyAlignment="1">
      <alignment horizontal="right" vertical="top"/>
    </xf>
    <xf numFmtId="164" fontId="3" fillId="3" borderId="120" xfId="0" applyNumberFormat="1" applyFont="1" applyFill="1" applyBorder="1" applyAlignment="1">
      <alignment horizontal="right" vertical="top"/>
    </xf>
    <xf numFmtId="164" fontId="3" fillId="6" borderId="81" xfId="0" applyNumberFormat="1" applyFont="1" applyFill="1" applyBorder="1" applyAlignment="1">
      <alignment horizontal="right" vertical="top"/>
    </xf>
    <xf numFmtId="164" fontId="3" fillId="3" borderId="82" xfId="0" applyNumberFormat="1" applyFont="1" applyFill="1" applyBorder="1" applyAlignment="1">
      <alignment horizontal="right" vertical="top"/>
    </xf>
    <xf numFmtId="164" fontId="3" fillId="0" borderId="83" xfId="0" applyNumberFormat="1" applyFont="1" applyFill="1" applyBorder="1" applyAlignment="1">
      <alignment horizontal="right" vertical="top"/>
    </xf>
    <xf numFmtId="164" fontId="3" fillId="6" borderId="92" xfId="0" applyNumberFormat="1" applyFont="1" applyFill="1" applyBorder="1" applyAlignment="1">
      <alignment horizontal="right" vertical="top"/>
    </xf>
    <xf numFmtId="164" fontId="3" fillId="0" borderId="88" xfId="0" applyNumberFormat="1" applyFont="1" applyBorder="1" applyAlignment="1">
      <alignment horizontal="right" vertical="top"/>
    </xf>
    <xf numFmtId="164" fontId="3" fillId="0" borderId="86" xfId="0" applyNumberFormat="1" applyFont="1" applyFill="1" applyBorder="1" applyAlignment="1">
      <alignment horizontal="right" vertical="top"/>
    </xf>
    <xf numFmtId="164" fontId="3" fillId="0" borderId="86" xfId="0" applyNumberFormat="1" applyFont="1" applyBorder="1" applyAlignment="1">
      <alignment horizontal="right" vertical="top"/>
    </xf>
    <xf numFmtId="164" fontId="3" fillId="6" borderId="85" xfId="0" applyNumberFormat="1" applyFont="1" applyFill="1" applyBorder="1" applyAlignment="1">
      <alignment horizontal="right" vertical="top"/>
    </xf>
    <xf numFmtId="164" fontId="3" fillId="6" borderId="93" xfId="0" applyNumberFormat="1" applyFont="1" applyFill="1" applyBorder="1" applyAlignment="1">
      <alignment horizontal="right" vertical="top" wrapText="1"/>
    </xf>
    <xf numFmtId="164" fontId="3" fillId="3" borderId="83" xfId="0" applyNumberFormat="1" applyFont="1" applyFill="1" applyBorder="1" applyAlignment="1">
      <alignment horizontal="right" vertical="top" wrapText="1"/>
    </xf>
    <xf numFmtId="164" fontId="3" fillId="6" borderId="100" xfId="0" applyNumberFormat="1" applyFont="1" applyFill="1" applyBorder="1" applyAlignment="1">
      <alignment horizontal="right" vertical="top"/>
    </xf>
    <xf numFmtId="164" fontId="3" fillId="6" borderId="101" xfId="0" applyNumberFormat="1" applyFont="1" applyFill="1" applyBorder="1" applyAlignment="1">
      <alignment horizontal="right" vertical="top"/>
    </xf>
    <xf numFmtId="164" fontId="3" fillId="6" borderId="102" xfId="0" applyNumberFormat="1" applyFont="1" applyFill="1" applyBorder="1" applyAlignment="1">
      <alignment horizontal="right" vertical="top"/>
    </xf>
    <xf numFmtId="164" fontId="3" fillId="6" borderId="103" xfId="0" applyNumberFormat="1" applyFont="1" applyFill="1" applyBorder="1" applyAlignment="1">
      <alignment horizontal="right" vertical="top"/>
    </xf>
    <xf numFmtId="164" fontId="3" fillId="6" borderId="132" xfId="0" applyNumberFormat="1" applyFont="1" applyFill="1" applyBorder="1" applyAlignment="1">
      <alignment horizontal="right" vertical="top"/>
    </xf>
    <xf numFmtId="164" fontId="3" fillId="6" borderId="99" xfId="0" applyNumberFormat="1" applyFont="1" applyFill="1" applyBorder="1" applyAlignment="1">
      <alignment horizontal="right" vertical="top"/>
    </xf>
    <xf numFmtId="164" fontId="3" fillId="3" borderId="125" xfId="0" applyNumberFormat="1" applyFont="1" applyFill="1" applyBorder="1" applyAlignment="1">
      <alignment horizontal="right" vertical="top" wrapText="1"/>
    </xf>
    <xf numFmtId="164" fontId="3" fillId="0" borderId="87" xfId="0" applyNumberFormat="1" applyFont="1" applyBorder="1" applyAlignment="1">
      <alignment horizontal="right" vertical="top"/>
    </xf>
    <xf numFmtId="164" fontId="3" fillId="3" borderId="85" xfId="0" applyNumberFormat="1" applyFont="1" applyFill="1" applyBorder="1" applyAlignment="1">
      <alignment horizontal="right" vertical="top"/>
    </xf>
    <xf numFmtId="164" fontId="3" fillId="3" borderId="93" xfId="0" applyNumberFormat="1" applyFont="1" applyFill="1" applyBorder="1" applyAlignment="1">
      <alignment horizontal="right" vertical="top" wrapText="1"/>
    </xf>
    <xf numFmtId="164" fontId="3" fillId="6" borderId="39" xfId="0" applyNumberFormat="1" applyFont="1" applyFill="1" applyBorder="1" applyAlignment="1">
      <alignment horizontal="right" vertical="top"/>
    </xf>
    <xf numFmtId="164" fontId="3" fillId="0" borderId="31" xfId="0" applyNumberFormat="1" applyFont="1" applyBorder="1" applyAlignment="1">
      <alignment horizontal="right" vertical="top"/>
    </xf>
    <xf numFmtId="164" fontId="3" fillId="3" borderId="24" xfId="0" applyNumberFormat="1" applyFont="1" applyFill="1" applyBorder="1" applyAlignment="1">
      <alignment horizontal="right" vertical="top"/>
    </xf>
    <xf numFmtId="164" fontId="3" fillId="3" borderId="74" xfId="0" applyNumberFormat="1" applyFont="1" applyFill="1" applyBorder="1" applyAlignment="1">
      <alignment horizontal="right" vertical="top" wrapText="1"/>
    </xf>
    <xf numFmtId="164" fontId="5" fillId="9" borderId="9" xfId="0" applyNumberFormat="1" applyFont="1" applyFill="1" applyBorder="1" applyAlignment="1">
      <alignment horizontal="right" vertical="top"/>
    </xf>
    <xf numFmtId="164" fontId="5" fillId="9" borderId="26" xfId="0" applyNumberFormat="1" applyFont="1" applyFill="1" applyBorder="1" applyAlignment="1">
      <alignment horizontal="right" vertical="top"/>
    </xf>
    <xf numFmtId="164" fontId="5" fillId="9" borderId="63" xfId="0" applyNumberFormat="1" applyFont="1" applyFill="1" applyBorder="1" applyAlignment="1">
      <alignment horizontal="right" vertical="top"/>
    </xf>
    <xf numFmtId="164" fontId="5" fillId="9" borderId="33" xfId="0" applyNumberFormat="1" applyFont="1" applyFill="1" applyBorder="1" applyAlignment="1">
      <alignment horizontal="right" vertical="top"/>
    </xf>
    <xf numFmtId="164" fontId="5" fillId="9" borderId="32" xfId="0" applyNumberFormat="1" applyFont="1" applyFill="1" applyBorder="1" applyAlignment="1">
      <alignment horizontal="right" vertical="top"/>
    </xf>
    <xf numFmtId="164" fontId="5" fillId="9" borderId="31" xfId="0" applyNumberFormat="1" applyFont="1" applyFill="1" applyBorder="1" applyAlignment="1">
      <alignment horizontal="right" vertical="top"/>
    </xf>
    <xf numFmtId="164" fontId="5" fillId="9" borderId="62" xfId="0" applyNumberFormat="1" applyFont="1" applyFill="1" applyBorder="1" applyAlignment="1">
      <alignment horizontal="right" vertical="top"/>
    </xf>
    <xf numFmtId="164" fontId="5" fillId="9" borderId="52" xfId="0" applyNumberFormat="1" applyFont="1" applyFill="1" applyBorder="1" applyAlignment="1">
      <alignment horizontal="right" vertical="top"/>
    </xf>
    <xf numFmtId="164" fontId="5" fillId="9" borderId="72" xfId="0" applyNumberFormat="1" applyFont="1" applyFill="1" applyBorder="1" applyAlignment="1">
      <alignment horizontal="right" vertical="top"/>
    </xf>
    <xf numFmtId="164" fontId="17" fillId="6" borderId="7" xfId="0" applyNumberFormat="1" applyFont="1" applyFill="1" applyBorder="1" applyAlignment="1">
      <alignment horizontal="right" vertical="top"/>
    </xf>
    <xf numFmtId="164" fontId="17" fillId="6" borderId="28" xfId="0" applyNumberFormat="1" applyFont="1" applyFill="1" applyBorder="1" applyAlignment="1">
      <alignment horizontal="right" vertical="top"/>
    </xf>
    <xf numFmtId="164" fontId="3" fillId="6" borderId="28" xfId="0" applyNumberFormat="1" applyFont="1" applyFill="1" applyBorder="1" applyAlignment="1">
      <alignment horizontal="right" vertical="top"/>
    </xf>
    <xf numFmtId="164" fontId="3" fillId="6" borderId="29" xfId="0" applyNumberFormat="1" applyFont="1" applyFill="1" applyBorder="1" applyAlignment="1">
      <alignment horizontal="right" vertical="top"/>
    </xf>
    <xf numFmtId="164" fontId="3" fillId="0" borderId="129" xfId="0" applyNumberFormat="1" applyFont="1" applyBorder="1" applyAlignment="1">
      <alignment horizontal="right" vertical="top"/>
    </xf>
    <xf numFmtId="164" fontId="3" fillId="0" borderId="28" xfId="0" applyNumberFormat="1" applyFont="1" applyBorder="1" applyAlignment="1">
      <alignment horizontal="right" vertical="top"/>
    </xf>
    <xf numFmtId="164" fontId="3" fillId="0" borderId="29" xfId="0" applyNumberFormat="1" applyFont="1" applyBorder="1" applyAlignment="1">
      <alignment horizontal="right" vertical="top"/>
    </xf>
    <xf numFmtId="164" fontId="17" fillId="8" borderId="129" xfId="0" applyNumberFormat="1" applyFont="1" applyFill="1" applyBorder="1" applyAlignment="1">
      <alignment horizontal="right" vertical="top"/>
    </xf>
    <xf numFmtId="164" fontId="17" fillId="8" borderId="28" xfId="0" applyNumberFormat="1" applyFont="1" applyFill="1" applyBorder="1" applyAlignment="1">
      <alignment horizontal="right" vertical="top"/>
    </xf>
    <xf numFmtId="164" fontId="3" fillId="8" borderId="28" xfId="0" applyNumberFormat="1" applyFont="1" applyFill="1" applyBorder="1" applyAlignment="1">
      <alignment horizontal="right" vertical="top"/>
    </xf>
    <xf numFmtId="164" fontId="3" fillId="8" borderId="29" xfId="0" applyNumberFormat="1" applyFont="1" applyFill="1" applyBorder="1" applyAlignment="1">
      <alignment horizontal="right" vertical="top"/>
    </xf>
    <xf numFmtId="164" fontId="3" fillId="3" borderId="70" xfId="0" applyNumberFormat="1" applyFont="1" applyFill="1" applyBorder="1" applyAlignment="1">
      <alignment horizontal="right" vertical="top" wrapText="1"/>
    </xf>
    <xf numFmtId="164" fontId="3" fillId="3" borderId="59" xfId="0" applyNumberFormat="1" applyFont="1" applyFill="1" applyBorder="1" applyAlignment="1">
      <alignment horizontal="right" vertical="top" wrapText="1"/>
    </xf>
    <xf numFmtId="164" fontId="3" fillId="0" borderId="104" xfId="0" applyNumberFormat="1" applyFont="1" applyBorder="1" applyAlignment="1">
      <alignment horizontal="right" vertical="top"/>
    </xf>
    <xf numFmtId="164" fontId="3" fillId="0" borderId="94" xfId="0" applyNumberFormat="1" applyFont="1" applyBorder="1" applyAlignment="1">
      <alignment horizontal="right" vertical="top"/>
    </xf>
    <xf numFmtId="164" fontId="3" fillId="0" borderId="105" xfId="0" applyNumberFormat="1" applyFont="1" applyBorder="1" applyAlignment="1">
      <alignment horizontal="right" vertical="top"/>
    </xf>
    <xf numFmtId="164" fontId="3" fillId="0" borderId="130" xfId="0" applyNumberFormat="1" applyFont="1" applyBorder="1" applyAlignment="1">
      <alignment horizontal="right" vertical="top"/>
    </xf>
    <xf numFmtId="164" fontId="3" fillId="8" borderId="130" xfId="0" applyNumberFormat="1" applyFont="1" applyFill="1" applyBorder="1" applyAlignment="1">
      <alignment horizontal="right" vertical="top"/>
    </xf>
    <xf numFmtId="164" fontId="3" fillId="8" borderId="94" xfId="0" applyNumberFormat="1" applyFont="1" applyFill="1" applyBorder="1" applyAlignment="1">
      <alignment horizontal="right" vertical="top"/>
    </xf>
    <xf numFmtId="164" fontId="3" fillId="8" borderId="95" xfId="0" applyNumberFormat="1" applyFont="1" applyFill="1" applyBorder="1" applyAlignment="1">
      <alignment horizontal="right" vertical="top"/>
    </xf>
    <xf numFmtId="164" fontId="3" fillId="3" borderId="96" xfId="0" applyNumberFormat="1" applyFont="1" applyFill="1" applyBorder="1" applyAlignment="1">
      <alignment horizontal="right" vertical="top" wrapText="1"/>
    </xf>
    <xf numFmtId="164" fontId="3" fillId="3" borderId="98" xfId="0" applyNumberFormat="1" applyFont="1" applyFill="1" applyBorder="1" applyAlignment="1">
      <alignment horizontal="right" vertical="top" wrapText="1"/>
    </xf>
    <xf numFmtId="164" fontId="3" fillId="0" borderId="89" xfId="0" applyNumberFormat="1" applyFont="1" applyBorder="1" applyAlignment="1">
      <alignment horizontal="right" vertical="top"/>
    </xf>
    <xf numFmtId="164" fontId="3" fillId="8" borderId="92" xfId="0" applyNumberFormat="1" applyFont="1" applyFill="1" applyBorder="1" applyAlignment="1">
      <alignment horizontal="right" vertical="top"/>
    </xf>
    <xf numFmtId="164" fontId="3" fillId="0" borderId="91" xfId="0" applyNumberFormat="1" applyFont="1" applyFill="1" applyBorder="1" applyAlignment="1">
      <alignment horizontal="right" vertical="top"/>
    </xf>
    <xf numFmtId="164" fontId="3" fillId="0" borderId="100" xfId="0" applyNumberFormat="1" applyFont="1" applyBorder="1" applyAlignment="1">
      <alignment horizontal="right" vertical="top"/>
    </xf>
    <xf numFmtId="164" fontId="3" fillId="0" borderId="101" xfId="0" applyNumberFormat="1" applyFont="1" applyBorder="1" applyAlignment="1">
      <alignment horizontal="right" vertical="top"/>
    </xf>
    <xf numFmtId="164" fontId="3" fillId="0" borderId="103" xfId="0" applyNumberFormat="1" applyFont="1" applyBorder="1" applyAlignment="1">
      <alignment horizontal="right" vertical="top"/>
    </xf>
    <xf numFmtId="164" fontId="3" fillId="0" borderId="132" xfId="0" applyNumberFormat="1" applyFont="1" applyBorder="1" applyAlignment="1">
      <alignment horizontal="right" vertical="top"/>
    </xf>
    <xf numFmtId="164" fontId="3" fillId="8" borderId="132" xfId="0" applyNumberFormat="1" applyFont="1" applyFill="1" applyBorder="1" applyAlignment="1">
      <alignment horizontal="right" vertical="top"/>
    </xf>
    <xf numFmtId="164" fontId="3" fillId="8" borderId="101" xfId="0" applyNumberFormat="1" applyFont="1" applyFill="1" applyBorder="1" applyAlignment="1">
      <alignment horizontal="right" vertical="top"/>
    </xf>
    <xf numFmtId="164" fontId="3" fillId="8" borderId="102" xfId="0" applyNumberFormat="1" applyFont="1" applyFill="1" applyBorder="1" applyAlignment="1">
      <alignment horizontal="right" vertical="top"/>
    </xf>
    <xf numFmtId="164" fontId="3" fillId="3" borderId="124" xfId="0" applyNumberFormat="1" applyFont="1" applyFill="1" applyBorder="1" applyAlignment="1">
      <alignment horizontal="right" vertical="top" wrapText="1"/>
    </xf>
    <xf numFmtId="164" fontId="3" fillId="3" borderId="99" xfId="0" applyNumberFormat="1" applyFont="1" applyFill="1" applyBorder="1" applyAlignment="1">
      <alignment horizontal="right" vertical="top" wrapText="1"/>
    </xf>
    <xf numFmtId="164" fontId="3" fillId="0" borderId="36" xfId="0" applyNumberFormat="1" applyFont="1" applyBorder="1" applyAlignment="1">
      <alignment horizontal="right" vertical="top"/>
    </xf>
    <xf numFmtId="164" fontId="3" fillId="0" borderId="19" xfId="0" applyNumberFormat="1" applyFont="1" applyBorder="1" applyAlignment="1">
      <alignment horizontal="right" vertical="top"/>
    </xf>
    <xf numFmtId="164" fontId="3" fillId="0" borderId="20" xfId="0" applyNumberFormat="1" applyFont="1" applyBorder="1" applyAlignment="1">
      <alignment horizontal="right" vertical="top"/>
    </xf>
    <xf numFmtId="164" fontId="3" fillId="0" borderId="106" xfId="0" applyNumberFormat="1" applyFont="1" applyBorder="1" applyAlignment="1">
      <alignment horizontal="right" vertical="top"/>
    </xf>
    <xf numFmtId="164" fontId="3" fillId="8" borderId="106" xfId="0" applyNumberFormat="1" applyFont="1" applyFill="1" applyBorder="1" applyAlignment="1">
      <alignment horizontal="right" vertical="top"/>
    </xf>
    <xf numFmtId="164" fontId="3" fillId="8" borderId="19" xfId="0" applyNumberFormat="1" applyFont="1" applyFill="1" applyBorder="1" applyAlignment="1">
      <alignment horizontal="right" vertical="top"/>
    </xf>
    <xf numFmtId="164" fontId="3" fillId="8" borderId="47" xfId="0" applyNumberFormat="1" applyFont="1" applyFill="1" applyBorder="1" applyAlignment="1">
      <alignment horizontal="right" vertical="top"/>
    </xf>
    <xf numFmtId="164" fontId="3" fillId="3" borderId="64" xfId="0" applyNumberFormat="1" applyFont="1" applyFill="1" applyBorder="1" applyAlignment="1">
      <alignment horizontal="right" vertical="top" wrapText="1"/>
    </xf>
    <xf numFmtId="164" fontId="3" fillId="3" borderId="91" xfId="0" applyNumberFormat="1" applyFont="1" applyFill="1" applyBorder="1" applyAlignment="1">
      <alignment horizontal="right" vertical="top" wrapText="1"/>
    </xf>
    <xf numFmtId="164" fontId="3" fillId="3" borderId="85" xfId="0" applyNumberFormat="1" applyFont="1" applyFill="1" applyBorder="1" applyAlignment="1">
      <alignment horizontal="right" vertical="top" wrapText="1"/>
    </xf>
    <xf numFmtId="164" fontId="3" fillId="6" borderId="84" xfId="0" applyNumberFormat="1" applyFont="1" applyFill="1" applyBorder="1" applyAlignment="1">
      <alignment horizontal="right" vertical="top"/>
    </xf>
    <xf numFmtId="164" fontId="3" fillId="8" borderId="81" xfId="0" applyNumberFormat="1" applyFont="1" applyFill="1" applyBorder="1" applyAlignment="1">
      <alignment horizontal="right" vertical="top"/>
    </xf>
    <xf numFmtId="164" fontId="3" fillId="3" borderId="79" xfId="0" applyNumberFormat="1" applyFont="1" applyFill="1" applyBorder="1" applyAlignment="1">
      <alignment horizontal="right" vertical="top" wrapText="1"/>
    </xf>
    <xf numFmtId="164" fontId="3" fillId="8" borderId="39" xfId="0" applyNumberFormat="1" applyFont="1" applyFill="1" applyBorder="1" applyAlignment="1">
      <alignment horizontal="right" vertical="top"/>
    </xf>
    <xf numFmtId="164" fontId="3" fillId="3" borderId="73" xfId="0" applyNumberFormat="1" applyFont="1" applyFill="1" applyBorder="1" applyAlignment="1">
      <alignment horizontal="right" vertical="top" wrapText="1"/>
    </xf>
    <xf numFmtId="164" fontId="5" fillId="9" borderId="36" xfId="0" applyNumberFormat="1" applyFont="1" applyFill="1" applyBorder="1" applyAlignment="1">
      <alignment horizontal="right" vertical="top"/>
    </xf>
    <xf numFmtId="164" fontId="5" fillId="9" borderId="19" xfId="0" applyNumberFormat="1" applyFont="1" applyFill="1" applyBorder="1" applyAlignment="1">
      <alignment horizontal="right" vertical="top"/>
    </xf>
    <xf numFmtId="164" fontId="5" fillId="9" borderId="20" xfId="0" applyNumberFormat="1" applyFont="1" applyFill="1" applyBorder="1" applyAlignment="1">
      <alignment horizontal="right" vertical="top"/>
    </xf>
    <xf numFmtId="164" fontId="5" fillId="9" borderId="106" xfId="0" applyNumberFormat="1" applyFont="1" applyFill="1" applyBorder="1" applyAlignment="1">
      <alignment horizontal="right" vertical="top"/>
    </xf>
    <xf numFmtId="164" fontId="5" fillId="2" borderId="4" xfId="0" applyNumberFormat="1" applyFont="1" applyFill="1" applyBorder="1" applyAlignment="1">
      <alignment horizontal="right" vertical="top"/>
    </xf>
    <xf numFmtId="164" fontId="5" fillId="2" borderId="131" xfId="0" applyNumberFormat="1" applyFont="1" applyFill="1" applyBorder="1" applyAlignment="1">
      <alignment horizontal="right" vertical="top"/>
    </xf>
    <xf numFmtId="164" fontId="5" fillId="2" borderId="22" xfId="0" applyNumberFormat="1" applyFont="1" applyFill="1" applyBorder="1" applyAlignment="1">
      <alignment horizontal="right" vertical="top"/>
    </xf>
    <xf numFmtId="164" fontId="5" fillId="10" borderId="4" xfId="0" applyNumberFormat="1" applyFont="1" applyFill="1" applyBorder="1" applyAlignment="1">
      <alignment horizontal="right" vertical="top"/>
    </xf>
    <xf numFmtId="164" fontId="5" fillId="10" borderId="131" xfId="0" applyNumberFormat="1" applyFont="1" applyFill="1" applyBorder="1" applyAlignment="1">
      <alignment horizontal="right" vertical="top"/>
    </xf>
    <xf numFmtId="164" fontId="5" fillId="10" borderId="22" xfId="0" applyNumberFormat="1" applyFont="1" applyFill="1" applyBorder="1" applyAlignment="1">
      <alignment horizontal="right" vertical="top"/>
    </xf>
    <xf numFmtId="164" fontId="5" fillId="10" borderId="58" xfId="0" applyNumberFormat="1" applyFont="1" applyFill="1" applyBorder="1" applyAlignment="1">
      <alignment horizontal="right" vertical="top"/>
    </xf>
    <xf numFmtId="49" fontId="5" fillId="10"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6" borderId="15" xfId="0" applyNumberFormat="1" applyFont="1" applyFill="1" applyBorder="1" applyAlignment="1">
      <alignment horizontal="center" vertical="top"/>
    </xf>
    <xf numFmtId="49" fontId="5" fillId="10"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6" borderId="15" xfId="0" applyNumberFormat="1" applyFont="1" applyFill="1" applyBorder="1" applyAlignment="1">
      <alignment horizontal="center" vertical="top"/>
    </xf>
    <xf numFmtId="49" fontId="5" fillId="10" borderId="8" xfId="0" applyNumberFormat="1" applyFont="1" applyFill="1" applyBorder="1" applyAlignment="1">
      <alignment horizontal="center" vertical="top"/>
    </xf>
    <xf numFmtId="49" fontId="5" fillId="10" borderId="9"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3" fillId="0" borderId="17" xfId="0" applyNumberFormat="1" applyFont="1" applyBorder="1" applyAlignment="1">
      <alignment horizontal="center" vertical="top"/>
    </xf>
    <xf numFmtId="0" fontId="3" fillId="0" borderId="8" xfId="0" applyFont="1" applyFill="1" applyBorder="1" applyAlignment="1">
      <alignment vertical="top" wrapText="1"/>
    </xf>
    <xf numFmtId="0" fontId="3" fillId="3" borderId="8" xfId="0" applyFont="1" applyFill="1" applyBorder="1" applyAlignment="1">
      <alignment horizontal="center" vertical="center" textRotation="90" wrapText="1"/>
    </xf>
    <xf numFmtId="49" fontId="5" fillId="6" borderId="42" xfId="0" applyNumberFormat="1" applyFont="1" applyFill="1" applyBorder="1" applyAlignment="1">
      <alignment horizontal="center" vertical="top"/>
    </xf>
    <xf numFmtId="49" fontId="3" fillId="0" borderId="31" xfId="0" applyNumberFormat="1" applyFont="1" applyBorder="1" applyAlignment="1">
      <alignment horizontal="center" vertical="top"/>
    </xf>
    <xf numFmtId="3" fontId="5" fillId="3" borderId="17" xfId="0" applyNumberFormat="1" applyFont="1" applyFill="1" applyBorder="1" applyAlignment="1">
      <alignment horizontal="center" vertical="top"/>
    </xf>
    <xf numFmtId="0" fontId="8" fillId="0" borderId="8" xfId="0" applyFont="1" applyFill="1" applyBorder="1" applyAlignment="1">
      <alignment horizontal="center" vertical="center" wrapText="1"/>
    </xf>
    <xf numFmtId="0" fontId="5" fillId="3" borderId="113" xfId="0" applyFont="1" applyFill="1" applyBorder="1" applyAlignment="1">
      <alignment horizontal="left" vertical="top" wrapText="1"/>
    </xf>
    <xf numFmtId="0" fontId="5" fillId="0" borderId="108" xfId="0" applyFont="1" applyBorder="1" applyAlignment="1">
      <alignment vertical="top"/>
    </xf>
    <xf numFmtId="49" fontId="3" fillId="0" borderId="111" xfId="0" applyNumberFormat="1" applyFont="1" applyBorder="1" applyAlignment="1">
      <alignment horizontal="center" vertical="top"/>
    </xf>
    <xf numFmtId="0" fontId="5" fillId="3" borderId="109" xfId="0" applyFont="1" applyFill="1" applyBorder="1" applyAlignment="1">
      <alignment horizontal="left" vertical="top" wrapText="1"/>
    </xf>
    <xf numFmtId="3" fontId="5" fillId="3" borderId="110" xfId="0" applyNumberFormat="1" applyFont="1" applyFill="1" applyBorder="1" applyAlignment="1">
      <alignment horizontal="center" vertical="top" wrapText="1"/>
    </xf>
    <xf numFmtId="3" fontId="5" fillId="3" borderId="111" xfId="0" applyNumberFormat="1" applyFont="1" applyFill="1" applyBorder="1" applyAlignment="1">
      <alignment horizontal="center" vertical="top" wrapText="1"/>
    </xf>
    <xf numFmtId="0" fontId="3" fillId="0" borderId="70" xfId="0" applyFont="1" applyFill="1" applyBorder="1" applyAlignment="1">
      <alignment horizontal="center" vertical="top"/>
    </xf>
    <xf numFmtId="0" fontId="3" fillId="3" borderId="109" xfId="0" applyFont="1" applyFill="1" applyBorder="1" applyAlignment="1">
      <alignment horizontal="left" vertical="top" wrapText="1"/>
    </xf>
    <xf numFmtId="3" fontId="3" fillId="3" borderId="110" xfId="0" applyNumberFormat="1" applyFont="1" applyFill="1" applyBorder="1" applyAlignment="1">
      <alignment horizontal="center" vertical="top"/>
    </xf>
    <xf numFmtId="3" fontId="3" fillId="3" borderId="111" xfId="0" applyNumberFormat="1" applyFont="1" applyFill="1" applyBorder="1" applyAlignment="1">
      <alignment horizontal="center" vertical="top"/>
    </xf>
    <xf numFmtId="0" fontId="5" fillId="6" borderId="111" xfId="0" applyFont="1" applyFill="1" applyBorder="1" applyAlignment="1">
      <alignment vertical="top" wrapText="1"/>
    </xf>
    <xf numFmtId="3" fontId="18" fillId="8" borderId="24" xfId="0" applyNumberFormat="1" applyFont="1" applyFill="1" applyBorder="1" applyAlignment="1">
      <alignment horizontal="right" vertical="top"/>
    </xf>
    <xf numFmtId="3" fontId="3" fillId="3" borderId="55" xfId="0" applyNumberFormat="1" applyFont="1" applyFill="1" applyBorder="1" applyAlignment="1">
      <alignment horizontal="right" vertical="top" wrapText="1"/>
    </xf>
    <xf numFmtId="3" fontId="21" fillId="8" borderId="5" xfId="0" applyNumberFormat="1" applyFont="1" applyFill="1" applyBorder="1" applyAlignment="1">
      <alignment horizontal="right" vertical="top"/>
    </xf>
    <xf numFmtId="3" fontId="3" fillId="0" borderId="54" xfId="0" applyNumberFormat="1" applyFont="1" applyFill="1" applyBorder="1" applyAlignment="1">
      <alignment horizontal="right" vertical="top" wrapText="1"/>
    </xf>
    <xf numFmtId="3" fontId="3" fillId="0" borderId="0" xfId="0" applyNumberFormat="1" applyFont="1" applyFill="1" applyBorder="1" applyAlignment="1">
      <alignment horizontal="right" vertical="top" wrapText="1"/>
    </xf>
    <xf numFmtId="3" fontId="18" fillId="8" borderId="5" xfId="0" applyNumberFormat="1" applyFont="1" applyFill="1" applyBorder="1" applyAlignment="1">
      <alignment horizontal="right" vertical="center"/>
    </xf>
    <xf numFmtId="3" fontId="3" fillId="3" borderId="54" xfId="0" applyNumberFormat="1" applyFont="1" applyFill="1" applyBorder="1" applyAlignment="1">
      <alignment horizontal="right" vertical="top" wrapText="1"/>
    </xf>
    <xf numFmtId="3" fontId="3" fillId="3" borderId="5" xfId="0" applyNumberFormat="1" applyFont="1" applyFill="1" applyBorder="1" applyAlignment="1">
      <alignment horizontal="right" vertical="top" wrapText="1"/>
    </xf>
    <xf numFmtId="3" fontId="21" fillId="8" borderId="5" xfId="0" applyNumberFormat="1" applyFont="1" applyFill="1" applyBorder="1" applyAlignment="1">
      <alignment horizontal="right" vertical="center"/>
    </xf>
    <xf numFmtId="3" fontId="19" fillId="8" borderId="23" xfId="0" applyNumberFormat="1" applyFont="1" applyFill="1" applyBorder="1" applyAlignment="1">
      <alignment horizontal="right" vertical="top"/>
    </xf>
    <xf numFmtId="3" fontId="5" fillId="8" borderId="66" xfId="0" applyNumberFormat="1" applyFont="1" applyFill="1" applyBorder="1" applyAlignment="1">
      <alignment horizontal="right" vertical="top"/>
    </xf>
    <xf numFmtId="3" fontId="5" fillId="8" borderId="34" xfId="0" applyNumberFormat="1" applyFont="1" applyFill="1" applyBorder="1" applyAlignment="1">
      <alignment horizontal="right" vertical="top"/>
    </xf>
    <xf numFmtId="3" fontId="18" fillId="8" borderId="59" xfId="0" applyNumberFormat="1" applyFont="1" applyFill="1" applyBorder="1" applyAlignment="1">
      <alignment horizontal="right" vertical="top"/>
    </xf>
    <xf numFmtId="3" fontId="3" fillId="3" borderId="59" xfId="0" applyNumberFormat="1" applyFont="1" applyFill="1" applyBorder="1" applyAlignment="1">
      <alignment horizontal="right" vertical="top" wrapText="1"/>
    </xf>
    <xf numFmtId="3" fontId="3" fillId="8" borderId="85" xfId="0" applyNumberFormat="1" applyFont="1" applyFill="1" applyBorder="1" applyAlignment="1">
      <alignment horizontal="right" vertical="top"/>
    </xf>
    <xf numFmtId="3" fontId="3" fillId="0" borderId="93" xfId="0" applyNumberFormat="1" applyFont="1" applyFill="1" applyBorder="1" applyAlignment="1">
      <alignment horizontal="right" vertical="top"/>
    </xf>
    <xf numFmtId="3" fontId="3" fillId="0" borderId="85" xfId="0" applyNumberFormat="1" applyFont="1" applyFill="1" applyBorder="1" applyAlignment="1">
      <alignment horizontal="right" vertical="top"/>
    </xf>
    <xf numFmtId="3" fontId="3" fillId="8" borderId="82" xfId="0" applyNumberFormat="1" applyFont="1" applyFill="1" applyBorder="1" applyAlignment="1">
      <alignment horizontal="right" vertical="top"/>
    </xf>
    <xf numFmtId="3" fontId="3" fillId="0" borderId="83" xfId="0" applyNumberFormat="1" applyFont="1" applyFill="1" applyBorder="1" applyAlignment="1">
      <alignment horizontal="right" vertical="top"/>
    </xf>
    <xf numFmtId="3" fontId="3" fillId="0" borderId="82" xfId="0" applyNumberFormat="1" applyFont="1" applyFill="1" applyBorder="1" applyAlignment="1">
      <alignment horizontal="right" vertical="top"/>
    </xf>
    <xf numFmtId="3" fontId="3" fillId="3" borderId="82" xfId="0" applyNumberFormat="1" applyFont="1" applyFill="1" applyBorder="1" applyAlignment="1">
      <alignment horizontal="right" vertical="top" wrapText="1"/>
    </xf>
    <xf numFmtId="3" fontId="3" fillId="3" borderId="83" xfId="0" applyNumberFormat="1" applyFont="1" applyFill="1" applyBorder="1" applyAlignment="1">
      <alignment horizontal="right" vertical="top" wrapText="1"/>
    </xf>
    <xf numFmtId="3" fontId="19" fillId="8" borderId="67" xfId="0" applyNumberFormat="1" applyFont="1" applyFill="1" applyBorder="1" applyAlignment="1">
      <alignment horizontal="right" vertical="top"/>
    </xf>
    <xf numFmtId="3" fontId="3" fillId="8" borderId="114" xfId="0" applyNumberFormat="1" applyFont="1" applyFill="1" applyBorder="1" applyAlignment="1">
      <alignment horizontal="right" vertical="top"/>
    </xf>
    <xf numFmtId="3" fontId="3" fillId="3" borderId="128" xfId="0" applyNumberFormat="1" applyFont="1" applyFill="1" applyBorder="1" applyAlignment="1">
      <alignment horizontal="right" vertical="top" wrapText="1"/>
    </xf>
    <xf numFmtId="3" fontId="3" fillId="3" borderId="114" xfId="0" applyNumberFormat="1" applyFont="1" applyFill="1" applyBorder="1" applyAlignment="1">
      <alignment horizontal="right" vertical="top" wrapText="1"/>
    </xf>
    <xf numFmtId="3" fontId="3" fillId="8" borderId="24" xfId="0" applyNumberFormat="1" applyFont="1" applyFill="1" applyBorder="1" applyAlignment="1">
      <alignment horizontal="right" vertical="top"/>
    </xf>
    <xf numFmtId="3" fontId="3" fillId="0" borderId="74" xfId="0" applyNumberFormat="1" applyFont="1" applyFill="1" applyBorder="1" applyAlignment="1">
      <alignment horizontal="right" vertical="top"/>
    </xf>
    <xf numFmtId="3" fontId="3" fillId="0" borderId="24" xfId="0" applyNumberFormat="1" applyFont="1" applyFill="1" applyBorder="1" applyAlignment="1">
      <alignment horizontal="right" vertical="top"/>
    </xf>
    <xf numFmtId="3" fontId="5" fillId="8" borderId="30" xfId="0" applyNumberFormat="1" applyFont="1" applyFill="1" applyBorder="1" applyAlignment="1">
      <alignment horizontal="right" vertical="top"/>
    </xf>
    <xf numFmtId="3" fontId="3" fillId="8" borderId="59" xfId="0" applyNumberFormat="1" applyFont="1" applyFill="1" applyBorder="1" applyAlignment="1">
      <alignment horizontal="right" vertical="top"/>
    </xf>
    <xf numFmtId="3" fontId="3" fillId="3" borderId="56" xfId="0" applyNumberFormat="1" applyFont="1" applyFill="1" applyBorder="1" applyAlignment="1">
      <alignment horizontal="right" vertical="top" wrapText="1"/>
    </xf>
    <xf numFmtId="3" fontId="5" fillId="6" borderId="90" xfId="0" applyNumberFormat="1" applyFont="1" applyFill="1" applyBorder="1" applyAlignment="1">
      <alignment horizontal="right" vertical="top"/>
    </xf>
    <xf numFmtId="3" fontId="3" fillId="6" borderId="93" xfId="0" applyNumberFormat="1" applyFont="1" applyFill="1" applyBorder="1" applyAlignment="1">
      <alignment horizontal="right" vertical="top" wrapText="1"/>
    </xf>
    <xf numFmtId="3" fontId="3" fillId="3" borderId="90" xfId="0" applyNumberFormat="1" applyFont="1" applyFill="1" applyBorder="1" applyAlignment="1">
      <alignment horizontal="right" vertical="top"/>
    </xf>
    <xf numFmtId="3" fontId="3" fillId="3" borderId="93" xfId="0" applyNumberFormat="1" applyFont="1" applyFill="1" applyBorder="1" applyAlignment="1">
      <alignment horizontal="right" vertical="top" wrapText="1"/>
    </xf>
    <xf numFmtId="3" fontId="3" fillId="3" borderId="77" xfId="0" applyNumberFormat="1" applyFont="1" applyFill="1" applyBorder="1" applyAlignment="1">
      <alignment horizontal="right" vertical="top"/>
    </xf>
    <xf numFmtId="3" fontId="3" fillId="6" borderId="77" xfId="0" applyNumberFormat="1" applyFont="1" applyFill="1" applyBorder="1" applyAlignment="1">
      <alignment horizontal="right" vertical="top" wrapText="1"/>
    </xf>
    <xf numFmtId="3" fontId="3" fillId="6" borderId="55" xfId="0" applyNumberFormat="1" applyFont="1" applyFill="1" applyBorder="1" applyAlignment="1">
      <alignment horizontal="right" vertical="top" wrapText="1"/>
    </xf>
    <xf numFmtId="3" fontId="3" fillId="3" borderId="74" xfId="0" applyNumberFormat="1" applyFont="1" applyFill="1" applyBorder="1" applyAlignment="1">
      <alignment horizontal="right" vertical="top" wrapText="1"/>
    </xf>
    <xf numFmtId="3" fontId="5" fillId="8" borderId="49" xfId="0" applyNumberFormat="1" applyFont="1" applyFill="1" applyBorder="1" applyAlignment="1">
      <alignment horizontal="right" vertical="top"/>
    </xf>
    <xf numFmtId="3" fontId="5" fillId="8" borderId="44" xfId="0" applyNumberFormat="1" applyFont="1" applyFill="1" applyBorder="1" applyAlignment="1">
      <alignment horizontal="right" vertical="top"/>
    </xf>
    <xf numFmtId="3" fontId="5" fillId="8" borderId="107" xfId="0" applyNumberFormat="1" applyFont="1" applyFill="1" applyBorder="1" applyAlignment="1">
      <alignment horizontal="right" vertical="top"/>
    </xf>
    <xf numFmtId="3" fontId="5" fillId="11" borderId="25" xfId="0" applyNumberFormat="1" applyFont="1" applyFill="1" applyBorder="1" applyAlignment="1">
      <alignment horizontal="right" vertical="top"/>
    </xf>
    <xf numFmtId="3" fontId="5" fillId="11" borderId="22" xfId="0" applyNumberFormat="1" applyFont="1" applyFill="1" applyBorder="1" applyAlignment="1">
      <alignment horizontal="right" vertical="top"/>
    </xf>
    <xf numFmtId="3" fontId="3" fillId="8" borderId="59" xfId="0" applyNumberFormat="1" applyFont="1" applyFill="1" applyBorder="1" applyAlignment="1">
      <alignment vertical="top"/>
    </xf>
    <xf numFmtId="3" fontId="3" fillId="3" borderId="56" xfId="0" applyNumberFormat="1" applyFont="1" applyFill="1" applyBorder="1" applyAlignment="1">
      <alignment vertical="top" wrapText="1"/>
    </xf>
    <xf numFmtId="3" fontId="3" fillId="3" borderId="59" xfId="0" applyNumberFormat="1" applyFont="1" applyFill="1" applyBorder="1" applyAlignment="1">
      <alignment vertical="top" wrapText="1"/>
    </xf>
    <xf numFmtId="3" fontId="3" fillId="8" borderId="82" xfId="0" applyNumberFormat="1" applyFont="1" applyFill="1" applyBorder="1" applyAlignment="1">
      <alignment vertical="top"/>
    </xf>
    <xf numFmtId="3" fontId="3" fillId="3" borderId="77" xfId="0" applyNumberFormat="1" applyFont="1" applyFill="1" applyBorder="1" applyAlignment="1">
      <alignment vertical="top" wrapText="1"/>
    </xf>
    <xf numFmtId="3" fontId="3" fillId="3" borderId="82" xfId="0" applyNumberFormat="1" applyFont="1" applyFill="1" applyBorder="1" applyAlignment="1">
      <alignment vertical="top" wrapText="1"/>
    </xf>
    <xf numFmtId="3" fontId="3" fillId="8" borderId="24" xfId="0" applyNumberFormat="1" applyFont="1" applyFill="1" applyBorder="1" applyAlignment="1">
      <alignment vertical="top"/>
    </xf>
    <xf numFmtId="3" fontId="3" fillId="3" borderId="55" xfId="0" applyNumberFormat="1" applyFont="1" applyFill="1" applyBorder="1" applyAlignment="1">
      <alignment vertical="top" wrapText="1"/>
    </xf>
    <xf numFmtId="3" fontId="3" fillId="3" borderId="24" xfId="0" applyNumberFormat="1" applyFont="1" applyFill="1" applyBorder="1" applyAlignment="1">
      <alignment vertical="top" wrapText="1"/>
    </xf>
    <xf numFmtId="3" fontId="5" fillId="8" borderId="52" xfId="0" applyNumberFormat="1" applyFont="1" applyFill="1" applyBorder="1" applyAlignment="1">
      <alignment vertical="top"/>
    </xf>
    <xf numFmtId="3" fontId="5" fillId="8" borderId="62" xfId="0" applyNumberFormat="1" applyFont="1" applyFill="1" applyBorder="1" applyAlignment="1">
      <alignment vertical="top"/>
    </xf>
    <xf numFmtId="3" fontId="5" fillId="8" borderId="9" xfId="0" applyNumberFormat="1" applyFont="1" applyFill="1" applyBorder="1" applyAlignment="1">
      <alignment vertical="top"/>
    </xf>
    <xf numFmtId="3" fontId="3" fillId="3" borderId="75" xfId="0" applyNumberFormat="1" applyFont="1" applyFill="1" applyBorder="1" applyAlignment="1">
      <alignment vertical="top" wrapText="1"/>
    </xf>
    <xf numFmtId="3" fontId="3" fillId="8" borderId="85" xfId="0" applyNumberFormat="1" applyFont="1" applyFill="1" applyBorder="1" applyAlignment="1">
      <alignment vertical="top"/>
    </xf>
    <xf numFmtId="3" fontId="3" fillId="3" borderId="93" xfId="0" applyNumberFormat="1" applyFont="1" applyFill="1" applyBorder="1" applyAlignment="1">
      <alignment vertical="top" wrapText="1"/>
    </xf>
    <xf numFmtId="3" fontId="3" fillId="3" borderId="91" xfId="0" applyNumberFormat="1" applyFont="1" applyFill="1" applyBorder="1" applyAlignment="1">
      <alignment vertical="top" wrapText="1"/>
    </xf>
    <xf numFmtId="3" fontId="17" fillId="3" borderId="93" xfId="0" applyNumberFormat="1" applyFont="1" applyFill="1" applyBorder="1" applyAlignment="1">
      <alignment vertical="top" wrapText="1"/>
    </xf>
    <xf numFmtId="3" fontId="3" fillId="3" borderId="74" xfId="0" applyNumberFormat="1" applyFont="1" applyFill="1" applyBorder="1" applyAlignment="1">
      <alignment vertical="top" wrapText="1"/>
    </xf>
    <xf numFmtId="3" fontId="3" fillId="3" borderId="73" xfId="0" applyNumberFormat="1" applyFont="1" applyFill="1" applyBorder="1" applyAlignment="1">
      <alignment vertical="top" wrapText="1"/>
    </xf>
    <xf numFmtId="3" fontId="3" fillId="8" borderId="98" xfId="0" applyNumberFormat="1" applyFont="1" applyFill="1" applyBorder="1" applyAlignment="1">
      <alignment vertical="top"/>
    </xf>
    <xf numFmtId="3" fontId="3" fillId="3" borderId="98" xfId="0" applyNumberFormat="1" applyFont="1" applyFill="1" applyBorder="1" applyAlignment="1">
      <alignment vertical="top" wrapText="1"/>
    </xf>
    <xf numFmtId="3" fontId="3" fillId="3" borderId="96" xfId="0" applyNumberFormat="1" applyFont="1" applyFill="1" applyBorder="1" applyAlignment="1">
      <alignment vertical="top" wrapText="1"/>
    </xf>
    <xf numFmtId="3" fontId="3" fillId="0" borderId="85" xfId="0" applyNumberFormat="1" applyFont="1" applyFill="1" applyBorder="1" applyAlignment="1">
      <alignment vertical="top"/>
    </xf>
    <xf numFmtId="3" fontId="3" fillId="0" borderId="91" xfId="0" applyNumberFormat="1" applyFont="1" applyFill="1" applyBorder="1" applyAlignment="1">
      <alignment vertical="top"/>
    </xf>
    <xf numFmtId="3" fontId="3" fillId="3" borderId="79" xfId="0" applyNumberFormat="1" applyFont="1" applyFill="1" applyBorder="1" applyAlignment="1">
      <alignment vertical="top" wrapText="1"/>
    </xf>
    <xf numFmtId="3" fontId="3" fillId="3" borderId="85" xfId="0" applyNumberFormat="1" applyFont="1" applyFill="1" applyBorder="1" applyAlignment="1">
      <alignment vertical="top" wrapText="1"/>
    </xf>
    <xf numFmtId="3" fontId="3" fillId="3" borderId="38" xfId="0" applyNumberFormat="1" applyFont="1" applyFill="1" applyBorder="1" applyAlignment="1">
      <alignment vertical="top" wrapText="1"/>
    </xf>
    <xf numFmtId="3" fontId="3" fillId="3" borderId="124" xfId="0" applyNumberFormat="1" applyFont="1" applyFill="1" applyBorder="1" applyAlignment="1">
      <alignment vertical="top" wrapText="1"/>
    </xf>
    <xf numFmtId="3" fontId="5" fillId="8" borderId="72" xfId="0" applyNumberFormat="1" applyFont="1" applyFill="1" applyBorder="1" applyAlignment="1">
      <alignment vertical="top"/>
    </xf>
    <xf numFmtId="3" fontId="5" fillId="2" borderId="25" xfId="0" applyNumberFormat="1" applyFont="1" applyFill="1" applyBorder="1" applyAlignment="1">
      <alignment vertical="top"/>
    </xf>
    <xf numFmtId="3" fontId="5" fillId="2" borderId="40" xfId="0" applyNumberFormat="1" applyFont="1" applyFill="1" applyBorder="1" applyAlignment="1">
      <alignment vertical="top"/>
    </xf>
    <xf numFmtId="3" fontId="5" fillId="2" borderId="41" xfId="0" applyNumberFormat="1" applyFont="1" applyFill="1" applyBorder="1" applyAlignment="1">
      <alignment vertical="top"/>
    </xf>
    <xf numFmtId="3" fontId="5" fillId="10" borderId="22" xfId="0" applyNumberFormat="1" applyFont="1" applyFill="1" applyBorder="1" applyAlignment="1">
      <alignment vertical="top"/>
    </xf>
    <xf numFmtId="0" fontId="3" fillId="3" borderId="39" xfId="0" applyFont="1" applyFill="1" applyBorder="1" applyAlignment="1">
      <alignment horizontal="left" vertical="top" wrapText="1"/>
    </xf>
    <xf numFmtId="3" fontId="3" fillId="3" borderId="31" xfId="0" applyNumberFormat="1" applyFont="1" applyFill="1" applyBorder="1" applyAlignment="1">
      <alignment horizontal="center" vertical="top" wrapText="1"/>
    </xf>
    <xf numFmtId="3" fontId="5" fillId="2" borderId="22" xfId="0" applyNumberFormat="1" applyFont="1" applyFill="1" applyBorder="1" applyAlignment="1">
      <alignment vertical="top"/>
    </xf>
    <xf numFmtId="0" fontId="10" fillId="6" borderId="73" xfId="0" applyFont="1" applyFill="1" applyBorder="1" applyAlignment="1">
      <alignment horizontal="center" vertical="top"/>
    </xf>
    <xf numFmtId="0" fontId="18" fillId="3" borderId="17" xfId="0" applyFont="1" applyFill="1" applyBorder="1" applyAlignment="1">
      <alignment horizontal="left" vertical="top" wrapText="1"/>
    </xf>
    <xf numFmtId="0" fontId="19" fillId="3" borderId="113" xfId="0" applyFont="1" applyFill="1" applyBorder="1" applyAlignment="1">
      <alignment horizontal="left" vertical="top" wrapText="1"/>
    </xf>
    <xf numFmtId="0" fontId="18" fillId="0" borderId="109" xfId="0" applyFont="1" applyFill="1" applyBorder="1" applyAlignment="1">
      <alignment horizontal="left" vertical="top" wrapText="1"/>
    </xf>
    <xf numFmtId="3" fontId="18" fillId="3" borderId="110" xfId="0" applyNumberFormat="1" applyFont="1" applyFill="1" applyBorder="1" applyAlignment="1">
      <alignment horizontal="center" vertical="top"/>
    </xf>
    <xf numFmtId="3" fontId="18" fillId="3" borderId="111" xfId="0" applyNumberFormat="1" applyFont="1" applyFill="1" applyBorder="1" applyAlignment="1">
      <alignment horizontal="center" vertical="top"/>
    </xf>
    <xf numFmtId="3" fontId="5" fillId="2" borderId="69" xfId="0" applyNumberFormat="1" applyFont="1" applyFill="1" applyBorder="1" applyAlignment="1">
      <alignment horizontal="right" vertical="top"/>
    </xf>
    <xf numFmtId="3" fontId="5" fillId="10" borderId="69" xfId="0" applyNumberFormat="1" applyFont="1" applyFill="1" applyBorder="1" applyAlignment="1">
      <alignment horizontal="right" vertical="top"/>
    </xf>
    <xf numFmtId="49" fontId="5" fillId="10"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6" borderId="32" xfId="0" applyNumberFormat="1" applyFont="1" applyFill="1" applyBorder="1" applyAlignment="1">
      <alignment horizontal="center" vertical="top"/>
    </xf>
    <xf numFmtId="49" fontId="5" fillId="10" borderId="7" xfId="0" applyNumberFormat="1" applyFont="1" applyFill="1" applyBorder="1" applyAlignment="1">
      <alignment horizontal="center" vertical="top"/>
    </xf>
    <xf numFmtId="49" fontId="5" fillId="2" borderId="28" xfId="0" applyNumberFormat="1" applyFont="1" applyFill="1" applyBorder="1" applyAlignment="1">
      <alignment horizontal="center" vertical="top"/>
    </xf>
    <xf numFmtId="49" fontId="5" fillId="6" borderId="15" xfId="0" applyNumberFormat="1" applyFont="1" applyFill="1" applyBorder="1" applyAlignment="1">
      <alignment horizontal="center" vertical="top"/>
    </xf>
    <xf numFmtId="0" fontId="3" fillId="0" borderId="91" xfId="0" applyFont="1" applyFill="1" applyBorder="1" applyAlignment="1">
      <alignment horizontal="center" vertical="center" textRotation="90" wrapText="1"/>
    </xf>
    <xf numFmtId="0" fontId="3" fillId="0" borderId="38" xfId="0" applyFont="1" applyFill="1" applyBorder="1" applyAlignment="1">
      <alignment horizontal="center" vertical="center" textRotation="90" wrapText="1"/>
    </xf>
    <xf numFmtId="49" fontId="5" fillId="10" borderId="9"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5" fillId="9" borderId="42" xfId="0" applyNumberFormat="1" applyFont="1" applyFill="1" applyBorder="1" applyAlignment="1">
      <alignment horizontal="center" vertical="top"/>
    </xf>
    <xf numFmtId="49" fontId="5" fillId="9" borderId="15" xfId="0" applyNumberFormat="1" applyFont="1" applyFill="1" applyBorder="1" applyAlignment="1">
      <alignment horizontal="center" vertical="top"/>
    </xf>
    <xf numFmtId="3" fontId="5" fillId="3" borderId="20" xfId="0" applyNumberFormat="1" applyFont="1" applyFill="1" applyBorder="1" applyAlignment="1">
      <alignment horizontal="center" vertical="top"/>
    </xf>
    <xf numFmtId="49" fontId="5" fillId="0" borderId="94" xfId="0" applyNumberFormat="1" applyFont="1" applyBorder="1" applyAlignment="1">
      <alignment horizontal="center" vertical="top"/>
    </xf>
    <xf numFmtId="49" fontId="5" fillId="0" borderId="86" xfId="0" applyNumberFormat="1" applyFont="1" applyBorder="1" applyAlignment="1">
      <alignment horizontal="center" vertical="top"/>
    </xf>
    <xf numFmtId="3" fontId="3" fillId="9" borderId="44" xfId="0" applyNumberFormat="1" applyFont="1" applyFill="1" applyBorder="1" applyAlignment="1">
      <alignment horizontal="center" vertical="top" wrapText="1"/>
    </xf>
    <xf numFmtId="3" fontId="3" fillId="3" borderId="76" xfId="0" applyNumberFormat="1" applyFont="1" applyFill="1" applyBorder="1" applyAlignment="1">
      <alignment horizontal="center" vertical="top" wrapText="1"/>
    </xf>
    <xf numFmtId="0" fontId="5" fillId="0" borderId="0" xfId="0" applyNumberFormat="1" applyFont="1" applyAlignment="1">
      <alignment vertical="top"/>
    </xf>
    <xf numFmtId="0" fontId="10" fillId="0" borderId="0" xfId="0" applyFont="1" applyAlignment="1">
      <alignment horizontal="center" vertical="top"/>
    </xf>
    <xf numFmtId="0" fontId="3" fillId="0" borderId="16" xfId="0" applyFont="1" applyBorder="1" applyAlignment="1">
      <alignment horizontal="center" vertical="center" shrinkToFit="1"/>
    </xf>
    <xf numFmtId="0" fontId="3" fillId="0" borderId="3" xfId="0" applyFont="1" applyBorder="1" applyAlignment="1">
      <alignment horizontal="center" vertical="center" textRotation="90" shrinkToFit="1"/>
    </xf>
    <xf numFmtId="0" fontId="3" fillId="6" borderId="38" xfId="0" applyFont="1" applyFill="1" applyBorder="1" applyAlignment="1">
      <alignment horizontal="center" vertical="top" wrapText="1"/>
    </xf>
    <xf numFmtId="49" fontId="3" fillId="6" borderId="15" xfId="0" applyNumberFormat="1" applyFont="1" applyFill="1" applyBorder="1" applyAlignment="1">
      <alignment vertical="top" wrapText="1"/>
    </xf>
    <xf numFmtId="49" fontId="3" fillId="6" borderId="17" xfId="0" applyNumberFormat="1" applyFont="1" applyFill="1" applyBorder="1" applyAlignment="1">
      <alignment vertical="top"/>
    </xf>
    <xf numFmtId="49" fontId="10" fillId="6" borderId="5" xfId="0" applyNumberFormat="1" applyFont="1" applyFill="1" applyBorder="1" applyAlignment="1">
      <alignment vertical="top" wrapText="1"/>
    </xf>
    <xf numFmtId="0" fontId="3" fillId="6" borderId="38" xfId="0" applyFont="1" applyFill="1" applyBorder="1" applyAlignment="1">
      <alignment horizontal="center" vertical="top"/>
    </xf>
    <xf numFmtId="0" fontId="2" fillId="6" borderId="8" xfId="0" applyFont="1" applyFill="1" applyBorder="1" applyAlignment="1">
      <alignment vertical="center" textRotation="90" wrapText="1"/>
    </xf>
    <xf numFmtId="0" fontId="2" fillId="6" borderId="33" xfId="0" applyFont="1" applyFill="1" applyBorder="1" applyAlignment="1">
      <alignment horizontal="center" vertical="center" textRotation="90" wrapText="1"/>
    </xf>
    <xf numFmtId="49" fontId="3" fillId="6" borderId="32" xfId="0" applyNumberFormat="1" applyFont="1" applyFill="1" applyBorder="1" applyAlignment="1">
      <alignment vertical="top" wrapText="1"/>
    </xf>
    <xf numFmtId="49" fontId="3" fillId="6" borderId="31" xfId="0" applyNumberFormat="1" applyFont="1" applyFill="1" applyBorder="1" applyAlignment="1">
      <alignment vertical="top"/>
    </xf>
    <xf numFmtId="49" fontId="10" fillId="6" borderId="24" xfId="0" applyNumberFormat="1" applyFont="1" applyFill="1" applyBorder="1" applyAlignment="1">
      <alignment vertical="top" wrapText="1"/>
    </xf>
    <xf numFmtId="3" fontId="19" fillId="8" borderId="24" xfId="0" applyNumberFormat="1" applyFont="1" applyFill="1" applyBorder="1" applyAlignment="1">
      <alignment horizontal="right" vertical="top"/>
    </xf>
    <xf numFmtId="0" fontId="3" fillId="0" borderId="122" xfId="0" applyFont="1" applyBorder="1" applyAlignment="1">
      <alignment horizontal="center" vertical="top"/>
    </xf>
    <xf numFmtId="0" fontId="3" fillId="0" borderId="122" xfId="0" applyFont="1" applyFill="1" applyBorder="1" applyAlignment="1">
      <alignment horizontal="center" vertical="top" wrapText="1"/>
    </xf>
    <xf numFmtId="0" fontId="3" fillId="6" borderId="100" xfId="0" applyFont="1" applyFill="1" applyBorder="1" applyAlignment="1">
      <alignment vertical="center" textRotation="90" wrapText="1"/>
    </xf>
    <xf numFmtId="49" fontId="5" fillId="6" borderId="103" xfId="0" applyNumberFormat="1" applyFont="1" applyFill="1" applyBorder="1" applyAlignment="1">
      <alignment horizontal="center" vertical="top"/>
    </xf>
    <xf numFmtId="0" fontId="3" fillId="3" borderId="100" xfId="0" applyFont="1" applyFill="1" applyBorder="1" applyAlignment="1">
      <alignment vertical="top" wrapText="1"/>
    </xf>
    <xf numFmtId="0" fontId="3" fillId="6" borderId="73" xfId="0" applyFont="1" applyFill="1" applyBorder="1" applyAlignment="1">
      <alignment horizontal="center" vertical="top" wrapText="1"/>
    </xf>
    <xf numFmtId="3" fontId="19" fillId="9" borderId="49" xfId="0" applyNumberFormat="1" applyFont="1" applyFill="1" applyBorder="1" applyAlignment="1">
      <alignment horizontal="center" vertical="top"/>
    </xf>
    <xf numFmtId="3" fontId="3" fillId="0" borderId="85" xfId="0" applyNumberFormat="1" applyFont="1" applyFill="1" applyBorder="1" applyAlignment="1">
      <alignment horizontal="center" vertical="top"/>
    </xf>
    <xf numFmtId="3" fontId="3" fillId="0" borderId="99" xfId="0" applyNumberFormat="1" applyFont="1" applyFill="1" applyBorder="1" applyAlignment="1">
      <alignment horizontal="center" vertical="top"/>
    </xf>
    <xf numFmtId="3" fontId="5" fillId="9" borderId="52" xfId="0" applyNumberFormat="1" applyFont="1" applyFill="1" applyBorder="1" applyAlignment="1">
      <alignment horizontal="center" vertical="top"/>
    </xf>
    <xf numFmtId="3" fontId="3" fillId="0" borderId="59" xfId="0" applyNumberFormat="1" applyFont="1" applyBorder="1" applyAlignment="1">
      <alignment horizontal="center" vertical="top"/>
    </xf>
    <xf numFmtId="3" fontId="3" fillId="6" borderId="24" xfId="0" applyNumberFormat="1" applyFont="1" applyFill="1" applyBorder="1" applyAlignment="1">
      <alignment horizontal="center" vertical="top"/>
    </xf>
    <xf numFmtId="3" fontId="3" fillId="0" borderId="6" xfId="0" applyNumberFormat="1" applyFont="1" applyBorder="1" applyAlignment="1">
      <alignment horizontal="center" vertical="top"/>
    </xf>
    <xf numFmtId="3" fontId="3" fillId="0" borderId="82" xfId="0" applyNumberFormat="1" applyFont="1" applyFill="1" applyBorder="1" applyAlignment="1">
      <alignment horizontal="center" vertical="top"/>
    </xf>
    <xf numFmtId="3" fontId="3" fillId="6" borderId="99" xfId="0" applyNumberFormat="1" applyFont="1" applyFill="1" applyBorder="1" applyAlignment="1">
      <alignment horizontal="center" vertical="top"/>
    </xf>
    <xf numFmtId="3" fontId="3" fillId="0" borderId="85" xfId="0" applyNumberFormat="1" applyFont="1" applyBorder="1" applyAlignment="1">
      <alignment horizontal="center" vertical="top"/>
    </xf>
    <xf numFmtId="3" fontId="3" fillId="0" borderId="24" xfId="0" applyNumberFormat="1" applyFont="1" applyBorder="1" applyAlignment="1">
      <alignment horizontal="center" vertical="top"/>
    </xf>
    <xf numFmtId="3" fontId="5" fillId="11" borderId="52" xfId="0" applyNumberFormat="1" applyFont="1" applyFill="1" applyBorder="1" applyAlignment="1">
      <alignment horizontal="center" vertical="top"/>
    </xf>
    <xf numFmtId="0" fontId="11" fillId="9" borderId="30" xfId="0" applyFont="1" applyFill="1" applyBorder="1" applyAlignment="1">
      <alignment horizontal="center" vertical="top"/>
    </xf>
    <xf numFmtId="0" fontId="15" fillId="3" borderId="76" xfId="0" applyFont="1" applyFill="1" applyBorder="1" applyAlignment="1">
      <alignment horizontal="left" vertical="top" wrapText="1"/>
    </xf>
    <xf numFmtId="0" fontId="3" fillId="3" borderId="76" xfId="0" applyFont="1" applyFill="1" applyBorder="1" applyAlignment="1">
      <alignment horizontal="left" vertical="top" wrapText="1"/>
    </xf>
    <xf numFmtId="3" fontId="3" fillId="3" borderId="76" xfId="0" applyNumberFormat="1" applyFont="1" applyFill="1" applyBorder="1" applyAlignment="1">
      <alignment horizontal="center" vertical="top"/>
    </xf>
    <xf numFmtId="0" fontId="16" fillId="0" borderId="80" xfId="0" applyFont="1" applyFill="1" applyBorder="1" applyAlignment="1">
      <alignment horizontal="center" vertical="center" textRotation="90"/>
    </xf>
    <xf numFmtId="0" fontId="16" fillId="0" borderId="80" xfId="0" applyFont="1" applyFill="1" applyBorder="1" applyAlignment="1">
      <alignment vertical="center" textRotation="90" wrapText="1"/>
    </xf>
    <xf numFmtId="3" fontId="3" fillId="6" borderId="5" xfId="0" applyNumberFormat="1" applyFont="1" applyFill="1" applyBorder="1" applyAlignment="1">
      <alignment horizontal="center" vertical="top"/>
    </xf>
    <xf numFmtId="3" fontId="3" fillId="0" borderId="6" xfId="0" applyNumberFormat="1" applyFont="1" applyBorder="1" applyAlignment="1">
      <alignment vertical="top"/>
    </xf>
    <xf numFmtId="0" fontId="3" fillId="11" borderId="72" xfId="0" applyFont="1" applyFill="1" applyBorder="1" applyAlignment="1">
      <alignment horizontal="center" vertical="top" wrapText="1"/>
    </xf>
    <xf numFmtId="0" fontId="3" fillId="2" borderId="35" xfId="0" applyFont="1" applyFill="1" applyBorder="1" applyAlignment="1">
      <alignment horizontal="center" vertical="top" wrapText="1"/>
    </xf>
    <xf numFmtId="0" fontId="17" fillId="9" borderId="9" xfId="0" applyFont="1" applyFill="1" applyBorder="1" applyAlignment="1">
      <alignment horizontal="left" vertical="top" wrapText="1"/>
    </xf>
    <xf numFmtId="3" fontId="3" fillId="9" borderId="27" xfId="0" applyNumberFormat="1" applyFont="1" applyFill="1" applyBorder="1" applyAlignment="1">
      <alignment horizontal="center" vertical="top"/>
    </xf>
    <xf numFmtId="3" fontId="5" fillId="9" borderId="21" xfId="0" applyNumberFormat="1" applyFont="1" applyFill="1" applyBorder="1" applyAlignment="1">
      <alignment horizontal="center" vertical="top"/>
    </xf>
    <xf numFmtId="3" fontId="3" fillId="0" borderId="21" xfId="0" applyNumberFormat="1" applyFont="1" applyBorder="1" applyAlignment="1">
      <alignment horizontal="center" vertical="top"/>
    </xf>
    <xf numFmtId="3" fontId="3" fillId="0" borderId="82" xfId="0" applyNumberFormat="1" applyFont="1" applyBorder="1" applyAlignment="1">
      <alignment horizontal="center" vertical="top"/>
    </xf>
    <xf numFmtId="3" fontId="17" fillId="0" borderId="24" xfId="0" applyNumberFormat="1" applyFont="1" applyBorder="1" applyAlignment="1">
      <alignment horizontal="center" vertical="top"/>
    </xf>
    <xf numFmtId="164" fontId="3" fillId="0" borderId="59" xfId="0" applyNumberFormat="1" applyFont="1" applyBorder="1" applyAlignment="1">
      <alignment horizontal="right" vertical="top"/>
    </xf>
    <xf numFmtId="3" fontId="3" fillId="0" borderId="98" xfId="0" applyNumberFormat="1" applyFont="1" applyBorder="1" applyAlignment="1">
      <alignment horizontal="center" vertical="top"/>
    </xf>
    <xf numFmtId="3" fontId="5" fillId="2" borderId="25" xfId="0" applyNumberFormat="1" applyFont="1" applyFill="1" applyBorder="1" applyAlignment="1">
      <alignment horizontal="center" vertical="top"/>
    </xf>
    <xf numFmtId="3" fontId="3" fillId="0" borderId="87" xfId="0" applyNumberFormat="1" applyFont="1" applyFill="1" applyBorder="1" applyAlignment="1">
      <alignment horizontal="center" vertical="top"/>
    </xf>
    <xf numFmtId="3" fontId="3" fillId="0" borderId="5" xfId="0" applyNumberFormat="1" applyFont="1" applyBorder="1" applyAlignment="1">
      <alignment horizontal="center" vertical="top"/>
    </xf>
    <xf numFmtId="0" fontId="3" fillId="6" borderId="91" xfId="0" applyFont="1" applyFill="1" applyBorder="1" applyAlignment="1">
      <alignment vertical="top" wrapText="1"/>
    </xf>
    <xf numFmtId="3" fontId="3" fillId="6" borderId="87" xfId="0" applyNumberFormat="1" applyFont="1" applyFill="1" applyBorder="1" applyAlignment="1">
      <alignment horizontal="center" vertical="top"/>
    </xf>
    <xf numFmtId="3" fontId="5" fillId="9" borderId="5" xfId="0" applyNumberFormat="1" applyFont="1" applyFill="1" applyBorder="1" applyAlignment="1">
      <alignment horizontal="center" vertical="top"/>
    </xf>
    <xf numFmtId="3" fontId="5" fillId="10" borderId="25" xfId="0" applyNumberFormat="1" applyFont="1" applyFill="1" applyBorder="1" applyAlignment="1">
      <alignment horizontal="center" vertical="top"/>
    </xf>
    <xf numFmtId="164" fontId="18" fillId="0" borderId="6" xfId="0" applyNumberFormat="1" applyFont="1" applyBorder="1" applyAlignment="1">
      <alignment vertical="top"/>
    </xf>
    <xf numFmtId="3" fontId="5" fillId="9" borderId="49" xfId="0" applyNumberFormat="1" applyFont="1" applyFill="1" applyBorder="1" applyAlignment="1">
      <alignment horizontal="center" vertical="top"/>
    </xf>
    <xf numFmtId="3" fontId="18" fillId="0" borderId="85" xfId="0" applyNumberFormat="1" applyFont="1" applyBorder="1" applyAlignment="1">
      <alignment horizontal="center" vertical="top"/>
    </xf>
    <xf numFmtId="3" fontId="5" fillId="4" borderId="52" xfId="0" applyNumberFormat="1" applyFont="1" applyFill="1" applyBorder="1" applyAlignment="1">
      <alignment horizontal="center" vertical="top"/>
    </xf>
    <xf numFmtId="3" fontId="18" fillId="3" borderId="56" xfId="0" applyNumberFormat="1" applyFont="1" applyFill="1" applyBorder="1" applyAlignment="1">
      <alignment horizontal="right" vertical="top" wrapText="1"/>
    </xf>
    <xf numFmtId="3" fontId="18" fillId="3" borderId="59" xfId="0" applyNumberFormat="1" applyFont="1" applyFill="1" applyBorder="1" applyAlignment="1">
      <alignment horizontal="right" vertical="top" wrapText="1"/>
    </xf>
    <xf numFmtId="3" fontId="18" fillId="8" borderId="5" xfId="0" applyNumberFormat="1" applyFont="1" applyFill="1" applyBorder="1" applyAlignment="1">
      <alignment horizontal="right" vertical="top"/>
    </xf>
    <xf numFmtId="3" fontId="18" fillId="3" borderId="54" xfId="0" applyNumberFormat="1" applyFont="1" applyFill="1" applyBorder="1" applyAlignment="1">
      <alignment horizontal="right" vertical="top" wrapText="1"/>
    </xf>
    <xf numFmtId="3" fontId="18" fillId="3" borderId="38" xfId="0" applyNumberFormat="1" applyFont="1" applyFill="1" applyBorder="1" applyAlignment="1">
      <alignment horizontal="right" vertical="top" wrapText="1"/>
    </xf>
    <xf numFmtId="3" fontId="18" fillId="3" borderId="5" xfId="0" applyNumberFormat="1" applyFont="1" applyFill="1" applyBorder="1" applyAlignment="1">
      <alignment horizontal="right" vertical="top" wrapText="1"/>
    </xf>
    <xf numFmtId="3" fontId="19" fillId="6" borderId="55" xfId="0" applyNumberFormat="1" applyFont="1" applyFill="1" applyBorder="1" applyAlignment="1">
      <alignment horizontal="right" vertical="top"/>
    </xf>
    <xf numFmtId="3" fontId="18" fillId="6" borderId="73" xfId="0" applyNumberFormat="1" applyFont="1" applyFill="1" applyBorder="1" applyAlignment="1">
      <alignment horizontal="right" vertical="top"/>
    </xf>
    <xf numFmtId="3" fontId="18" fillId="3" borderId="55" xfId="0" applyNumberFormat="1" applyFont="1" applyFill="1" applyBorder="1" applyAlignment="1">
      <alignment horizontal="right" vertical="top" wrapText="1"/>
    </xf>
    <xf numFmtId="3" fontId="18" fillId="3" borderId="73" xfId="0" applyNumberFormat="1" applyFont="1" applyFill="1" applyBorder="1" applyAlignment="1">
      <alignment horizontal="right" vertical="top" wrapText="1"/>
    </xf>
    <xf numFmtId="3" fontId="3" fillId="8" borderId="23" xfId="0" applyNumberFormat="1" applyFont="1" applyFill="1" applyBorder="1" applyAlignment="1">
      <alignment horizontal="right" vertical="top"/>
    </xf>
    <xf numFmtId="3" fontId="18" fillId="3" borderId="66" xfId="0" applyNumberFormat="1" applyFont="1" applyFill="1" applyBorder="1" applyAlignment="1">
      <alignment horizontal="right" vertical="top" wrapText="1"/>
    </xf>
    <xf numFmtId="3" fontId="18" fillId="3" borderId="23" xfId="0" applyNumberFormat="1" applyFont="1" applyFill="1" applyBorder="1" applyAlignment="1">
      <alignment horizontal="right" vertical="top" wrapText="1"/>
    </xf>
    <xf numFmtId="3" fontId="5" fillId="8" borderId="35" xfId="0" applyNumberFormat="1" applyFont="1" applyFill="1" applyBorder="1" applyAlignment="1">
      <alignment horizontal="right" vertical="top"/>
    </xf>
    <xf numFmtId="3" fontId="5" fillId="8" borderId="72" xfId="0" applyNumberFormat="1" applyFont="1" applyFill="1" applyBorder="1" applyAlignment="1">
      <alignment horizontal="right" vertical="top"/>
    </xf>
    <xf numFmtId="3" fontId="18" fillId="8" borderId="114" xfId="0" applyNumberFormat="1" applyFont="1" applyFill="1" applyBorder="1" applyAlignment="1">
      <alignment horizontal="right" vertical="top"/>
    </xf>
    <xf numFmtId="3" fontId="18" fillId="3" borderId="115" xfId="0" applyNumberFormat="1" applyFont="1" applyFill="1" applyBorder="1" applyAlignment="1">
      <alignment horizontal="right" vertical="top" wrapText="1"/>
    </xf>
    <xf numFmtId="3" fontId="18" fillId="3" borderId="128" xfId="0" applyNumberFormat="1" applyFont="1" applyFill="1" applyBorder="1" applyAlignment="1">
      <alignment horizontal="right" vertical="top" wrapText="1"/>
    </xf>
    <xf numFmtId="3" fontId="19" fillId="8" borderId="49" xfId="0" applyNumberFormat="1" applyFont="1" applyFill="1" applyBorder="1" applyAlignment="1">
      <alignment horizontal="right" vertical="top"/>
    </xf>
    <xf numFmtId="3" fontId="19" fillId="8" borderId="44" xfId="0" applyNumberFormat="1" applyFont="1" applyFill="1" applyBorder="1" applyAlignment="1">
      <alignment horizontal="right" vertical="top"/>
    </xf>
    <xf numFmtId="3" fontId="19" fillId="8" borderId="107" xfId="0" applyNumberFormat="1" applyFont="1" applyFill="1" applyBorder="1" applyAlignment="1">
      <alignment horizontal="right" vertical="top"/>
    </xf>
    <xf numFmtId="3" fontId="18" fillId="6" borderId="128" xfId="0" applyNumberFormat="1" applyFont="1" applyFill="1" applyBorder="1" applyAlignment="1">
      <alignment horizontal="right" vertical="top" wrapText="1"/>
    </xf>
    <xf numFmtId="3" fontId="19" fillId="8" borderId="43" xfId="0" applyNumberFormat="1" applyFont="1" applyFill="1" applyBorder="1" applyAlignment="1">
      <alignment horizontal="right" vertical="top"/>
    </xf>
    <xf numFmtId="3" fontId="18" fillId="8" borderId="85" xfId="0" applyNumberFormat="1" applyFont="1" applyFill="1" applyBorder="1" applyAlignment="1">
      <alignment horizontal="right" vertical="top"/>
    </xf>
    <xf numFmtId="3" fontId="18" fillId="3" borderId="114" xfId="0" applyNumberFormat="1" applyFont="1" applyFill="1" applyBorder="1" applyAlignment="1">
      <alignment horizontal="right" vertical="top" wrapText="1"/>
    </xf>
    <xf numFmtId="3" fontId="18" fillId="3" borderId="90" xfId="0" applyNumberFormat="1" applyFont="1" applyFill="1" applyBorder="1" applyAlignment="1">
      <alignment horizontal="right" vertical="top" wrapText="1"/>
    </xf>
    <xf numFmtId="0" fontId="18" fillId="0" borderId="105" xfId="0" applyFont="1" applyFill="1" applyBorder="1" applyAlignment="1">
      <alignment horizontal="left" vertical="top" wrapText="1"/>
    </xf>
    <xf numFmtId="0" fontId="20" fillId="0" borderId="80" xfId="0" applyFont="1" applyFill="1" applyBorder="1" applyAlignment="1">
      <alignment horizontal="center" vertical="center" textRotation="90" wrapText="1"/>
    </xf>
    <xf numFmtId="0" fontId="5" fillId="0" borderId="6" xfId="0" applyFont="1" applyBorder="1" applyAlignment="1">
      <alignment horizontal="center" vertical="center" wrapText="1"/>
    </xf>
    <xf numFmtId="49" fontId="5" fillId="10"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6" borderId="42" xfId="0" applyNumberFormat="1" applyFont="1" applyFill="1" applyBorder="1" applyAlignment="1">
      <alignment horizontal="center" vertical="top"/>
    </xf>
    <xf numFmtId="0" fontId="3" fillId="3" borderId="8" xfId="0" applyFont="1" applyFill="1" applyBorder="1" applyAlignment="1">
      <alignment horizontal="center" vertical="center" textRotation="90" wrapText="1"/>
    </xf>
    <xf numFmtId="49" fontId="5" fillId="10" borderId="7" xfId="0" applyNumberFormat="1" applyFont="1" applyFill="1" applyBorder="1" applyAlignment="1">
      <alignment horizontal="center" vertical="top"/>
    </xf>
    <xf numFmtId="49" fontId="5" fillId="2" borderId="28" xfId="0" applyNumberFormat="1" applyFont="1" applyFill="1" applyBorder="1" applyAlignment="1">
      <alignment horizontal="center" vertical="top"/>
    </xf>
    <xf numFmtId="49" fontId="3" fillId="6" borderId="17" xfId="0" applyNumberFormat="1" applyFont="1" applyFill="1" applyBorder="1" applyAlignment="1">
      <alignment horizontal="center" vertical="top"/>
    </xf>
    <xf numFmtId="49" fontId="5" fillId="10" borderId="9"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0" fontId="24" fillId="0" borderId="8" xfId="0" applyFont="1" applyFill="1" applyBorder="1" applyAlignment="1">
      <alignment horizontal="center" vertical="center" textRotation="90" wrapText="1"/>
    </xf>
    <xf numFmtId="0" fontId="18" fillId="0" borderId="8" xfId="0" applyFont="1" applyFill="1" applyBorder="1" applyAlignment="1">
      <alignment horizontal="left" vertical="top" wrapText="1"/>
    </xf>
    <xf numFmtId="49" fontId="19" fillId="0" borderId="15" xfId="0" applyNumberFormat="1" applyFont="1" applyBorder="1" applyAlignment="1">
      <alignment horizontal="center" vertical="top" wrapText="1"/>
    </xf>
    <xf numFmtId="49" fontId="5" fillId="9" borderId="42" xfId="0" applyNumberFormat="1" applyFont="1" applyFill="1" applyBorder="1" applyAlignment="1">
      <alignment horizontal="center" vertical="top"/>
    </xf>
    <xf numFmtId="49" fontId="5" fillId="9" borderId="28" xfId="0" applyNumberFormat="1" applyFont="1" applyFill="1" applyBorder="1" applyAlignment="1">
      <alignment horizontal="center" vertical="top"/>
    </xf>
    <xf numFmtId="49" fontId="5" fillId="9" borderId="15" xfId="0" applyNumberFormat="1" applyFont="1" applyFill="1" applyBorder="1" applyAlignment="1">
      <alignment horizontal="center" vertical="top"/>
    </xf>
    <xf numFmtId="49" fontId="3" fillId="0" borderId="90" xfId="0" applyNumberFormat="1" applyFont="1" applyBorder="1" applyAlignment="1">
      <alignment horizontal="center" vertical="top"/>
    </xf>
    <xf numFmtId="0" fontId="3" fillId="0" borderId="5" xfId="0" applyFont="1" applyFill="1" applyBorder="1" applyAlignment="1">
      <alignment horizontal="center" vertical="top"/>
    </xf>
    <xf numFmtId="3" fontId="3" fillId="0" borderId="99" xfId="0" applyNumberFormat="1" applyFont="1" applyBorder="1" applyAlignment="1">
      <alignment horizontal="center" vertical="top"/>
    </xf>
    <xf numFmtId="3" fontId="18" fillId="3" borderId="103" xfId="0" applyNumberFormat="1" applyFont="1" applyFill="1" applyBorder="1" applyAlignment="1">
      <alignment horizontal="center" vertical="top"/>
    </xf>
    <xf numFmtId="0" fontId="5" fillId="3" borderId="36" xfId="0" applyFont="1" applyFill="1" applyBorder="1" applyAlignment="1">
      <alignment horizontal="center" vertical="center" wrapText="1"/>
    </xf>
    <xf numFmtId="0" fontId="3" fillId="3" borderId="33" xfId="0" applyFont="1" applyFill="1" applyBorder="1" applyAlignment="1">
      <alignment horizontal="center" vertical="center" textRotation="90" wrapText="1"/>
    </xf>
    <xf numFmtId="0" fontId="2" fillId="0" borderId="14" xfId="0" applyFont="1" applyFill="1" applyBorder="1" applyAlignment="1">
      <alignment vertical="center" textRotation="90" wrapText="1"/>
    </xf>
    <xf numFmtId="0" fontId="16" fillId="0" borderId="88" xfId="0" applyFont="1" applyFill="1" applyBorder="1" applyAlignment="1">
      <alignment vertical="center" textRotation="90" wrapText="1"/>
    </xf>
    <xf numFmtId="0" fontId="3" fillId="3" borderId="14" xfId="0" applyFont="1" applyFill="1" applyBorder="1" applyAlignment="1">
      <alignment horizontal="center" vertical="center" textRotation="90" wrapText="1"/>
    </xf>
    <xf numFmtId="0" fontId="3" fillId="6" borderId="81" xfId="0" applyFont="1" applyFill="1" applyBorder="1" applyAlignment="1">
      <alignment horizontal="left" vertical="top" wrapText="1"/>
    </xf>
    <xf numFmtId="0" fontId="3" fillId="6" borderId="102" xfId="0" applyFont="1" applyFill="1" applyBorder="1" applyAlignment="1">
      <alignment vertical="top" wrapText="1"/>
    </xf>
    <xf numFmtId="49" fontId="5" fillId="0" borderId="13" xfId="0" applyNumberFormat="1" applyFont="1" applyBorder="1" applyAlignment="1">
      <alignment horizontal="center" vertical="top"/>
    </xf>
    <xf numFmtId="49" fontId="3" fillId="3" borderId="68" xfId="0" applyNumberFormat="1" applyFont="1" applyFill="1" applyBorder="1" applyAlignment="1">
      <alignment horizontal="center" vertical="center"/>
    </xf>
    <xf numFmtId="0" fontId="3" fillId="0" borderId="6" xfId="0" applyFont="1" applyFill="1" applyBorder="1" applyAlignment="1">
      <alignment horizontal="center" vertical="top" wrapText="1"/>
    </xf>
    <xf numFmtId="0" fontId="3" fillId="0" borderId="82" xfId="0" applyFont="1" applyFill="1" applyBorder="1" applyAlignment="1">
      <alignment horizontal="center" vertical="top" wrapText="1"/>
    </xf>
    <xf numFmtId="49" fontId="3" fillId="6" borderId="74" xfId="0" applyNumberFormat="1" applyFont="1" applyFill="1" applyBorder="1" applyAlignment="1">
      <alignment horizontal="center" vertical="top" wrapText="1"/>
    </xf>
    <xf numFmtId="0" fontId="3" fillId="6" borderId="33" xfId="0" applyFont="1" applyFill="1" applyBorder="1" applyAlignment="1">
      <alignment vertical="center" textRotation="90" wrapText="1"/>
    </xf>
    <xf numFmtId="49" fontId="5" fillId="6" borderId="31" xfId="0" applyNumberFormat="1" applyFont="1" applyFill="1" applyBorder="1" applyAlignment="1">
      <alignment horizontal="center" vertical="top"/>
    </xf>
    <xf numFmtId="0" fontId="3" fillId="6" borderId="24" xfId="0" applyFont="1" applyFill="1" applyBorder="1" applyAlignment="1">
      <alignment horizontal="center" vertical="top" wrapText="1"/>
    </xf>
    <xf numFmtId="0" fontId="5" fillId="0" borderId="45" xfId="0" applyFont="1" applyFill="1" applyBorder="1" applyAlignment="1">
      <alignment vertical="top" wrapText="1"/>
    </xf>
    <xf numFmtId="0" fontId="3" fillId="3" borderId="84" xfId="0" applyFont="1" applyFill="1" applyBorder="1" applyAlignment="1">
      <alignment vertical="top" wrapText="1"/>
    </xf>
    <xf numFmtId="0" fontId="10" fillId="6" borderId="80" xfId="0" applyFont="1" applyFill="1" applyBorder="1" applyAlignment="1">
      <alignment vertical="center" textRotation="90" wrapText="1"/>
    </xf>
    <xf numFmtId="0" fontId="3" fillId="6" borderId="99" xfId="0" applyFont="1" applyFill="1" applyBorder="1" applyAlignment="1">
      <alignment horizontal="center" vertical="top" wrapText="1"/>
    </xf>
    <xf numFmtId="0" fontId="10" fillId="0" borderId="8" xfId="0" applyFont="1" applyFill="1" applyBorder="1" applyAlignment="1">
      <alignment horizontal="center" vertical="center" textRotation="90" wrapText="1"/>
    </xf>
    <xf numFmtId="49" fontId="3" fillId="0" borderId="11" xfId="0" applyNumberFormat="1" applyFont="1" applyBorder="1" applyAlignment="1">
      <alignment horizontal="center" vertical="top" shrinkToFit="1"/>
    </xf>
    <xf numFmtId="49" fontId="5" fillId="6" borderId="47" xfId="0" applyNumberFormat="1" applyFont="1" applyFill="1" applyBorder="1" applyAlignment="1">
      <alignment horizontal="center" vertical="top"/>
    </xf>
    <xf numFmtId="49" fontId="5" fillId="6" borderId="17" xfId="0" applyNumberFormat="1" applyFont="1" applyFill="1" applyBorder="1" applyAlignment="1">
      <alignment horizontal="center" vertical="top"/>
    </xf>
    <xf numFmtId="0" fontId="0" fillId="6" borderId="5" xfId="0" applyFill="1" applyBorder="1" applyAlignment="1">
      <alignment horizontal="center" vertical="top"/>
    </xf>
    <xf numFmtId="49" fontId="5" fillId="6" borderId="5" xfId="0" applyNumberFormat="1" applyFont="1" applyFill="1" applyBorder="1" applyAlignment="1">
      <alignment horizontal="center" vertical="top"/>
    </xf>
    <xf numFmtId="49" fontId="5" fillId="6" borderId="39" xfId="0" applyNumberFormat="1" applyFont="1" applyFill="1" applyBorder="1" applyAlignment="1">
      <alignment horizontal="center" vertical="top"/>
    </xf>
    <xf numFmtId="49" fontId="5" fillId="6" borderId="24" xfId="0" applyNumberFormat="1" applyFont="1" applyFill="1" applyBorder="1" applyAlignment="1">
      <alignment horizontal="center" vertical="top"/>
    </xf>
    <xf numFmtId="0" fontId="10" fillId="0" borderId="80" xfId="0" applyFont="1" applyFill="1" applyBorder="1" applyAlignment="1">
      <alignment horizontal="center" vertical="center" textRotation="90" wrapText="1"/>
    </xf>
    <xf numFmtId="0" fontId="3" fillId="0" borderId="84" xfId="0" applyFont="1" applyFill="1" applyBorder="1" applyAlignment="1">
      <alignment horizontal="center" vertical="center" textRotation="90" wrapText="1"/>
    </xf>
    <xf numFmtId="0" fontId="3" fillId="0" borderId="80" xfId="0" applyFont="1" applyFill="1" applyBorder="1" applyAlignment="1">
      <alignment horizontal="center" vertical="center" textRotation="90" wrapText="1"/>
    </xf>
    <xf numFmtId="49" fontId="16" fillId="0" borderId="101" xfId="0" applyNumberFormat="1" applyFont="1" applyBorder="1" applyAlignment="1">
      <alignment horizontal="center" vertical="top" textRotation="90" wrapText="1"/>
    </xf>
    <xf numFmtId="3" fontId="3" fillId="0" borderId="24" xfId="0" applyNumberFormat="1" applyFont="1" applyFill="1" applyBorder="1" applyAlignment="1">
      <alignment horizontal="center" vertical="top"/>
    </xf>
    <xf numFmtId="49" fontId="5" fillId="3" borderId="118" xfId="0" applyNumberFormat="1" applyFont="1" applyFill="1" applyBorder="1" applyAlignment="1">
      <alignment vertical="top"/>
    </xf>
    <xf numFmtId="0" fontId="3" fillId="3" borderId="121" xfId="0" applyFont="1" applyFill="1" applyBorder="1" applyAlignment="1">
      <alignment vertical="top" wrapText="1"/>
    </xf>
    <xf numFmtId="0" fontId="3" fillId="0" borderId="117" xfId="0" applyFont="1" applyFill="1" applyBorder="1" applyAlignment="1">
      <alignment vertical="center" textRotation="90" wrapText="1"/>
    </xf>
    <xf numFmtId="49" fontId="5" fillId="0" borderId="119" xfId="0" applyNumberFormat="1" applyFont="1" applyBorder="1" applyAlignment="1">
      <alignment horizontal="center" vertical="top"/>
    </xf>
    <xf numFmtId="0" fontId="3" fillId="0" borderId="116" xfId="0" applyFont="1" applyFill="1" applyBorder="1" applyAlignment="1">
      <alignment horizontal="center" vertical="top" wrapText="1"/>
    </xf>
    <xf numFmtId="3" fontId="3" fillId="0" borderId="116" xfId="0" applyNumberFormat="1" applyFont="1" applyFill="1" applyBorder="1" applyAlignment="1">
      <alignment horizontal="center" vertical="top"/>
    </xf>
    <xf numFmtId="0" fontId="3" fillId="3" borderId="123" xfId="0" applyFont="1" applyFill="1" applyBorder="1" applyAlignment="1">
      <alignment vertical="top" wrapText="1"/>
    </xf>
    <xf numFmtId="3" fontId="3" fillId="0" borderId="119" xfId="0" applyNumberFormat="1" applyFont="1" applyFill="1" applyBorder="1" applyAlignment="1">
      <alignment horizontal="center" vertical="top" wrapText="1"/>
    </xf>
    <xf numFmtId="49" fontId="5" fillId="3" borderId="101" xfId="0" applyNumberFormat="1" applyFont="1" applyFill="1" applyBorder="1" applyAlignment="1">
      <alignment vertical="top"/>
    </xf>
    <xf numFmtId="0" fontId="3" fillId="0" borderId="102" xfId="0" applyFont="1" applyFill="1" applyBorder="1" applyAlignment="1">
      <alignment horizontal="left" vertical="top" wrapText="1"/>
    </xf>
    <xf numFmtId="0" fontId="3" fillId="0" borderId="100" xfId="0" applyFont="1" applyFill="1" applyBorder="1" applyAlignment="1">
      <alignment vertical="center" wrapText="1"/>
    </xf>
    <xf numFmtId="49" fontId="5" fillId="0" borderId="103" xfId="0" applyNumberFormat="1" applyFont="1" applyBorder="1" applyAlignment="1">
      <alignment horizontal="center" vertical="top"/>
    </xf>
    <xf numFmtId="0" fontId="3" fillId="0" borderId="99" xfId="0" applyFont="1" applyFill="1" applyBorder="1" applyAlignment="1">
      <alignment horizontal="center" vertical="top" wrapText="1"/>
    </xf>
    <xf numFmtId="0" fontId="3" fillId="3" borderId="132" xfId="0" applyFont="1" applyFill="1" applyBorder="1" applyAlignment="1">
      <alignment vertical="top" wrapText="1"/>
    </xf>
    <xf numFmtId="0" fontId="3" fillId="6" borderId="39" xfId="0" applyFont="1" applyFill="1" applyBorder="1" applyAlignment="1">
      <alignment vertical="top" wrapText="1"/>
    </xf>
    <xf numFmtId="0" fontId="3" fillId="6" borderId="121" xfId="0" applyFont="1" applyFill="1" applyBorder="1" applyAlignment="1">
      <alignment vertical="top" wrapText="1"/>
    </xf>
    <xf numFmtId="0" fontId="3" fillId="6" borderId="117" xfId="0" applyFont="1" applyFill="1" applyBorder="1" applyAlignment="1">
      <alignment vertical="center" textRotation="90" wrapText="1"/>
    </xf>
    <xf numFmtId="49" fontId="5" fillId="6" borderId="119" xfId="0" applyNumberFormat="1" applyFont="1" applyFill="1" applyBorder="1" applyAlignment="1">
      <alignment horizontal="center" vertical="top"/>
    </xf>
    <xf numFmtId="0" fontId="3" fillId="6" borderId="116" xfId="0" applyFont="1" applyFill="1" applyBorder="1" applyAlignment="1">
      <alignment horizontal="center" vertical="top" wrapText="1"/>
    </xf>
    <xf numFmtId="0" fontId="10" fillId="0" borderId="132" xfId="0" applyFont="1" applyFill="1" applyBorder="1" applyAlignment="1">
      <alignment horizontal="center" vertical="center" textRotation="90" wrapText="1"/>
    </xf>
    <xf numFmtId="0" fontId="16" fillId="0" borderId="80" xfId="0" applyFont="1" applyFill="1" applyBorder="1" applyAlignment="1">
      <alignment horizontal="center" vertical="center" textRotation="90" wrapText="1"/>
    </xf>
    <xf numFmtId="0" fontId="2" fillId="0" borderId="70" xfId="0" applyFont="1" applyBorder="1" applyAlignment="1">
      <alignment vertical="top" textRotation="90"/>
    </xf>
    <xf numFmtId="0" fontId="16" fillId="0" borderId="70" xfId="0" applyFont="1" applyBorder="1" applyAlignment="1">
      <alignment vertical="top" textRotation="90"/>
    </xf>
    <xf numFmtId="49" fontId="2" fillId="0" borderId="78" xfId="0" applyNumberFormat="1" applyFont="1" applyBorder="1" applyAlignment="1">
      <alignment horizontal="center" vertical="center" textRotation="90" wrapText="1"/>
    </xf>
    <xf numFmtId="49" fontId="2" fillId="0" borderId="101" xfId="0" applyNumberFormat="1" applyFont="1" applyBorder="1" applyAlignment="1">
      <alignment horizontal="center" vertical="center" textRotation="90" wrapText="1"/>
    </xf>
    <xf numFmtId="49" fontId="19" fillId="0" borderId="20" xfId="0" applyNumberFormat="1" applyFont="1" applyBorder="1" applyAlignment="1">
      <alignment horizontal="center" vertical="top"/>
    </xf>
    <xf numFmtId="0" fontId="18" fillId="3" borderId="103" xfId="0" applyFont="1" applyFill="1" applyBorder="1" applyAlignment="1">
      <alignment vertical="top" wrapText="1"/>
    </xf>
    <xf numFmtId="0" fontId="20" fillId="0" borderId="100" xfId="0" applyFont="1" applyFill="1" applyBorder="1" applyAlignment="1">
      <alignment horizontal="center" vertical="center" textRotation="90" wrapText="1"/>
    </xf>
    <xf numFmtId="0" fontId="3" fillId="0" borderId="99" xfId="0" applyFont="1" applyFill="1" applyBorder="1" applyAlignment="1">
      <alignment horizontal="center" vertical="top"/>
    </xf>
    <xf numFmtId="0" fontId="18" fillId="3" borderId="100" xfId="0" applyFont="1" applyFill="1" applyBorder="1" applyAlignment="1">
      <alignment horizontal="left" vertical="top" wrapText="1"/>
    </xf>
    <xf numFmtId="49" fontId="19" fillId="6" borderId="17" xfId="0" applyNumberFormat="1" applyFont="1" applyFill="1" applyBorder="1" applyAlignment="1">
      <alignment horizontal="center" vertical="top"/>
    </xf>
    <xf numFmtId="0" fontId="20" fillId="0" borderId="64" xfId="0" applyFont="1" applyFill="1" applyBorder="1" applyAlignment="1">
      <alignment horizontal="center" vertical="center" textRotation="90" wrapText="1"/>
    </xf>
    <xf numFmtId="49" fontId="5" fillId="9" borderId="39" xfId="0" applyNumberFormat="1" applyFont="1" applyFill="1" applyBorder="1" applyAlignment="1">
      <alignment horizontal="center" vertical="top"/>
    </xf>
    <xf numFmtId="49" fontId="10" fillId="0" borderId="118" xfId="0" applyNumberFormat="1" applyFont="1" applyBorder="1" applyAlignment="1">
      <alignment vertical="top" textRotation="90" shrinkToFit="1"/>
    </xf>
    <xf numFmtId="49" fontId="10" fillId="0" borderId="78" xfId="0" applyNumberFormat="1" applyFont="1" applyBorder="1" applyAlignment="1">
      <alignment vertical="top" textRotation="90" shrinkToFit="1"/>
    </xf>
    <xf numFmtId="49" fontId="10" fillId="0" borderId="101" xfId="0" applyNumberFormat="1" applyFont="1" applyBorder="1" applyAlignment="1">
      <alignment vertical="center" textRotation="90" shrinkToFit="1"/>
    </xf>
    <xf numFmtId="49" fontId="10" fillId="0" borderId="118" xfId="0" applyNumberFormat="1" applyFont="1" applyBorder="1" applyAlignment="1">
      <alignment vertical="center" textRotation="90" shrinkToFit="1"/>
    </xf>
    <xf numFmtId="49" fontId="10" fillId="0" borderId="86" xfId="0" applyNumberFormat="1" applyFont="1" applyBorder="1" applyAlignment="1">
      <alignment vertical="center" textRotation="90" shrinkToFit="1"/>
    </xf>
    <xf numFmtId="0" fontId="3" fillId="3" borderId="87" xfId="0" applyFont="1" applyFill="1" applyBorder="1" applyAlignment="1">
      <alignment horizontal="justify" vertical="top"/>
    </xf>
    <xf numFmtId="0" fontId="2" fillId="0" borderId="89" xfId="0" applyFont="1" applyFill="1" applyBorder="1" applyAlignment="1">
      <alignment horizontal="center" vertical="center" textRotation="90" wrapText="1"/>
    </xf>
    <xf numFmtId="0" fontId="2" fillId="0" borderId="123" xfId="0" applyFont="1" applyFill="1" applyBorder="1" applyAlignment="1">
      <alignment horizontal="center" vertical="center" textRotation="90" wrapText="1"/>
    </xf>
    <xf numFmtId="49" fontId="23" fillId="0" borderId="78" xfId="0" applyNumberFormat="1" applyFont="1" applyBorder="1" applyAlignment="1">
      <alignment horizontal="center" vertical="center" textRotation="90" wrapText="1"/>
    </xf>
    <xf numFmtId="49" fontId="23" fillId="0" borderId="101" xfId="0" applyNumberFormat="1" applyFont="1" applyBorder="1" applyAlignment="1">
      <alignment horizontal="center" vertical="top" textRotation="90" wrapText="1"/>
    </xf>
    <xf numFmtId="3" fontId="17" fillId="8" borderId="98" xfId="0" applyNumberFormat="1" applyFont="1" applyFill="1" applyBorder="1" applyAlignment="1">
      <alignment vertical="top"/>
    </xf>
    <xf numFmtId="3" fontId="3" fillId="3" borderId="134" xfId="0" applyNumberFormat="1" applyFont="1" applyFill="1" applyBorder="1" applyAlignment="1">
      <alignment vertical="top" wrapText="1"/>
    </xf>
    <xf numFmtId="3" fontId="3" fillId="8" borderId="5" xfId="0" applyNumberFormat="1" applyFont="1" applyFill="1" applyBorder="1" applyAlignment="1">
      <alignment vertical="top"/>
    </xf>
    <xf numFmtId="3" fontId="3" fillId="3" borderId="0" xfId="0" applyNumberFormat="1" applyFont="1" applyFill="1" applyBorder="1" applyAlignment="1">
      <alignment vertical="top" wrapText="1"/>
    </xf>
    <xf numFmtId="3" fontId="3" fillId="3" borderId="5" xfId="0" applyNumberFormat="1" applyFont="1" applyFill="1" applyBorder="1" applyAlignment="1">
      <alignment vertical="top" wrapText="1"/>
    </xf>
    <xf numFmtId="1" fontId="18" fillId="0" borderId="116" xfId="0" applyNumberFormat="1" applyFont="1" applyBorder="1" applyAlignment="1">
      <alignment horizontal="center" vertical="top"/>
    </xf>
    <xf numFmtId="166" fontId="21" fillId="6" borderId="5" xfId="0" applyNumberFormat="1" applyFont="1" applyFill="1" applyBorder="1" applyAlignment="1">
      <alignment horizontal="center" vertical="top"/>
    </xf>
    <xf numFmtId="166" fontId="18" fillId="0" borderId="5" xfId="0" applyNumberFormat="1" applyFont="1" applyBorder="1" applyAlignment="1">
      <alignment vertical="top"/>
    </xf>
    <xf numFmtId="166" fontId="21" fillId="0" borderId="24" xfId="0" applyNumberFormat="1" applyFont="1" applyBorder="1" applyAlignment="1">
      <alignment vertical="top"/>
    </xf>
    <xf numFmtId="166" fontId="19" fillId="8" borderId="24" xfId="0" applyNumberFormat="1" applyFont="1" applyFill="1" applyBorder="1" applyAlignment="1">
      <alignment vertical="top"/>
    </xf>
    <xf numFmtId="166" fontId="18" fillId="3" borderId="116" xfId="0" applyNumberFormat="1" applyFont="1" applyFill="1" applyBorder="1" applyAlignment="1">
      <alignment vertical="top"/>
    </xf>
    <xf numFmtId="166" fontId="18" fillId="3" borderId="5" xfId="0" applyNumberFormat="1" applyFont="1" applyFill="1" applyBorder="1" applyAlignment="1">
      <alignment vertical="top"/>
    </xf>
    <xf numFmtId="166" fontId="21" fillId="3" borderId="5" xfId="0" applyNumberFormat="1" applyFont="1" applyFill="1" applyBorder="1" applyAlignment="1">
      <alignment vertical="top"/>
    </xf>
    <xf numFmtId="166" fontId="3" fillId="0" borderId="0" xfId="0" applyNumberFormat="1" applyFont="1" applyBorder="1" applyAlignment="1">
      <alignment vertical="top"/>
    </xf>
    <xf numFmtId="1" fontId="3" fillId="0" borderId="0" xfId="0" applyNumberFormat="1" applyFont="1" applyBorder="1" applyAlignment="1">
      <alignment vertical="top"/>
    </xf>
    <xf numFmtId="167" fontId="3" fillId="0" borderId="0" xfId="0" applyNumberFormat="1" applyFont="1" applyBorder="1" applyAlignment="1">
      <alignment vertical="top"/>
    </xf>
    <xf numFmtId="167" fontId="3" fillId="0" borderId="0" xfId="0" applyNumberFormat="1" applyFont="1" applyBorder="1" applyAlignment="1">
      <alignment horizontal="left" vertical="top"/>
    </xf>
    <xf numFmtId="166" fontId="21" fillId="3" borderId="24" xfId="0" applyNumberFormat="1" applyFont="1" applyFill="1" applyBorder="1" applyAlignment="1">
      <alignment horizontal="center" vertical="top"/>
    </xf>
    <xf numFmtId="3" fontId="18" fillId="0" borderId="6" xfId="0" applyNumberFormat="1" applyFont="1" applyBorder="1" applyAlignment="1">
      <alignment horizontal="center" vertical="top"/>
    </xf>
    <xf numFmtId="166" fontId="19" fillId="9" borderId="49" xfId="0" applyNumberFormat="1" applyFont="1" applyFill="1" applyBorder="1" applyAlignment="1">
      <alignment vertical="center"/>
    </xf>
    <xf numFmtId="166" fontId="19" fillId="8" borderId="23" xfId="0" applyNumberFormat="1" applyFont="1" applyFill="1" applyBorder="1" applyAlignment="1">
      <alignment vertical="center"/>
    </xf>
    <xf numFmtId="49" fontId="2" fillId="0" borderId="101" xfId="0" applyNumberFormat="1" applyFont="1" applyBorder="1" applyAlignment="1">
      <alignment vertical="center" textRotation="90" shrinkToFit="1"/>
    </xf>
    <xf numFmtId="49" fontId="2" fillId="0" borderId="123" xfId="0" applyNumberFormat="1" applyFont="1" applyFill="1" applyBorder="1" applyAlignment="1">
      <alignment horizontal="center" vertical="center" textRotation="90" shrinkToFit="1"/>
    </xf>
    <xf numFmtId="49" fontId="2" fillId="0" borderId="37" xfId="0" applyNumberFormat="1" applyFont="1" applyFill="1" applyBorder="1" applyAlignment="1">
      <alignment horizontal="center" vertical="center" textRotation="90" wrapText="1"/>
    </xf>
    <xf numFmtId="49" fontId="23" fillId="0" borderId="118" xfId="0" applyNumberFormat="1" applyFont="1" applyFill="1" applyBorder="1" applyAlignment="1">
      <alignment horizontal="center" vertical="center" textRotation="90" wrapText="1"/>
    </xf>
    <xf numFmtId="49" fontId="23" fillId="0" borderId="15" xfId="0" applyNumberFormat="1" applyFont="1" applyBorder="1" applyAlignment="1">
      <alignment horizontal="center" vertical="center" textRotation="90" wrapText="1"/>
    </xf>
    <xf numFmtId="49" fontId="23" fillId="0" borderId="32" xfId="0" applyNumberFormat="1" applyFont="1" applyBorder="1" applyAlignment="1">
      <alignment horizontal="center" vertical="center" textRotation="90" wrapText="1"/>
    </xf>
    <xf numFmtId="49" fontId="5" fillId="10"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9" borderId="15" xfId="0" applyNumberFormat="1" applyFont="1" applyFill="1" applyBorder="1" applyAlignment="1">
      <alignment horizontal="center" vertical="top"/>
    </xf>
    <xf numFmtId="49" fontId="3" fillId="6" borderId="31" xfId="0" applyNumberFormat="1" applyFont="1" applyFill="1" applyBorder="1" applyAlignment="1">
      <alignment horizontal="center" vertical="top"/>
    </xf>
    <xf numFmtId="49" fontId="5" fillId="10"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6" borderId="42" xfId="0" applyNumberFormat="1" applyFont="1" applyFill="1" applyBorder="1" applyAlignment="1">
      <alignment horizontal="center" vertical="top"/>
    </xf>
    <xf numFmtId="49" fontId="5" fillId="10" borderId="7" xfId="0" applyNumberFormat="1" applyFont="1" applyFill="1" applyBorder="1" applyAlignment="1">
      <alignment horizontal="center" vertical="top"/>
    </xf>
    <xf numFmtId="49" fontId="5" fillId="2" borderId="28" xfId="0" applyNumberFormat="1" applyFont="1" applyFill="1" applyBorder="1" applyAlignment="1">
      <alignment horizontal="center" vertical="top"/>
    </xf>
    <xf numFmtId="49" fontId="5" fillId="6" borderId="15" xfId="0" applyNumberFormat="1" applyFont="1" applyFill="1" applyBorder="1" applyAlignment="1">
      <alignment horizontal="center" vertical="top"/>
    </xf>
    <xf numFmtId="0" fontId="3" fillId="0" borderId="96" xfId="0" applyFont="1" applyFill="1" applyBorder="1" applyAlignment="1">
      <alignment horizontal="center" vertical="center" textRotation="90" wrapText="1"/>
    </xf>
    <xf numFmtId="0" fontId="3" fillId="0" borderId="91" xfId="0" applyFont="1" applyFill="1" applyBorder="1" applyAlignment="1">
      <alignment horizontal="center" vertical="center" textRotation="90" wrapText="1"/>
    </xf>
    <xf numFmtId="0" fontId="3" fillId="0" borderId="38" xfId="0" applyFont="1" applyFill="1" applyBorder="1" applyAlignment="1">
      <alignment horizontal="center" vertical="center" textRotation="90" wrapText="1"/>
    </xf>
    <xf numFmtId="49" fontId="3" fillId="0" borderId="17" xfId="0" applyNumberFormat="1" applyFont="1" applyBorder="1" applyAlignment="1">
      <alignment horizontal="center" vertical="top"/>
    </xf>
    <xf numFmtId="49" fontId="3" fillId="0" borderId="105" xfId="0" applyNumberFormat="1" applyFont="1" applyBorder="1" applyAlignment="1">
      <alignment horizontal="center" vertical="top"/>
    </xf>
    <xf numFmtId="49" fontId="3" fillId="0" borderId="87" xfId="0" applyNumberFormat="1" applyFont="1" applyBorder="1" applyAlignment="1">
      <alignment horizontal="center" vertical="top"/>
    </xf>
    <xf numFmtId="49" fontId="5" fillId="10" borderId="9"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19" fillId="6" borderId="15" xfId="0" applyNumberFormat="1" applyFont="1" applyFill="1" applyBorder="1" applyAlignment="1">
      <alignment horizontal="center" vertical="top" wrapText="1"/>
    </xf>
    <xf numFmtId="49" fontId="19" fillId="0" borderId="17" xfId="0" applyNumberFormat="1" applyFont="1" applyBorder="1" applyAlignment="1">
      <alignment horizontal="center" vertical="top"/>
    </xf>
    <xf numFmtId="49" fontId="19" fillId="6" borderId="28" xfId="0" applyNumberFormat="1" applyFont="1" applyFill="1" applyBorder="1" applyAlignment="1">
      <alignment horizontal="center" vertical="top" wrapText="1"/>
    </xf>
    <xf numFmtId="49" fontId="19" fillId="0" borderId="29" xfId="0" applyNumberFormat="1" applyFont="1" applyBorder="1" applyAlignment="1">
      <alignment horizontal="center" vertical="top"/>
    </xf>
    <xf numFmtId="0" fontId="20" fillId="0" borderId="7" xfId="0" applyFont="1" applyFill="1" applyBorder="1" applyAlignment="1">
      <alignment horizontal="center" vertical="center" textRotation="90" wrapText="1"/>
    </xf>
    <xf numFmtId="0" fontId="20" fillId="0" borderId="8" xfId="0" applyFont="1" applyFill="1" applyBorder="1" applyAlignment="1">
      <alignment horizontal="center" vertical="center" textRotation="90" wrapText="1"/>
    </xf>
    <xf numFmtId="0" fontId="8" fillId="0" borderId="36" xfId="0" applyFont="1" applyFill="1" applyBorder="1" applyAlignment="1">
      <alignment horizontal="center" vertical="center" wrapText="1"/>
    </xf>
    <xf numFmtId="0" fontId="18" fillId="3" borderId="42" xfId="0" applyFont="1" applyFill="1" applyBorder="1" applyAlignment="1">
      <alignment horizontal="left" vertical="top" wrapText="1"/>
    </xf>
    <xf numFmtId="49" fontId="5" fillId="0" borderId="17" xfId="0" applyNumberFormat="1" applyFont="1" applyBorder="1" applyAlignment="1">
      <alignment horizontal="center" vertical="top"/>
    </xf>
    <xf numFmtId="49" fontId="5" fillId="10"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6" borderId="15" xfId="0" applyNumberFormat="1" applyFont="1" applyFill="1" applyBorder="1" applyAlignment="1">
      <alignment horizontal="center" vertical="top"/>
    </xf>
    <xf numFmtId="0" fontId="3" fillId="0" borderId="0" xfId="0" applyFont="1" applyAlignment="1">
      <alignment horizontal="right" vertical="top"/>
    </xf>
    <xf numFmtId="3" fontId="3" fillId="0" borderId="90" xfId="0" applyNumberFormat="1" applyFont="1" applyFill="1" applyBorder="1" applyAlignment="1">
      <alignment horizontal="right" vertical="top"/>
    </xf>
    <xf numFmtId="3" fontId="3" fillId="6" borderId="90" xfId="0" applyNumberFormat="1" applyFont="1" applyFill="1" applyBorder="1" applyAlignment="1">
      <alignment horizontal="right" vertical="top" wrapText="1"/>
    </xf>
    <xf numFmtId="3" fontId="3" fillId="3" borderId="90" xfId="0" applyNumberFormat="1" applyFont="1" applyFill="1" applyBorder="1" applyAlignment="1">
      <alignment horizontal="right" vertical="top" wrapText="1"/>
    </xf>
    <xf numFmtId="3" fontId="3" fillId="3" borderId="77" xfId="0" applyNumberFormat="1" applyFont="1" applyFill="1" applyBorder="1" applyAlignment="1">
      <alignment horizontal="right" vertical="top" wrapText="1"/>
    </xf>
    <xf numFmtId="3" fontId="5" fillId="11" borderId="69" xfId="0" applyNumberFormat="1" applyFont="1" applyFill="1" applyBorder="1" applyAlignment="1">
      <alignment horizontal="right" vertical="top"/>
    </xf>
    <xf numFmtId="3" fontId="3" fillId="3" borderId="99" xfId="0" applyNumberFormat="1" applyFont="1" applyFill="1" applyBorder="1" applyAlignment="1">
      <alignment vertical="top" wrapText="1"/>
    </xf>
    <xf numFmtId="3" fontId="18" fillId="6" borderId="24" xfId="0" applyNumberFormat="1" applyFont="1" applyFill="1" applyBorder="1" applyAlignment="1">
      <alignment horizontal="right" vertical="top"/>
    </xf>
    <xf numFmtId="3" fontId="18" fillId="3" borderId="24" xfId="0" applyNumberFormat="1" applyFont="1" applyFill="1" applyBorder="1" applyAlignment="1">
      <alignment horizontal="right" vertical="top" wrapText="1"/>
    </xf>
    <xf numFmtId="3" fontId="18" fillId="6" borderId="115" xfId="0" applyNumberFormat="1" applyFont="1" applyFill="1" applyBorder="1" applyAlignment="1">
      <alignment horizontal="right" vertical="top" wrapText="1"/>
    </xf>
    <xf numFmtId="3" fontId="30" fillId="8" borderId="23" xfId="0" applyNumberFormat="1" applyFont="1" applyFill="1" applyBorder="1" applyAlignment="1">
      <alignment horizontal="right" vertical="top"/>
    </xf>
    <xf numFmtId="0" fontId="3" fillId="6" borderId="105" xfId="0" applyFont="1" applyFill="1" applyBorder="1" applyAlignment="1">
      <alignment vertical="top" wrapText="1"/>
    </xf>
    <xf numFmtId="0" fontId="10" fillId="6" borderId="104" xfId="0" applyFont="1" applyFill="1" applyBorder="1" applyAlignment="1">
      <alignment vertical="center" textRotation="90" wrapText="1"/>
    </xf>
    <xf numFmtId="3" fontId="17" fillId="3" borderId="5" xfId="0" applyNumberFormat="1" applyFont="1" applyFill="1" applyBorder="1" applyAlignment="1">
      <alignment horizontal="right" vertical="top" wrapText="1"/>
    </xf>
    <xf numFmtId="3" fontId="18" fillId="8" borderId="6" xfId="0" applyNumberFormat="1" applyFont="1" applyFill="1" applyBorder="1" applyAlignment="1">
      <alignment horizontal="right" vertical="top"/>
    </xf>
    <xf numFmtId="3" fontId="17" fillId="3" borderId="6" xfId="0" applyNumberFormat="1" applyFont="1" applyFill="1" applyBorder="1" applyAlignment="1">
      <alignment horizontal="right" vertical="top" wrapText="1"/>
    </xf>
    <xf numFmtId="3" fontId="3" fillId="3" borderId="0" xfId="0" applyNumberFormat="1" applyFont="1" applyFill="1" applyBorder="1" applyAlignment="1">
      <alignment horizontal="right" vertical="top" wrapText="1"/>
    </xf>
    <xf numFmtId="0" fontId="5" fillId="0" borderId="8" xfId="0" applyFont="1" applyFill="1" applyBorder="1" applyAlignment="1">
      <alignment vertical="top" wrapText="1"/>
    </xf>
    <xf numFmtId="3" fontId="5" fillId="0" borderId="15" xfId="0" applyNumberFormat="1" applyFont="1" applyFill="1" applyBorder="1" applyAlignment="1">
      <alignment horizontal="center" vertical="top" wrapText="1"/>
    </xf>
    <xf numFmtId="3" fontId="5" fillId="0" borderId="37" xfId="0" applyNumberFormat="1" applyFont="1" applyFill="1" applyBorder="1" applyAlignment="1">
      <alignment horizontal="center" vertical="top" wrapText="1"/>
    </xf>
    <xf numFmtId="3" fontId="5" fillId="0" borderId="17" xfId="0" applyNumberFormat="1" applyFont="1" applyFill="1" applyBorder="1" applyAlignment="1">
      <alignment horizontal="center" vertical="top" wrapText="1"/>
    </xf>
    <xf numFmtId="3" fontId="3" fillId="3" borderId="68" xfId="0" applyNumberFormat="1" applyFont="1" applyFill="1" applyBorder="1" applyAlignment="1">
      <alignment horizontal="right" vertical="top" wrapText="1"/>
    </xf>
    <xf numFmtId="3" fontId="3" fillId="3" borderId="6" xfId="0" applyNumberFormat="1" applyFont="1" applyFill="1" applyBorder="1" applyAlignment="1">
      <alignment horizontal="right" vertical="top" wrapText="1"/>
    </xf>
    <xf numFmtId="3" fontId="17" fillId="3" borderId="24" xfId="0" applyNumberFormat="1" applyFont="1" applyFill="1" applyBorder="1" applyAlignment="1">
      <alignment vertical="top" wrapText="1"/>
    </xf>
    <xf numFmtId="3" fontId="17" fillId="3" borderId="85" xfId="0" applyNumberFormat="1" applyFont="1" applyFill="1" applyBorder="1" applyAlignment="1">
      <alignment vertical="top" wrapText="1"/>
    </xf>
    <xf numFmtId="3" fontId="17" fillId="3" borderId="5" xfId="0" applyNumberFormat="1" applyFont="1" applyFill="1" applyBorder="1" applyAlignment="1">
      <alignment vertical="top" wrapText="1"/>
    </xf>
    <xf numFmtId="3" fontId="30" fillId="10" borderId="69" xfId="0" applyNumberFormat="1" applyFont="1" applyFill="1" applyBorder="1" applyAlignment="1">
      <alignment vertical="top"/>
    </xf>
    <xf numFmtId="3" fontId="30" fillId="4" borderId="35" xfId="0" applyNumberFormat="1" applyFont="1" applyFill="1" applyBorder="1" applyAlignment="1">
      <alignment horizontal="right" vertical="top"/>
    </xf>
    <xf numFmtId="3" fontId="30" fillId="4" borderId="6" xfId="0" applyNumberFormat="1" applyFont="1" applyFill="1" applyBorder="1" applyAlignment="1">
      <alignment horizontal="right" vertical="top"/>
    </xf>
    <xf numFmtId="3" fontId="17" fillId="0" borderId="24" xfId="0" applyNumberFormat="1" applyFont="1" applyBorder="1" applyAlignment="1">
      <alignment horizontal="right" vertical="top"/>
    </xf>
    <xf numFmtId="3" fontId="30" fillId="4" borderId="24" xfId="0" applyNumberFormat="1" applyFont="1" applyFill="1" applyBorder="1" applyAlignment="1">
      <alignment horizontal="right" vertical="top"/>
    </xf>
    <xf numFmtId="3" fontId="30" fillId="8" borderId="52" xfId="0" applyNumberFormat="1" applyFont="1" applyFill="1" applyBorder="1" applyAlignment="1">
      <alignment horizontal="right" vertical="top"/>
    </xf>
    <xf numFmtId="0" fontId="3" fillId="0" borderId="79" xfId="0" applyFont="1" applyBorder="1" applyAlignment="1">
      <alignment vertical="top" wrapText="1"/>
    </xf>
    <xf numFmtId="0" fontId="3" fillId="0" borderId="78" xfId="0" applyFont="1" applyBorder="1" applyAlignment="1">
      <alignment horizontal="center" vertical="top"/>
    </xf>
    <xf numFmtId="0" fontId="3" fillId="6" borderId="87" xfId="0" applyFont="1" applyFill="1" applyBorder="1" applyAlignment="1">
      <alignment vertical="top" wrapText="1"/>
    </xf>
    <xf numFmtId="0" fontId="10" fillId="6" borderId="88" xfId="0" applyFont="1" applyFill="1" applyBorder="1" applyAlignment="1">
      <alignment vertical="center" textRotation="90" wrapText="1"/>
    </xf>
    <xf numFmtId="49" fontId="5" fillId="6" borderId="87" xfId="0" applyNumberFormat="1" applyFont="1" applyFill="1" applyBorder="1" applyAlignment="1">
      <alignment horizontal="center" vertical="top"/>
    </xf>
    <xf numFmtId="0" fontId="3" fillId="6" borderId="91" xfId="0" applyFont="1" applyFill="1" applyBorder="1" applyAlignment="1">
      <alignment horizontal="center" vertical="top" wrapText="1"/>
    </xf>
    <xf numFmtId="3" fontId="3" fillId="3" borderId="85" xfId="0" applyNumberFormat="1" applyFont="1" applyFill="1" applyBorder="1" applyAlignment="1">
      <alignment horizontal="right" vertical="top" wrapText="1"/>
    </xf>
    <xf numFmtId="3" fontId="3" fillId="8" borderId="138" xfId="0" applyNumberFormat="1" applyFont="1" applyFill="1" applyBorder="1" applyAlignment="1">
      <alignment horizontal="right" vertical="top"/>
    </xf>
    <xf numFmtId="3" fontId="3" fillId="3" borderId="138" xfId="0" applyNumberFormat="1" applyFont="1" applyFill="1" applyBorder="1" applyAlignment="1">
      <alignment horizontal="right" vertical="top" wrapText="1"/>
    </xf>
    <xf numFmtId="3" fontId="5" fillId="3" borderId="15" xfId="0" applyNumberFormat="1" applyFont="1" applyFill="1" applyBorder="1" applyAlignment="1">
      <alignment horizontal="center" vertical="top"/>
    </xf>
    <xf numFmtId="3" fontId="5" fillId="3" borderId="17" xfId="0" applyNumberFormat="1" applyFont="1" applyFill="1" applyBorder="1" applyAlignment="1">
      <alignment horizontal="center" vertical="top"/>
    </xf>
    <xf numFmtId="0" fontId="8" fillId="0" borderId="8" xfId="0" applyFont="1" applyFill="1" applyBorder="1" applyAlignment="1">
      <alignment horizontal="center" vertical="center" wrapText="1"/>
    </xf>
    <xf numFmtId="3" fontId="17" fillId="3" borderId="54" xfId="0" applyNumberFormat="1" applyFont="1" applyFill="1" applyBorder="1" applyAlignment="1">
      <alignment horizontal="right" vertical="top" wrapText="1"/>
    </xf>
    <xf numFmtId="3" fontId="5" fillId="8" borderId="23" xfId="0" applyNumberFormat="1" applyFont="1" applyFill="1" applyBorder="1" applyAlignment="1">
      <alignment horizontal="right" vertical="top"/>
    </xf>
    <xf numFmtId="3" fontId="5" fillId="2" borderId="69" xfId="0" applyNumberFormat="1" applyFont="1" applyFill="1" applyBorder="1" applyAlignment="1">
      <alignment vertical="top"/>
    </xf>
    <xf numFmtId="0" fontId="3" fillId="0" borderId="79" xfId="0" applyFont="1" applyBorder="1" applyAlignment="1">
      <alignment horizontal="center" vertical="top"/>
    </xf>
    <xf numFmtId="3" fontId="18" fillId="8" borderId="82" xfId="0" applyNumberFormat="1" applyFont="1" applyFill="1" applyBorder="1" applyAlignment="1">
      <alignment horizontal="right" vertical="top"/>
    </xf>
    <xf numFmtId="3" fontId="17" fillId="3" borderId="77" xfId="0" applyNumberFormat="1" applyFont="1" applyFill="1" applyBorder="1" applyAlignment="1">
      <alignment horizontal="right" vertical="top" wrapText="1"/>
    </xf>
    <xf numFmtId="49" fontId="5" fillId="10" borderId="8" xfId="0" applyNumberFormat="1" applyFont="1" applyFill="1" applyBorder="1" applyAlignment="1">
      <alignment horizontal="center" vertical="top"/>
    </xf>
    <xf numFmtId="49" fontId="5" fillId="10" borderId="9"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5" fillId="10" borderId="7" xfId="0" applyNumberFormat="1" applyFont="1" applyFill="1" applyBorder="1" applyAlignment="1">
      <alignment horizontal="center" vertical="top"/>
    </xf>
    <xf numFmtId="49" fontId="5" fillId="2" borderId="28" xfId="0" applyNumberFormat="1" applyFont="1" applyFill="1" applyBorder="1" applyAlignment="1">
      <alignment horizontal="center" vertical="top"/>
    </xf>
    <xf numFmtId="49" fontId="5" fillId="6" borderId="15" xfId="0" applyNumberFormat="1" applyFont="1" applyFill="1" applyBorder="1" applyAlignment="1">
      <alignment horizontal="center" vertical="top"/>
    </xf>
    <xf numFmtId="0" fontId="3" fillId="6" borderId="105" xfId="0" applyFont="1" applyFill="1" applyBorder="1" applyAlignment="1">
      <alignment horizontal="left" vertical="top" wrapText="1"/>
    </xf>
    <xf numFmtId="49" fontId="5" fillId="6" borderId="28" xfId="0" applyNumberFormat="1" applyFont="1" applyFill="1" applyBorder="1" applyAlignment="1">
      <alignment horizontal="center" vertical="top"/>
    </xf>
    <xf numFmtId="49" fontId="5" fillId="10"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10" borderId="7" xfId="0" applyNumberFormat="1" applyFont="1" applyFill="1" applyBorder="1" applyAlignment="1">
      <alignment horizontal="center" vertical="top"/>
    </xf>
    <xf numFmtId="49" fontId="5" fillId="2" borderId="28" xfId="0" applyNumberFormat="1" applyFont="1" applyFill="1" applyBorder="1" applyAlignment="1">
      <alignment horizontal="center" vertical="top"/>
    </xf>
    <xf numFmtId="49" fontId="5" fillId="0" borderId="17" xfId="0" applyNumberFormat="1" applyFont="1" applyBorder="1" applyAlignment="1">
      <alignment horizontal="center" vertical="top"/>
    </xf>
    <xf numFmtId="0" fontId="3" fillId="0" borderId="0" xfId="0" applyFont="1" applyBorder="1" applyAlignment="1">
      <alignment horizontal="center" vertical="top"/>
    </xf>
    <xf numFmtId="3" fontId="3" fillId="8" borderId="98" xfId="0" applyNumberFormat="1" applyFont="1" applyFill="1" applyBorder="1" applyAlignment="1">
      <alignment horizontal="right" vertical="top"/>
    </xf>
    <xf numFmtId="3" fontId="3" fillId="3" borderId="98" xfId="0" applyNumberFormat="1" applyFont="1" applyFill="1" applyBorder="1" applyAlignment="1">
      <alignment horizontal="right" vertical="top" wrapText="1"/>
    </xf>
    <xf numFmtId="0" fontId="3" fillId="6" borderId="135" xfId="0" applyFont="1" applyFill="1" applyBorder="1" applyAlignment="1">
      <alignment vertical="top" wrapText="1"/>
    </xf>
    <xf numFmtId="0" fontId="10" fillId="6" borderId="136" xfId="0" applyFont="1" applyFill="1" applyBorder="1" applyAlignment="1">
      <alignment vertical="center" textRotation="90" wrapText="1"/>
    </xf>
    <xf numFmtId="49" fontId="5" fillId="6" borderId="135" xfId="0" applyNumberFormat="1" applyFont="1" applyFill="1" applyBorder="1" applyAlignment="1">
      <alignment horizontal="center" vertical="top"/>
    </xf>
    <xf numFmtId="0" fontId="3" fillId="6" borderId="137" xfId="0" applyFont="1" applyFill="1" applyBorder="1" applyAlignment="1">
      <alignment horizontal="center" vertical="top" wrapText="1"/>
    </xf>
    <xf numFmtId="0" fontId="3" fillId="3" borderId="42" xfId="0" applyFont="1" applyFill="1" applyBorder="1" applyAlignment="1">
      <alignment horizontal="left" vertical="top" wrapText="1"/>
    </xf>
    <xf numFmtId="0" fontId="3" fillId="0" borderId="0" xfId="0" applyFont="1" applyFill="1" applyBorder="1" applyAlignment="1">
      <alignment horizontal="center" vertical="top" wrapText="1"/>
    </xf>
    <xf numFmtId="3" fontId="3" fillId="8" borderId="5" xfId="0" applyNumberFormat="1" applyFont="1" applyFill="1" applyBorder="1" applyAlignment="1">
      <alignment horizontal="right" vertical="top"/>
    </xf>
    <xf numFmtId="3" fontId="3" fillId="3" borderId="54" xfId="0" applyNumberFormat="1" applyFont="1" applyFill="1" applyBorder="1" applyAlignment="1">
      <alignment horizontal="right" vertical="top"/>
    </xf>
    <xf numFmtId="49" fontId="5" fillId="10" borderId="8"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10" borderId="7" xfId="0" applyNumberFormat="1" applyFont="1" applyFill="1" applyBorder="1" applyAlignment="1">
      <alignment horizontal="center" vertical="top"/>
    </xf>
    <xf numFmtId="49" fontId="5" fillId="2" borderId="28" xfId="0" applyNumberFormat="1" applyFont="1" applyFill="1" applyBorder="1" applyAlignment="1">
      <alignment horizontal="center" vertical="top"/>
    </xf>
    <xf numFmtId="0" fontId="3" fillId="3" borderId="8" xfId="0" applyFont="1" applyFill="1" applyBorder="1" applyAlignment="1">
      <alignment horizontal="left" vertical="top" wrapText="1"/>
    </xf>
    <xf numFmtId="49" fontId="5" fillId="0" borderId="17" xfId="0" applyNumberFormat="1" applyFont="1" applyBorder="1" applyAlignment="1">
      <alignment horizontal="center" vertical="top"/>
    </xf>
    <xf numFmtId="0" fontId="3" fillId="0" borderId="92" xfId="0" applyFont="1" applyBorder="1" applyAlignment="1">
      <alignment vertical="top" wrapText="1"/>
    </xf>
    <xf numFmtId="0" fontId="3" fillId="0" borderId="137" xfId="0" applyFont="1" applyFill="1" applyBorder="1" applyAlignment="1">
      <alignment horizontal="center" vertical="top"/>
    </xf>
    <xf numFmtId="3" fontId="17" fillId="8" borderId="138" xfId="0" applyNumberFormat="1" applyFont="1" applyFill="1" applyBorder="1" applyAlignment="1">
      <alignment vertical="top"/>
    </xf>
    <xf numFmtId="3" fontId="17" fillId="3" borderId="138" xfId="0" applyNumberFormat="1" applyFont="1" applyFill="1" applyBorder="1" applyAlignment="1">
      <alignment vertical="top" wrapText="1"/>
    </xf>
    <xf numFmtId="3" fontId="3" fillId="3" borderId="0" xfId="0" applyNumberFormat="1" applyFont="1" applyFill="1" applyBorder="1" applyAlignment="1">
      <alignment horizontal="right" vertical="top"/>
    </xf>
    <xf numFmtId="0" fontId="17" fillId="0" borderId="38" xfId="0" applyFont="1" applyFill="1" applyBorder="1" applyAlignment="1">
      <alignment horizontal="center" vertical="top"/>
    </xf>
    <xf numFmtId="3" fontId="17" fillId="8" borderId="5" xfId="0" applyNumberFormat="1" applyFont="1" applyFill="1" applyBorder="1" applyAlignment="1">
      <alignment vertical="top"/>
    </xf>
    <xf numFmtId="0" fontId="30" fillId="6" borderId="42" xfId="0" applyFont="1" applyFill="1" applyBorder="1" applyAlignment="1">
      <alignment vertical="top" wrapText="1"/>
    </xf>
    <xf numFmtId="3" fontId="17" fillId="8" borderId="24" xfId="0" applyNumberFormat="1" applyFont="1" applyFill="1" applyBorder="1" applyAlignment="1">
      <alignment vertical="top"/>
    </xf>
    <xf numFmtId="0" fontId="30" fillId="6" borderId="111" xfId="0" applyFont="1" applyFill="1" applyBorder="1" applyAlignment="1">
      <alignment vertical="top" wrapText="1"/>
    </xf>
    <xf numFmtId="0" fontId="4" fillId="0" borderId="1" xfId="0" applyFont="1" applyBorder="1" applyAlignment="1">
      <alignment horizontal="center" vertical="center"/>
    </xf>
    <xf numFmtId="0" fontId="3" fillId="0" borderId="0" xfId="0" applyFont="1" applyFill="1" applyBorder="1" applyAlignment="1">
      <alignment horizontal="left" vertical="top" wrapText="1"/>
    </xf>
    <xf numFmtId="0" fontId="5" fillId="0" borderId="29" xfId="0" applyFont="1" applyFill="1" applyBorder="1" applyAlignment="1">
      <alignment vertical="top" wrapText="1"/>
    </xf>
    <xf numFmtId="0" fontId="0" fillId="0" borderId="31" xfId="0" applyBorder="1" applyAlignment="1">
      <alignment vertical="top" wrapText="1"/>
    </xf>
    <xf numFmtId="0" fontId="5" fillId="0" borderId="7" xfId="0" applyFont="1" applyFill="1" applyBorder="1" applyAlignment="1">
      <alignment horizontal="center" vertical="center" wrapText="1"/>
    </xf>
    <xf numFmtId="0" fontId="0" fillId="0" borderId="8" xfId="0" applyBorder="1" applyAlignment="1">
      <alignment horizontal="center" vertical="center" wrapText="1"/>
    </xf>
    <xf numFmtId="49" fontId="5" fillId="0" borderId="29" xfId="0" applyNumberFormat="1" applyFont="1" applyBorder="1" applyAlignment="1">
      <alignment horizontal="center" vertical="center"/>
    </xf>
    <xf numFmtId="0" fontId="0" fillId="0" borderId="17" xfId="0" applyBorder="1" applyAlignment="1">
      <alignment horizontal="center" vertical="center"/>
    </xf>
    <xf numFmtId="0" fontId="5" fillId="8" borderId="72" xfId="0" applyFont="1" applyFill="1" applyBorder="1" applyAlignment="1">
      <alignment horizontal="right" vertical="top" wrapText="1"/>
    </xf>
    <xf numFmtId="0" fontId="5" fillId="8" borderId="30" xfId="0" applyFont="1" applyFill="1" applyBorder="1" applyAlignment="1">
      <alignment horizontal="right" vertical="top" wrapText="1"/>
    </xf>
    <xf numFmtId="0" fontId="5" fillId="8" borderId="35" xfId="0" applyFont="1" applyFill="1" applyBorder="1" applyAlignment="1">
      <alignment horizontal="right" vertical="top" wrapText="1"/>
    </xf>
    <xf numFmtId="0" fontId="3" fillId="3" borderId="17" xfId="0" applyFont="1" applyFill="1" applyBorder="1" applyAlignment="1">
      <alignment vertical="top" wrapText="1"/>
    </xf>
    <xf numFmtId="0" fontId="0" fillId="0" borderId="27" xfId="0" applyBorder="1" applyAlignment="1">
      <alignment vertical="top"/>
    </xf>
    <xf numFmtId="0" fontId="3" fillId="3" borderId="104" xfId="0" applyFont="1" applyFill="1" applyBorder="1" applyAlignment="1">
      <alignment horizontal="left" vertical="top" wrapText="1"/>
    </xf>
    <xf numFmtId="0" fontId="0" fillId="0" borderId="9" xfId="0" applyBorder="1" applyAlignment="1">
      <alignment vertical="top" wrapText="1"/>
    </xf>
    <xf numFmtId="0" fontId="3" fillId="3" borderId="61" xfId="0" applyFont="1" applyFill="1" applyBorder="1" applyAlignment="1">
      <alignment horizontal="left" vertical="top" wrapText="1"/>
    </xf>
    <xf numFmtId="0" fontId="0" fillId="0" borderId="67" xfId="0" applyBorder="1" applyAlignment="1">
      <alignment horizontal="left" vertical="top" wrapText="1"/>
    </xf>
    <xf numFmtId="0" fontId="0" fillId="0" borderId="66" xfId="0" applyBorder="1" applyAlignment="1">
      <alignment horizontal="left" vertical="top" wrapText="1"/>
    </xf>
    <xf numFmtId="0" fontId="3" fillId="0" borderId="61" xfId="0" applyFont="1" applyBorder="1" applyAlignment="1">
      <alignment horizontal="left" vertical="top" wrapText="1"/>
    </xf>
    <xf numFmtId="0" fontId="3" fillId="0" borderId="67" xfId="0" applyFont="1" applyBorder="1" applyAlignment="1">
      <alignment horizontal="left" vertical="top" wrapText="1"/>
    </xf>
    <xf numFmtId="0" fontId="3" fillId="0" borderId="66" xfId="0" applyFont="1" applyBorder="1" applyAlignment="1">
      <alignment horizontal="left" vertical="top" wrapText="1"/>
    </xf>
    <xf numFmtId="0" fontId="3" fillId="3" borderId="73" xfId="0" applyFont="1" applyFill="1" applyBorder="1" applyAlignment="1">
      <alignment horizontal="left" vertical="top" wrapText="1"/>
    </xf>
    <xf numFmtId="0" fontId="3" fillId="3" borderId="74" xfId="0" applyFont="1" applyFill="1" applyBorder="1" applyAlignment="1">
      <alignment horizontal="left" vertical="top" wrapText="1"/>
    </xf>
    <xf numFmtId="0" fontId="3" fillId="3" borderId="55" xfId="0" applyFont="1" applyFill="1" applyBorder="1" applyAlignment="1">
      <alignment horizontal="left" vertical="top" wrapText="1"/>
    </xf>
    <xf numFmtId="0" fontId="5" fillId="4" borderId="61" xfId="0" applyFont="1" applyFill="1" applyBorder="1" applyAlignment="1">
      <alignment horizontal="right" vertical="top" wrapText="1"/>
    </xf>
    <xf numFmtId="0" fontId="5" fillId="4" borderId="67" xfId="0" applyFont="1" applyFill="1" applyBorder="1" applyAlignment="1">
      <alignment horizontal="right" vertical="top" wrapText="1"/>
    </xf>
    <xf numFmtId="0" fontId="5" fillId="4" borderId="66" xfId="0" applyFont="1" applyFill="1" applyBorder="1" applyAlignment="1">
      <alignment horizontal="right" vertical="top" wrapText="1"/>
    </xf>
    <xf numFmtId="0" fontId="5" fillId="4" borderId="60" xfId="0" applyFont="1" applyFill="1" applyBorder="1" applyAlignment="1">
      <alignment horizontal="right" vertical="top" wrapText="1"/>
    </xf>
    <xf numFmtId="0" fontId="5" fillId="4" borderId="68" xfId="0" applyFont="1" applyFill="1" applyBorder="1" applyAlignment="1">
      <alignment horizontal="right" vertical="top" wrapText="1"/>
    </xf>
    <xf numFmtId="0" fontId="5" fillId="4" borderId="71" xfId="0" applyFont="1" applyFill="1" applyBorder="1" applyAlignment="1">
      <alignment horizontal="right" vertical="top" wrapText="1"/>
    </xf>
    <xf numFmtId="0" fontId="3" fillId="0" borderId="73" xfId="0" applyFont="1" applyBorder="1" applyAlignment="1">
      <alignment horizontal="left" vertical="top" wrapText="1"/>
    </xf>
    <xf numFmtId="0" fontId="3" fillId="0" borderId="74" xfId="0" applyFont="1" applyBorder="1" applyAlignment="1">
      <alignment horizontal="left" vertical="top" wrapText="1"/>
    </xf>
    <xf numFmtId="0" fontId="3" fillId="0" borderId="55" xfId="0" applyFont="1" applyBorder="1" applyAlignment="1">
      <alignment horizontal="left" vertical="top" wrapText="1"/>
    </xf>
    <xf numFmtId="0" fontId="2" fillId="0" borderId="75" xfId="0" applyNumberFormat="1" applyFont="1" applyBorder="1" applyAlignment="1">
      <alignment vertical="top" wrapText="1"/>
    </xf>
    <xf numFmtId="0" fontId="2" fillId="0" borderId="0" xfId="0" applyNumberFormat="1" applyFont="1" applyBorder="1" applyAlignment="1">
      <alignment vertical="top" wrapText="1"/>
    </xf>
    <xf numFmtId="0" fontId="12" fillId="0" borderId="0" xfId="0" applyNumberFormat="1" applyFont="1" applyFill="1" applyBorder="1" applyAlignment="1">
      <alignment horizontal="left" vertical="top" wrapText="1"/>
    </xf>
    <xf numFmtId="49" fontId="5" fillId="0" borderId="30" xfId="0" applyNumberFormat="1" applyFont="1" applyFill="1" applyBorder="1" applyAlignment="1">
      <alignment horizontal="center" vertical="top" wrapText="1"/>
    </xf>
    <xf numFmtId="0" fontId="5" fillId="0" borderId="41"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69" xfId="0" applyFont="1" applyBorder="1" applyAlignment="1">
      <alignment horizontal="center" vertical="center" wrapText="1"/>
    </xf>
    <xf numFmtId="49" fontId="5" fillId="2" borderId="57" xfId="0" applyNumberFormat="1" applyFont="1" applyFill="1" applyBorder="1" applyAlignment="1">
      <alignment horizontal="right" vertical="top"/>
    </xf>
    <xf numFmtId="49" fontId="5" fillId="2" borderId="58" xfId="0" applyNumberFormat="1" applyFont="1" applyFill="1" applyBorder="1" applyAlignment="1">
      <alignment horizontal="right" vertical="top"/>
    </xf>
    <xf numFmtId="0" fontId="3" fillId="2" borderId="58" xfId="0" applyFont="1" applyFill="1" applyBorder="1" applyAlignment="1">
      <alignment horizontal="center" vertical="top" wrapText="1"/>
    </xf>
    <xf numFmtId="0" fontId="3" fillId="2" borderId="69" xfId="0" applyFont="1" applyFill="1" applyBorder="1" applyAlignment="1">
      <alignment horizontal="center" vertical="top" wrapText="1"/>
    </xf>
    <xf numFmtId="49" fontId="5" fillId="10" borderId="57" xfId="0" applyNumberFormat="1" applyFont="1" applyFill="1" applyBorder="1" applyAlignment="1">
      <alignment horizontal="right" vertical="top"/>
    </xf>
    <xf numFmtId="49" fontId="5" fillId="10" borderId="58" xfId="0" applyNumberFormat="1" applyFont="1" applyFill="1" applyBorder="1" applyAlignment="1">
      <alignment horizontal="right" vertical="top"/>
    </xf>
    <xf numFmtId="0" fontId="3" fillId="10" borderId="58" xfId="0" applyFont="1" applyFill="1" applyBorder="1" applyAlignment="1">
      <alignment horizontal="center" vertical="top"/>
    </xf>
    <xf numFmtId="0" fontId="3" fillId="10" borderId="69" xfId="0" applyFont="1" applyFill="1" applyBorder="1" applyAlignment="1">
      <alignment horizontal="center" vertical="top"/>
    </xf>
    <xf numFmtId="49" fontId="5" fillId="4" borderId="57" xfId="0" applyNumberFormat="1" applyFont="1" applyFill="1" applyBorder="1" applyAlignment="1">
      <alignment horizontal="right" vertical="top"/>
    </xf>
    <xf numFmtId="49" fontId="5" fillId="4" borderId="58" xfId="0" applyNumberFormat="1" applyFont="1" applyFill="1" applyBorder="1" applyAlignment="1">
      <alignment horizontal="right" vertical="top"/>
    </xf>
    <xf numFmtId="0" fontId="3" fillId="4" borderId="58" xfId="0" applyFont="1" applyFill="1" applyBorder="1" applyAlignment="1">
      <alignment horizontal="center" vertical="top"/>
    </xf>
    <xf numFmtId="0" fontId="3" fillId="4" borderId="69" xfId="0" applyFont="1" applyFill="1" applyBorder="1" applyAlignment="1">
      <alignment horizontal="center" vertical="top"/>
    </xf>
    <xf numFmtId="0" fontId="18" fillId="0" borderId="8" xfId="0" applyFont="1" applyFill="1" applyBorder="1" applyAlignment="1">
      <alignment horizontal="left" vertical="top" wrapText="1"/>
    </xf>
    <xf numFmtId="0" fontId="18" fillId="0" borderId="9" xfId="0" applyFont="1" applyFill="1" applyBorder="1" applyAlignment="1">
      <alignment horizontal="left" vertical="top" wrapText="1"/>
    </xf>
    <xf numFmtId="0" fontId="18" fillId="0" borderId="7" xfId="0" applyFont="1" applyFill="1" applyBorder="1" applyAlignment="1">
      <alignment horizontal="left" vertical="top" wrapText="1"/>
    </xf>
    <xf numFmtId="0" fontId="16" fillId="0" borderId="8" xfId="0" applyFont="1" applyFill="1" applyBorder="1" applyAlignment="1">
      <alignment horizontal="center" vertical="center" textRotation="90" wrapText="1"/>
    </xf>
    <xf numFmtId="0" fontId="0" fillId="0" borderId="33" xfId="0" applyBorder="1" applyAlignment="1">
      <alignment horizontal="center"/>
    </xf>
    <xf numFmtId="49" fontId="5" fillId="10" borderId="8" xfId="0" applyNumberFormat="1" applyFont="1" applyFill="1" applyBorder="1" applyAlignment="1">
      <alignment horizontal="center" vertical="top"/>
    </xf>
    <xf numFmtId="49" fontId="5" fillId="10" borderId="9" xfId="0" applyNumberFormat="1" applyFont="1" applyFill="1" applyBorder="1" applyAlignment="1">
      <alignment horizontal="center" vertical="top"/>
    </xf>
    <xf numFmtId="49" fontId="5" fillId="2" borderId="15"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19" fillId="6" borderId="15" xfId="0" applyNumberFormat="1" applyFont="1" applyFill="1" applyBorder="1" applyAlignment="1">
      <alignment horizontal="center" vertical="top" wrapText="1"/>
    </xf>
    <xf numFmtId="49" fontId="19" fillId="6" borderId="26" xfId="0" applyNumberFormat="1" applyFont="1" applyFill="1" applyBorder="1" applyAlignment="1">
      <alignment horizontal="center" vertical="top" wrapText="1"/>
    </xf>
    <xf numFmtId="0" fontId="3" fillId="6" borderId="15" xfId="0" applyFont="1" applyFill="1" applyBorder="1" applyAlignment="1">
      <alignment horizontal="left" vertical="top" wrapText="1"/>
    </xf>
    <xf numFmtId="0" fontId="3" fillId="6" borderId="26" xfId="0" applyFont="1" applyFill="1" applyBorder="1" applyAlignment="1">
      <alignment horizontal="left" vertical="top" wrapText="1"/>
    </xf>
    <xf numFmtId="49" fontId="19" fillId="0" borderId="17" xfId="0" applyNumberFormat="1" applyFont="1" applyBorder="1" applyAlignment="1">
      <alignment horizontal="center" vertical="top"/>
    </xf>
    <xf numFmtId="49" fontId="19" fillId="0" borderId="27" xfId="0" applyNumberFormat="1" applyFont="1" applyBorder="1" applyAlignment="1">
      <alignment horizontal="center" vertical="top"/>
    </xf>
    <xf numFmtId="49" fontId="5" fillId="10" borderId="7" xfId="0" applyNumberFormat="1" applyFont="1" applyFill="1" applyBorder="1" applyAlignment="1">
      <alignment horizontal="center" vertical="top"/>
    </xf>
    <xf numFmtId="49" fontId="5" fillId="2" borderId="28" xfId="0" applyNumberFormat="1" applyFont="1" applyFill="1" applyBorder="1" applyAlignment="1">
      <alignment horizontal="center" vertical="top"/>
    </xf>
    <xf numFmtId="49" fontId="19" fillId="6" borderId="28" xfId="0" applyNumberFormat="1" applyFont="1" applyFill="1" applyBorder="1" applyAlignment="1">
      <alignment horizontal="center" vertical="top" wrapText="1"/>
    </xf>
    <xf numFmtId="0" fontId="3" fillId="3" borderId="28" xfId="0" applyFont="1" applyFill="1" applyBorder="1" applyAlignment="1">
      <alignment horizontal="left" vertical="top" wrapText="1"/>
    </xf>
    <xf numFmtId="0" fontId="3" fillId="3" borderId="26" xfId="0" applyFont="1" applyFill="1" applyBorder="1" applyAlignment="1">
      <alignment horizontal="left" vertical="top" wrapText="1"/>
    </xf>
    <xf numFmtId="49" fontId="19" fillId="0" borderId="29" xfId="0" applyNumberFormat="1" applyFont="1" applyBorder="1" applyAlignment="1">
      <alignment horizontal="center" vertical="top"/>
    </xf>
    <xf numFmtId="0" fontId="18" fillId="3" borderId="29" xfId="0" applyFont="1" applyFill="1" applyBorder="1" applyAlignment="1">
      <alignment horizontal="left" vertical="top" wrapText="1"/>
    </xf>
    <xf numFmtId="0" fontId="18" fillId="3" borderId="27" xfId="0" applyFont="1" applyFill="1" applyBorder="1" applyAlignment="1">
      <alignment horizontal="left" vertical="top" wrapText="1"/>
    </xf>
    <xf numFmtId="0" fontId="20" fillId="0" borderId="7" xfId="0" applyFont="1" applyFill="1" applyBorder="1" applyAlignment="1">
      <alignment horizontal="center" vertical="center" textRotation="90" wrapText="1"/>
    </xf>
    <xf numFmtId="0" fontId="20" fillId="0" borderId="9" xfId="0" applyFont="1" applyFill="1" applyBorder="1" applyAlignment="1">
      <alignment horizontal="center" vertical="center" textRotation="90" wrapText="1"/>
    </xf>
    <xf numFmtId="0" fontId="23" fillId="0" borderId="7" xfId="0" applyFont="1" applyFill="1" applyBorder="1" applyAlignment="1">
      <alignment horizontal="center" vertical="center" textRotation="90" wrapText="1"/>
    </xf>
    <xf numFmtId="0" fontId="0" fillId="0" borderId="8" xfId="0" applyBorder="1" applyAlignment="1">
      <alignment horizontal="center" vertical="center" textRotation="90" wrapText="1"/>
    </xf>
    <xf numFmtId="0" fontId="0" fillId="0" borderId="9" xfId="0" applyBorder="1" applyAlignment="1">
      <alignment horizontal="center" vertical="center" textRotation="90" wrapText="1"/>
    </xf>
    <xf numFmtId="49" fontId="19" fillId="2" borderId="57" xfId="0" applyNumberFormat="1" applyFont="1" applyFill="1" applyBorder="1" applyAlignment="1">
      <alignment horizontal="left" vertical="top"/>
    </xf>
    <xf numFmtId="49" fontId="19" fillId="2" borderId="58" xfId="0" applyNumberFormat="1" applyFont="1" applyFill="1" applyBorder="1" applyAlignment="1">
      <alignment horizontal="left" vertical="top"/>
    </xf>
    <xf numFmtId="49" fontId="19" fillId="2" borderId="69" xfId="0" applyNumberFormat="1" applyFont="1" applyFill="1" applyBorder="1" applyAlignment="1">
      <alignment horizontal="left" vertical="top"/>
    </xf>
    <xf numFmtId="0" fontId="5" fillId="10" borderId="57" xfId="0" applyFont="1" applyFill="1" applyBorder="1" applyAlignment="1">
      <alignment horizontal="left" vertical="top"/>
    </xf>
    <xf numFmtId="0" fontId="5" fillId="10" borderId="58" xfId="0" applyFont="1" applyFill="1" applyBorder="1" applyAlignment="1">
      <alignment horizontal="left" vertical="top"/>
    </xf>
    <xf numFmtId="0" fontId="5" fillId="10" borderId="69" xfId="0" applyFont="1" applyFill="1" applyBorder="1" applyAlignment="1">
      <alignment horizontal="left" vertical="top"/>
    </xf>
    <xf numFmtId="0" fontId="3" fillId="2" borderId="41" xfId="0" applyFont="1" applyFill="1" applyBorder="1" applyAlignment="1">
      <alignment horizontal="center" vertical="top" wrapText="1"/>
    </xf>
    <xf numFmtId="49" fontId="5" fillId="10" borderId="69" xfId="0" applyNumberFormat="1" applyFont="1" applyFill="1" applyBorder="1" applyAlignment="1">
      <alignment horizontal="right" vertical="top"/>
    </xf>
    <xf numFmtId="0" fontId="3" fillId="10" borderId="41" xfId="0" applyFont="1" applyFill="1" applyBorder="1" applyAlignment="1">
      <alignment horizontal="center" vertical="top"/>
    </xf>
    <xf numFmtId="49" fontId="3" fillId="0" borderId="105" xfId="0" applyNumberFormat="1" applyFont="1" applyBorder="1" applyAlignment="1">
      <alignment horizontal="center" vertical="top"/>
    </xf>
    <xf numFmtId="49" fontId="3" fillId="0" borderId="87" xfId="0" applyNumberFormat="1" applyFont="1" applyBorder="1" applyAlignment="1">
      <alignment horizontal="center" vertical="top"/>
    </xf>
    <xf numFmtId="49" fontId="5" fillId="6" borderId="15" xfId="0" applyNumberFormat="1" applyFont="1" applyFill="1" applyBorder="1" applyAlignment="1">
      <alignment horizontal="center" vertical="top"/>
    </xf>
    <xf numFmtId="0" fontId="0" fillId="6" borderId="15" xfId="0" applyFill="1" applyBorder="1" applyAlignment="1">
      <alignment horizontal="center" vertical="top"/>
    </xf>
    <xf numFmtId="0" fontId="3" fillId="3" borderId="105" xfId="0" applyFont="1" applyFill="1" applyBorder="1" applyAlignment="1">
      <alignment vertical="top" wrapText="1"/>
    </xf>
    <xf numFmtId="0" fontId="0" fillId="0" borderId="87" xfId="0" applyBorder="1" applyAlignment="1">
      <alignment vertical="top" wrapText="1"/>
    </xf>
    <xf numFmtId="49" fontId="5" fillId="2" borderId="57" xfId="0" applyNumberFormat="1" applyFont="1" applyFill="1" applyBorder="1" applyAlignment="1">
      <alignment horizontal="left" vertical="top"/>
    </xf>
    <xf numFmtId="49" fontId="5" fillId="2" borderId="58" xfId="0" applyNumberFormat="1" applyFont="1" applyFill="1" applyBorder="1" applyAlignment="1">
      <alignment horizontal="left" vertical="top"/>
    </xf>
    <xf numFmtId="49" fontId="5" fillId="2" borderId="69" xfId="0" applyNumberFormat="1" applyFont="1" applyFill="1" applyBorder="1" applyAlignment="1">
      <alignment horizontal="left" vertical="top"/>
    </xf>
    <xf numFmtId="0" fontId="3" fillId="3" borderId="95" xfId="0" applyFont="1" applyFill="1" applyBorder="1" applyAlignment="1">
      <alignment vertical="top" wrapText="1"/>
    </xf>
    <xf numFmtId="0" fontId="3" fillId="3" borderId="92" xfId="0" applyFont="1" applyFill="1" applyBorder="1" applyAlignment="1">
      <alignment vertical="top" wrapText="1"/>
    </xf>
    <xf numFmtId="0" fontId="3" fillId="0" borderId="96" xfId="0" applyFont="1" applyFill="1" applyBorder="1" applyAlignment="1">
      <alignment horizontal="center" vertical="center" textRotation="90" wrapText="1"/>
    </xf>
    <xf numFmtId="0" fontId="3" fillId="0" borderId="91" xfId="0" applyFont="1" applyFill="1" applyBorder="1" applyAlignment="1">
      <alignment horizontal="center" vertical="center" textRotation="90" wrapText="1"/>
    </xf>
    <xf numFmtId="0" fontId="3" fillId="3" borderId="8" xfId="0" applyFont="1" applyFill="1" applyBorder="1" applyAlignment="1">
      <alignment horizontal="left" vertical="top" wrapText="1"/>
    </xf>
    <xf numFmtId="0" fontId="0" fillId="0" borderId="8" xfId="0" applyBorder="1" applyAlignment="1">
      <alignment horizontal="left" vertical="top" wrapText="1"/>
    </xf>
    <xf numFmtId="0" fontId="3" fillId="0" borderId="38" xfId="0" applyFont="1" applyFill="1" applyBorder="1" applyAlignment="1">
      <alignment horizontal="center" vertical="center" textRotation="90" wrapText="1"/>
    </xf>
    <xf numFmtId="49" fontId="3" fillId="0" borderId="17" xfId="0" applyNumberFormat="1" applyFont="1" applyBorder="1" applyAlignment="1">
      <alignment horizontal="center" vertical="top"/>
    </xf>
    <xf numFmtId="0" fontId="3" fillId="6" borderId="8" xfId="0" applyFont="1" applyFill="1" applyBorder="1" applyAlignment="1">
      <alignment horizontal="left" vertical="top" wrapText="1"/>
    </xf>
    <xf numFmtId="0" fontId="3" fillId="6" borderId="8" xfId="0" applyFont="1" applyFill="1" applyBorder="1" applyAlignment="1">
      <alignment horizontal="center" vertical="center" textRotation="90" wrapText="1"/>
    </xf>
    <xf numFmtId="0" fontId="3" fillId="6" borderId="105" xfId="0" applyFont="1" applyFill="1" applyBorder="1" applyAlignment="1">
      <alignment horizontal="left" vertical="top" wrapText="1"/>
    </xf>
    <xf numFmtId="0" fontId="3" fillId="6" borderId="27" xfId="0" applyFont="1" applyFill="1" applyBorder="1" applyAlignment="1">
      <alignment horizontal="left" vertical="top" wrapText="1"/>
    </xf>
    <xf numFmtId="49" fontId="5" fillId="6" borderId="28" xfId="0" applyNumberFormat="1" applyFont="1" applyFill="1" applyBorder="1" applyAlignment="1">
      <alignment horizontal="center" vertical="top"/>
    </xf>
    <xf numFmtId="0" fontId="3" fillId="6" borderId="7" xfId="0" applyFont="1" applyFill="1" applyBorder="1" applyAlignment="1">
      <alignment horizontal="center" vertical="center" textRotation="90" wrapText="1"/>
    </xf>
    <xf numFmtId="49" fontId="3" fillId="6" borderId="29" xfId="0" applyNumberFormat="1" applyFont="1" applyFill="1" applyBorder="1" applyAlignment="1">
      <alignment horizontal="center" vertical="top"/>
    </xf>
    <xf numFmtId="49" fontId="3" fillId="6" borderId="17" xfId="0" applyNumberFormat="1" applyFont="1" applyFill="1" applyBorder="1" applyAlignment="1">
      <alignment horizontal="center" vertical="top"/>
    </xf>
    <xf numFmtId="0" fontId="3" fillId="0" borderId="8" xfId="0" applyFont="1" applyFill="1" applyBorder="1" applyAlignment="1">
      <alignment vertical="top" wrapText="1"/>
    </xf>
    <xf numFmtId="0" fontId="0" fillId="0" borderId="27" xfId="0" applyBorder="1" applyAlignment="1">
      <alignment horizontal="left" vertical="top" wrapText="1"/>
    </xf>
    <xf numFmtId="49" fontId="5" fillId="11" borderId="58" xfId="0" applyNumberFormat="1" applyFont="1" applyFill="1" applyBorder="1" applyAlignment="1">
      <alignment horizontal="right" vertical="top"/>
    </xf>
    <xf numFmtId="49" fontId="5" fillId="2" borderId="75" xfId="0" applyNumberFormat="1" applyFont="1" applyFill="1" applyBorder="1" applyAlignment="1">
      <alignment horizontal="left" vertical="top"/>
    </xf>
    <xf numFmtId="0" fontId="3" fillId="6" borderId="29" xfId="0" applyFont="1" applyFill="1" applyBorder="1" applyAlignment="1">
      <alignment horizontal="left" vertical="top" wrapText="1"/>
    </xf>
    <xf numFmtId="0" fontId="0" fillId="6" borderId="17" xfId="0" applyFill="1" applyBorder="1" applyAlignment="1">
      <alignment horizontal="left" vertical="top" wrapText="1"/>
    </xf>
    <xf numFmtId="0" fontId="3" fillId="3" borderId="105" xfId="0" applyFont="1" applyFill="1" applyBorder="1" applyAlignment="1">
      <alignment horizontal="justify" vertical="top"/>
    </xf>
    <xf numFmtId="0" fontId="4" fillId="0" borderId="0" xfId="0" applyFont="1" applyAlignment="1">
      <alignment horizontal="center" vertical="top" wrapText="1"/>
    </xf>
    <xf numFmtId="0" fontId="6" fillId="0" borderId="0" xfId="0" applyFont="1" applyAlignment="1">
      <alignment horizontal="center" vertical="top" wrapText="1"/>
    </xf>
    <xf numFmtId="0" fontId="4" fillId="0" borderId="0" xfId="0" applyFont="1" applyAlignment="1">
      <alignment horizontal="center" vertical="top"/>
    </xf>
    <xf numFmtId="0" fontId="5" fillId="0" borderId="30" xfId="0" applyFont="1" applyBorder="1" applyAlignment="1">
      <alignment horizontal="right" vertical="top"/>
    </xf>
    <xf numFmtId="0" fontId="3" fillId="0" borderId="7" xfId="0" applyFont="1" applyBorder="1" applyAlignment="1">
      <alignment horizontal="center" vertical="center" textRotation="90" shrinkToFit="1"/>
    </xf>
    <xf numFmtId="0" fontId="3" fillId="0" borderId="8" xfId="0" applyFont="1" applyBorder="1" applyAlignment="1">
      <alignment horizontal="center" vertical="center" textRotation="90" shrinkToFit="1"/>
    </xf>
    <xf numFmtId="0" fontId="3" fillId="0" borderId="9" xfId="0" applyFont="1" applyBorder="1" applyAlignment="1">
      <alignment horizontal="center" vertical="center" textRotation="90" shrinkToFit="1"/>
    </xf>
    <xf numFmtId="0" fontId="3" fillId="0" borderId="28" xfId="0" applyFont="1" applyBorder="1" applyAlignment="1">
      <alignment horizontal="center" vertical="center" textRotation="90" shrinkToFit="1"/>
    </xf>
    <xf numFmtId="0" fontId="3" fillId="0" borderId="15" xfId="0" applyFont="1" applyBorder="1" applyAlignment="1">
      <alignment horizontal="center" vertical="center" textRotation="90" shrinkToFit="1"/>
    </xf>
    <xf numFmtId="0" fontId="3" fillId="0" borderId="26" xfId="0" applyFont="1" applyBorder="1" applyAlignment="1">
      <alignment horizontal="center" vertical="center" textRotation="90" shrinkToFit="1"/>
    </xf>
    <xf numFmtId="0" fontId="3" fillId="0" borderId="53"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70" xfId="0" applyFont="1" applyBorder="1" applyAlignment="1">
      <alignment horizontal="center" vertical="center" textRotation="90" shrinkToFit="1"/>
    </xf>
    <xf numFmtId="0" fontId="3" fillId="0" borderId="38" xfId="0" applyFont="1" applyBorder="1" applyAlignment="1">
      <alignment horizontal="center" vertical="center" textRotation="90" shrinkToFit="1"/>
    </xf>
    <xf numFmtId="0" fontId="3" fillId="0" borderId="72" xfId="0" applyFont="1" applyBorder="1" applyAlignment="1">
      <alignment horizontal="center" vertical="center" textRotation="90" shrinkToFit="1"/>
    </xf>
    <xf numFmtId="0" fontId="3" fillId="0" borderId="3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6" xfId="0" applyFont="1" applyBorder="1" applyAlignment="1">
      <alignment horizontal="center" vertical="center"/>
    </xf>
    <xf numFmtId="0" fontId="3" fillId="0" borderId="67" xfId="0" applyFont="1" applyBorder="1" applyAlignment="1">
      <alignment horizontal="center" vertical="center"/>
    </xf>
    <xf numFmtId="0" fontId="3" fillId="0" borderId="66" xfId="0" applyFont="1" applyBorder="1" applyAlignment="1">
      <alignment horizontal="center" vertical="center"/>
    </xf>
    <xf numFmtId="49" fontId="9" fillId="5" borderId="60" xfId="0" applyNumberFormat="1" applyFont="1" applyFill="1" applyBorder="1" applyAlignment="1">
      <alignment horizontal="left" vertical="top" wrapText="1"/>
    </xf>
    <xf numFmtId="49" fontId="9" fillId="5" borderId="68" xfId="0" applyNumberFormat="1" applyFont="1" applyFill="1" applyBorder="1" applyAlignment="1">
      <alignment horizontal="left" vertical="top" wrapText="1"/>
    </xf>
    <xf numFmtId="49" fontId="9" fillId="5" borderId="71" xfId="0" applyNumberFormat="1" applyFont="1" applyFill="1" applyBorder="1" applyAlignment="1">
      <alignment horizontal="left" vertical="top" wrapText="1"/>
    </xf>
    <xf numFmtId="0" fontId="3" fillId="0" borderId="59" xfId="0" applyFont="1" applyBorder="1" applyAlignment="1">
      <alignment horizontal="center" textRotation="90" shrinkToFit="1"/>
    </xf>
    <xf numFmtId="0" fontId="0" fillId="0" borderId="5" xfId="0" applyBorder="1" applyAlignment="1">
      <alignment horizontal="center" shrinkToFit="1"/>
    </xf>
    <xf numFmtId="0" fontId="0" fillId="0" borderId="52" xfId="0" applyBorder="1" applyAlignment="1">
      <alignment horizontal="center" shrinkToFit="1"/>
    </xf>
    <xf numFmtId="0" fontId="3" fillId="0" borderId="5" xfId="0" applyFont="1" applyBorder="1" applyAlignment="1">
      <alignment horizontal="center" textRotation="90" shrinkToFit="1"/>
    </xf>
    <xf numFmtId="0" fontId="3" fillId="0" borderId="52" xfId="0" applyFont="1" applyBorder="1" applyAlignment="1">
      <alignment horizontal="center" textRotation="90" shrinkToFit="1"/>
    </xf>
    <xf numFmtId="0" fontId="5" fillId="0" borderId="60" xfId="0" applyFont="1" applyBorder="1" applyAlignment="1">
      <alignment horizontal="center" vertical="center"/>
    </xf>
    <xf numFmtId="0" fontId="5" fillId="0" borderId="68" xfId="0" applyFont="1" applyBorder="1" applyAlignment="1">
      <alignment horizontal="center" vertical="center"/>
    </xf>
    <xf numFmtId="0" fontId="5" fillId="0" borderId="71" xfId="0" applyFont="1" applyBorder="1" applyAlignment="1">
      <alignment horizontal="center" vertical="center"/>
    </xf>
    <xf numFmtId="0" fontId="3" fillId="0" borderId="29" xfId="0" applyNumberFormat="1" applyFont="1" applyBorder="1" applyAlignment="1">
      <alignment horizontal="center" vertical="center" textRotation="90" shrinkToFit="1"/>
    </xf>
    <xf numFmtId="0" fontId="3" fillId="0" borderId="17" xfId="0" applyNumberFormat="1" applyFont="1" applyBorder="1" applyAlignment="1">
      <alignment horizontal="center" vertical="center" textRotation="90" shrinkToFit="1"/>
    </xf>
    <xf numFmtId="0" fontId="3" fillId="0" borderId="27" xfId="0" applyNumberFormat="1" applyFont="1" applyBorder="1" applyAlignment="1">
      <alignment horizontal="center" vertical="center" textRotation="90" shrinkToFit="1"/>
    </xf>
    <xf numFmtId="0" fontId="3" fillId="0" borderId="59" xfId="0" applyFont="1" applyBorder="1" applyAlignment="1">
      <alignment horizontal="center" vertical="center" textRotation="90" shrinkToFit="1"/>
    </xf>
    <xf numFmtId="0" fontId="3" fillId="0" borderId="5" xfId="0" applyFont="1" applyBorder="1" applyAlignment="1">
      <alignment horizontal="center" vertical="center" textRotation="90" shrinkToFit="1"/>
    </xf>
    <xf numFmtId="0" fontId="3" fillId="0" borderId="52" xfId="0" applyFont="1" applyBorder="1" applyAlignment="1">
      <alignment horizontal="center" vertical="center" textRotation="90" shrinkToFit="1"/>
    </xf>
    <xf numFmtId="0" fontId="11" fillId="3" borderId="8" xfId="0" applyFont="1" applyFill="1" applyBorder="1" applyAlignment="1">
      <alignment vertical="top" wrapText="1"/>
    </xf>
    <xf numFmtId="0" fontId="7" fillId="0" borderId="8" xfId="0" applyFont="1" applyBorder="1" applyAlignment="1">
      <alignment vertical="top" wrapText="1"/>
    </xf>
    <xf numFmtId="49" fontId="5" fillId="6" borderId="42" xfId="0" applyNumberFormat="1" applyFont="1" applyFill="1" applyBorder="1" applyAlignment="1">
      <alignment horizontal="center" vertical="top"/>
    </xf>
    <xf numFmtId="0" fontId="5" fillId="0" borderId="17" xfId="0" applyFont="1" applyFill="1" applyBorder="1" applyAlignment="1">
      <alignment horizontal="left" vertical="top" wrapText="1"/>
    </xf>
    <xf numFmtId="0" fontId="7" fillId="0" borderId="31" xfId="0" applyFont="1" applyBorder="1" applyAlignment="1">
      <alignment vertical="top" wrapText="1"/>
    </xf>
    <xf numFmtId="0" fontId="9" fillId="7" borderId="61" xfId="0" applyFont="1" applyFill="1" applyBorder="1" applyAlignment="1">
      <alignment horizontal="left" vertical="top" wrapText="1"/>
    </xf>
    <xf numFmtId="0" fontId="9" fillId="7" borderId="67" xfId="0" applyFont="1" applyFill="1" applyBorder="1" applyAlignment="1">
      <alignment horizontal="left" vertical="top" wrapText="1"/>
    </xf>
    <xf numFmtId="0" fontId="9" fillId="7" borderId="66" xfId="0" applyFont="1" applyFill="1" applyBorder="1" applyAlignment="1">
      <alignment horizontal="left" vertical="top" wrapText="1"/>
    </xf>
    <xf numFmtId="0" fontId="5" fillId="10" borderId="46" xfId="0" applyFont="1" applyFill="1" applyBorder="1" applyAlignment="1">
      <alignment horizontal="left" vertical="top"/>
    </xf>
    <xf numFmtId="0" fontId="5" fillId="10" borderId="67" xfId="0" applyFont="1" applyFill="1" applyBorder="1" applyAlignment="1">
      <alignment horizontal="left" vertical="top"/>
    </xf>
    <xf numFmtId="0" fontId="5" fillId="10" borderId="66" xfId="0" applyFont="1" applyFill="1" applyBorder="1" applyAlignment="1">
      <alignment horizontal="left" vertical="top"/>
    </xf>
    <xf numFmtId="0" fontId="5" fillId="2" borderId="46" xfId="0" applyFont="1" applyFill="1" applyBorder="1" applyAlignment="1">
      <alignment horizontal="left" vertical="top" wrapText="1"/>
    </xf>
    <xf numFmtId="0" fontId="5" fillId="2" borderId="67" xfId="0" applyFont="1" applyFill="1" applyBorder="1" applyAlignment="1">
      <alignment horizontal="left" vertical="top" wrapText="1"/>
    </xf>
    <xf numFmtId="0" fontId="5" fillId="2" borderId="66" xfId="0" applyFont="1" applyFill="1" applyBorder="1" applyAlignment="1">
      <alignment horizontal="left" vertical="top" wrapText="1"/>
    </xf>
    <xf numFmtId="0" fontId="5" fillId="0" borderId="20" xfId="0" applyFont="1" applyFill="1" applyBorder="1" applyAlignment="1">
      <alignment horizontal="left" vertical="top" wrapText="1"/>
    </xf>
    <xf numFmtId="0" fontId="7" fillId="0" borderId="33" xfId="0" applyFont="1" applyBorder="1" applyAlignment="1">
      <alignment vertical="top" wrapText="1"/>
    </xf>
    <xf numFmtId="0" fontId="3" fillId="3" borderId="8" xfId="0" applyFont="1" applyFill="1" applyBorder="1" applyAlignment="1">
      <alignment horizontal="center" vertical="center" textRotation="90" wrapText="1"/>
    </xf>
    <xf numFmtId="0" fontId="7" fillId="0" borderId="33" xfId="0" applyFont="1" applyBorder="1" applyAlignment="1">
      <alignment horizontal="center" vertical="center" textRotation="90" wrapText="1"/>
    </xf>
    <xf numFmtId="49" fontId="19" fillId="0" borderId="28" xfId="0" applyNumberFormat="1" applyFont="1" applyBorder="1" applyAlignment="1">
      <alignment horizontal="center" vertical="top" wrapText="1"/>
    </xf>
    <xf numFmtId="49" fontId="19" fillId="0" borderId="26" xfId="0" applyNumberFormat="1" applyFont="1" applyBorder="1" applyAlignment="1">
      <alignment horizontal="center" vertical="top" wrapText="1"/>
    </xf>
    <xf numFmtId="49" fontId="3" fillId="6" borderId="53" xfId="0" applyNumberFormat="1" applyFont="1" applyFill="1" applyBorder="1" applyAlignment="1">
      <alignment horizontal="center" vertical="top" wrapText="1"/>
    </xf>
    <xf numFmtId="49" fontId="3" fillId="6" borderId="42" xfId="0" applyNumberFormat="1" applyFont="1" applyFill="1" applyBorder="1" applyAlignment="1">
      <alignment horizontal="center" vertical="top" wrapText="1"/>
    </xf>
    <xf numFmtId="49" fontId="18" fillId="0" borderId="28" xfId="0" applyNumberFormat="1" applyFont="1" applyBorder="1" applyAlignment="1">
      <alignment horizontal="center" vertical="top" wrapText="1"/>
    </xf>
    <xf numFmtId="49" fontId="18" fillId="0" borderId="26" xfId="0" applyNumberFormat="1" applyFont="1" applyBorder="1" applyAlignment="1">
      <alignment horizontal="center" vertical="top" wrapText="1"/>
    </xf>
    <xf numFmtId="49" fontId="3" fillId="0" borderId="19" xfId="0" applyNumberFormat="1" applyFont="1" applyBorder="1" applyAlignment="1">
      <alignment horizontal="center" vertical="top" wrapText="1"/>
    </xf>
    <xf numFmtId="0" fontId="0" fillId="0" borderId="32" xfId="0" applyBorder="1" applyAlignment="1">
      <alignment horizontal="center"/>
    </xf>
    <xf numFmtId="49" fontId="3" fillId="0" borderId="20" xfId="0" applyNumberFormat="1" applyFont="1" applyBorder="1" applyAlignment="1">
      <alignment horizontal="center" vertical="top"/>
    </xf>
    <xf numFmtId="0" fontId="0" fillId="0" borderId="31" xfId="0" applyBorder="1" applyAlignment="1">
      <alignment horizontal="center"/>
    </xf>
    <xf numFmtId="0" fontId="5" fillId="2" borderId="57" xfId="0" applyFont="1" applyFill="1" applyBorder="1" applyAlignment="1">
      <alignment horizontal="left" vertical="top" wrapText="1"/>
    </xf>
    <xf numFmtId="0" fontId="5" fillId="2" borderId="58" xfId="0" applyFont="1" applyFill="1" applyBorder="1" applyAlignment="1">
      <alignment horizontal="left" vertical="top" wrapText="1"/>
    </xf>
    <xf numFmtId="0" fontId="5" fillId="2" borderId="69" xfId="0" applyFont="1" applyFill="1" applyBorder="1" applyAlignment="1">
      <alignment horizontal="left" vertical="top" wrapText="1"/>
    </xf>
    <xf numFmtId="0" fontId="11" fillId="9" borderId="43" xfId="0" applyFont="1" applyFill="1" applyBorder="1" applyAlignment="1">
      <alignment horizontal="right" vertical="top"/>
    </xf>
    <xf numFmtId="0" fontId="18" fillId="3" borderId="47" xfId="0" applyFont="1" applyFill="1" applyBorder="1" applyAlignment="1">
      <alignment horizontal="left" vertical="top" wrapText="1"/>
    </xf>
    <xf numFmtId="0" fontId="0" fillId="0" borderId="39" xfId="0" applyBorder="1" applyAlignment="1">
      <alignment horizontal="left" vertical="top" wrapText="1"/>
    </xf>
    <xf numFmtId="49" fontId="3" fillId="0" borderId="21" xfId="0" applyNumberFormat="1" applyFont="1" applyBorder="1" applyAlignment="1">
      <alignment horizontal="center" vertical="top" wrapText="1"/>
    </xf>
    <xf numFmtId="49" fontId="3" fillId="0" borderId="24" xfId="0" applyNumberFormat="1" applyFont="1" applyBorder="1" applyAlignment="1">
      <alignment horizontal="center" vertical="top" wrapText="1"/>
    </xf>
    <xf numFmtId="49" fontId="3" fillId="0" borderId="59" xfId="0" applyNumberFormat="1" applyFont="1" applyBorder="1" applyAlignment="1">
      <alignment horizontal="center" vertical="top" wrapText="1"/>
    </xf>
    <xf numFmtId="49" fontId="3" fillId="0" borderId="52" xfId="0" applyNumberFormat="1" applyFont="1" applyBorder="1" applyAlignment="1">
      <alignment horizontal="center" vertical="top" wrapText="1"/>
    </xf>
    <xf numFmtId="49" fontId="5" fillId="9" borderId="15" xfId="0" applyNumberFormat="1" applyFont="1" applyFill="1" applyBorder="1" applyAlignment="1">
      <alignment horizontal="center" vertical="top"/>
    </xf>
    <xf numFmtId="49" fontId="5" fillId="0" borderId="94" xfId="0" applyNumberFormat="1" applyFont="1" applyBorder="1" applyAlignment="1">
      <alignment horizontal="center" vertical="top"/>
    </xf>
    <xf numFmtId="49" fontId="5" fillId="0" borderId="86" xfId="0" applyNumberFormat="1" applyFont="1" applyBorder="1" applyAlignment="1">
      <alignment horizontal="center" vertical="top"/>
    </xf>
    <xf numFmtId="49" fontId="3" fillId="0" borderId="94" xfId="0" applyNumberFormat="1" applyFont="1" applyBorder="1" applyAlignment="1">
      <alignment horizontal="center" vertical="top" wrapText="1"/>
    </xf>
    <xf numFmtId="49" fontId="3" fillId="0" borderId="86" xfId="0" applyNumberFormat="1" applyFont="1" applyBorder="1" applyAlignment="1">
      <alignment horizontal="center" vertical="top" wrapText="1"/>
    </xf>
    <xf numFmtId="49" fontId="3" fillId="0" borderId="97" xfId="0" applyNumberFormat="1" applyFont="1" applyBorder="1" applyAlignment="1">
      <alignment horizontal="center" vertical="top"/>
    </xf>
    <xf numFmtId="49" fontId="3" fillId="0" borderId="90" xfId="0" applyNumberFormat="1" applyFont="1" applyBorder="1" applyAlignment="1">
      <alignment horizontal="center" vertical="top"/>
    </xf>
    <xf numFmtId="49" fontId="3" fillId="0" borderId="5" xfId="0" applyNumberFormat="1" applyFont="1" applyBorder="1" applyAlignment="1">
      <alignment horizontal="center" vertical="top" wrapText="1"/>
    </xf>
    <xf numFmtId="0" fontId="5" fillId="10" borderId="30" xfId="0" applyFont="1" applyFill="1" applyBorder="1" applyAlignment="1">
      <alignment horizontal="left" vertical="top"/>
    </xf>
    <xf numFmtId="49" fontId="5" fillId="10" borderId="36" xfId="0" applyNumberFormat="1" applyFont="1" applyFill="1" applyBorder="1" applyAlignment="1">
      <alignment horizontal="center" vertical="top"/>
    </xf>
    <xf numFmtId="49" fontId="5" fillId="2" borderId="19" xfId="0" applyNumberFormat="1" applyFont="1" applyFill="1" applyBorder="1" applyAlignment="1">
      <alignment horizontal="center" vertical="top"/>
    </xf>
    <xf numFmtId="49" fontId="5" fillId="9" borderId="19" xfId="0" applyNumberFormat="1" applyFont="1" applyFill="1" applyBorder="1" applyAlignment="1">
      <alignment horizontal="center" vertical="top"/>
    </xf>
    <xf numFmtId="0" fontId="18" fillId="6" borderId="29" xfId="0" applyFont="1" applyFill="1" applyBorder="1" applyAlignment="1">
      <alignment horizontal="left" vertical="top" wrapText="1"/>
    </xf>
    <xf numFmtId="0" fontId="18" fillId="6" borderId="27" xfId="0" applyFont="1" applyFill="1" applyBorder="1" applyAlignment="1">
      <alignment horizontal="left" vertical="top" wrapText="1"/>
    </xf>
    <xf numFmtId="0" fontId="3" fillId="3" borderId="20" xfId="0" applyFont="1" applyFill="1" applyBorder="1" applyAlignment="1">
      <alignment vertical="top" wrapText="1"/>
    </xf>
    <xf numFmtId="49" fontId="18" fillId="0" borderId="15" xfId="0" applyNumberFormat="1" applyFont="1" applyBorder="1" applyAlignment="1">
      <alignment horizontal="center" vertical="top" wrapText="1"/>
    </xf>
    <xf numFmtId="49" fontId="3" fillId="0" borderId="59"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10" fillId="0" borderId="20" xfId="0" applyFont="1" applyFill="1" applyBorder="1" applyAlignment="1">
      <alignment horizontal="center" vertical="center" textRotation="90" wrapText="1"/>
    </xf>
    <xf numFmtId="0" fontId="10" fillId="0" borderId="27" xfId="0" applyFont="1" applyFill="1" applyBorder="1" applyAlignment="1">
      <alignment horizontal="center" vertical="center" textRotation="90" wrapText="1"/>
    </xf>
    <xf numFmtId="0" fontId="3" fillId="0" borderId="56" xfId="0" applyNumberFormat="1" applyFont="1" applyBorder="1" applyAlignment="1">
      <alignment horizontal="center" vertical="center" textRotation="90" shrinkToFit="1"/>
    </xf>
    <xf numFmtId="0" fontId="3" fillId="0" borderId="54" xfId="0" applyNumberFormat="1" applyFont="1" applyBorder="1" applyAlignment="1">
      <alignment horizontal="center" vertical="center" textRotation="90" shrinkToFit="1"/>
    </xf>
    <xf numFmtId="0" fontId="3" fillId="0" borderId="35" xfId="0" applyNumberFormat="1" applyFont="1" applyBorder="1" applyAlignment="1">
      <alignment horizontal="center" vertical="center" textRotation="90" shrinkToFit="1"/>
    </xf>
    <xf numFmtId="0" fontId="3" fillId="0" borderId="59" xfId="0" applyNumberFormat="1" applyFont="1" applyFill="1" applyBorder="1" applyAlignment="1">
      <alignment horizontal="center" vertical="center" textRotation="90" shrinkToFit="1"/>
    </xf>
    <xf numFmtId="0" fontId="3" fillId="0" borderId="5" xfId="0" applyNumberFormat="1" applyFont="1" applyFill="1" applyBorder="1" applyAlignment="1">
      <alignment horizontal="center" vertical="center" textRotation="90" shrinkToFit="1"/>
    </xf>
    <xf numFmtId="0" fontId="3" fillId="0" borderId="52" xfId="0" applyNumberFormat="1" applyFont="1" applyFill="1" applyBorder="1" applyAlignment="1">
      <alignment horizontal="center" vertical="center" textRotation="90" shrinkToFit="1"/>
    </xf>
    <xf numFmtId="0" fontId="5" fillId="0" borderId="60"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71" xfId="0" applyFont="1" applyBorder="1" applyAlignment="1">
      <alignment horizontal="center" vertical="center" wrapText="1"/>
    </xf>
    <xf numFmtId="0" fontId="3" fillId="0" borderId="34" xfId="0" applyFont="1" applyBorder="1" applyAlignment="1">
      <alignment horizontal="center" vertical="center"/>
    </xf>
    <xf numFmtId="49" fontId="5" fillId="9" borderId="28" xfId="0" applyNumberFormat="1" applyFont="1" applyFill="1" applyBorder="1" applyAlignment="1">
      <alignment horizontal="center" vertical="top"/>
    </xf>
    <xf numFmtId="49" fontId="3" fillId="6" borderId="28" xfId="0" applyNumberFormat="1" applyFont="1" applyFill="1" applyBorder="1" applyAlignment="1">
      <alignment horizontal="center" vertical="top" wrapText="1"/>
    </xf>
    <xf numFmtId="49" fontId="3" fillId="6" borderId="15" xfId="0" applyNumberFormat="1" applyFont="1" applyFill="1" applyBorder="1" applyAlignment="1">
      <alignment horizontal="center" vertical="top" wrapText="1"/>
    </xf>
    <xf numFmtId="0" fontId="11" fillId="9" borderId="30" xfId="0" applyFont="1" applyFill="1" applyBorder="1" applyAlignment="1">
      <alignment horizontal="right" vertical="top"/>
    </xf>
    <xf numFmtId="0" fontId="11" fillId="9" borderId="35" xfId="0" applyFont="1" applyFill="1" applyBorder="1" applyAlignment="1">
      <alignment horizontal="right" vertical="top"/>
    </xf>
    <xf numFmtId="49" fontId="5" fillId="11" borderId="69" xfId="0" applyNumberFormat="1" applyFont="1" applyFill="1" applyBorder="1" applyAlignment="1">
      <alignment horizontal="right" vertical="top"/>
    </xf>
    <xf numFmtId="0" fontId="3" fillId="0" borderId="73" xfId="0" applyFont="1" applyFill="1" applyBorder="1" applyAlignment="1">
      <alignment horizontal="center" vertical="center" textRotation="90" wrapText="1"/>
    </xf>
    <xf numFmtId="49" fontId="3" fillId="0" borderId="42" xfId="0" applyNumberFormat="1" applyFont="1" applyBorder="1" applyAlignment="1">
      <alignment horizontal="center" vertical="top" wrapText="1"/>
    </xf>
    <xf numFmtId="49" fontId="3" fillId="0" borderId="39" xfId="0" applyNumberFormat="1" applyFont="1" applyBorder="1" applyAlignment="1">
      <alignment horizontal="center" vertical="top" wrapText="1"/>
    </xf>
    <xf numFmtId="49" fontId="3" fillId="0" borderId="31" xfId="0" applyNumberFormat="1" applyFont="1" applyBorder="1" applyAlignment="1">
      <alignment horizontal="center" vertical="top"/>
    </xf>
    <xf numFmtId="49" fontId="10" fillId="0" borderId="5" xfId="0" applyNumberFormat="1" applyFont="1" applyBorder="1" applyAlignment="1">
      <alignment horizontal="center" vertical="top" wrapText="1"/>
    </xf>
    <xf numFmtId="49" fontId="10" fillId="0" borderId="24" xfId="0" applyNumberFormat="1" applyFont="1" applyBorder="1" applyAlignment="1">
      <alignment horizontal="center" vertical="top" wrapText="1"/>
    </xf>
    <xf numFmtId="49" fontId="5" fillId="2" borderId="69" xfId="0" applyNumberFormat="1" applyFont="1" applyFill="1" applyBorder="1" applyAlignment="1">
      <alignment horizontal="right" vertical="top"/>
    </xf>
    <xf numFmtId="0" fontId="3" fillId="0" borderId="30" xfId="0" applyFont="1" applyBorder="1" applyAlignment="1">
      <alignment horizontal="center" vertical="top"/>
    </xf>
    <xf numFmtId="0" fontId="3" fillId="0" borderId="36" xfId="0" applyFont="1" applyBorder="1" applyAlignment="1">
      <alignment horizontal="center" vertical="center" textRotation="90" wrapText="1"/>
    </xf>
    <xf numFmtId="0" fontId="3" fillId="0" borderId="9" xfId="0" applyFont="1" applyBorder="1" applyAlignment="1">
      <alignment horizontal="center" vertical="center" textRotation="90" wrapText="1"/>
    </xf>
    <xf numFmtId="0" fontId="3" fillId="0" borderId="59" xfId="0" applyFont="1" applyBorder="1" applyAlignment="1">
      <alignment horizontal="center" vertical="center" textRotation="90" wrapText="1"/>
    </xf>
    <xf numFmtId="0" fontId="3" fillId="0" borderId="5" xfId="0" applyFont="1" applyBorder="1" applyAlignment="1">
      <alignment horizontal="center" vertical="center" textRotation="90" wrapText="1"/>
    </xf>
    <xf numFmtId="0" fontId="3" fillId="0" borderId="52" xfId="0" applyFont="1" applyBorder="1" applyAlignment="1">
      <alignment horizontal="center" vertical="center" textRotation="90" wrapText="1"/>
    </xf>
    <xf numFmtId="3" fontId="5" fillId="3" borderId="19" xfId="0" applyNumberFormat="1" applyFont="1" applyFill="1" applyBorder="1" applyAlignment="1">
      <alignment horizontal="center" vertical="top"/>
    </xf>
    <xf numFmtId="3" fontId="5" fillId="3" borderId="15" xfId="0" applyNumberFormat="1" applyFont="1" applyFill="1" applyBorder="1" applyAlignment="1">
      <alignment horizontal="center" vertical="top"/>
    </xf>
    <xf numFmtId="0" fontId="3" fillId="0" borderId="36" xfId="0" applyFont="1" applyFill="1" applyBorder="1" applyAlignment="1">
      <alignment vertical="top" wrapText="1"/>
    </xf>
    <xf numFmtId="3" fontId="5" fillId="3" borderId="20" xfId="0" applyNumberFormat="1" applyFont="1" applyFill="1" applyBorder="1" applyAlignment="1">
      <alignment horizontal="center" vertical="top"/>
    </xf>
    <xf numFmtId="3" fontId="5" fillId="3" borderId="17" xfId="0" applyNumberFormat="1" applyFont="1" applyFill="1" applyBorder="1" applyAlignment="1">
      <alignment horizontal="center" vertical="top"/>
    </xf>
    <xf numFmtId="49" fontId="3" fillId="6" borderId="98" xfId="0" applyNumberFormat="1" applyFont="1" applyFill="1" applyBorder="1" applyAlignment="1">
      <alignment horizontal="center" vertical="top" wrapText="1"/>
    </xf>
    <xf numFmtId="49" fontId="3" fillId="6" borderId="5" xfId="0" applyNumberFormat="1" applyFont="1" applyFill="1" applyBorder="1" applyAlignment="1">
      <alignment horizontal="center" vertical="top" wrapText="1"/>
    </xf>
    <xf numFmtId="0" fontId="3" fillId="0" borderId="98" xfId="0" applyFont="1" applyFill="1" applyBorder="1" applyAlignment="1">
      <alignment horizontal="center" vertical="center" wrapText="1"/>
    </xf>
    <xf numFmtId="0" fontId="3" fillId="0" borderId="85"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8" xfId="0" applyFont="1" applyFill="1" applyBorder="1" applyAlignment="1">
      <alignment horizontal="center" vertical="center" wrapText="1"/>
    </xf>
    <xf numFmtId="49" fontId="10" fillId="0" borderId="21" xfId="0" applyNumberFormat="1" applyFont="1" applyBorder="1" applyAlignment="1">
      <alignment horizontal="center" vertical="top" wrapText="1"/>
    </xf>
    <xf numFmtId="0" fontId="5" fillId="3" borderId="36" xfId="0" applyFont="1" applyFill="1" applyBorder="1" applyAlignment="1">
      <alignment horizontal="left" vertical="top" wrapText="1"/>
    </xf>
    <xf numFmtId="0" fontId="5" fillId="3" borderId="8" xfId="0" applyFont="1" applyFill="1" applyBorder="1" applyAlignment="1">
      <alignment horizontal="left" vertical="top" wrapText="1"/>
    </xf>
    <xf numFmtId="49" fontId="3" fillId="0" borderId="98" xfId="0" applyNumberFormat="1" applyFont="1" applyFill="1" applyBorder="1" applyAlignment="1">
      <alignment horizontal="center" vertical="top" wrapText="1"/>
    </xf>
    <xf numFmtId="0" fontId="0" fillId="0" borderId="24" xfId="0" applyBorder="1" applyAlignment="1">
      <alignment horizontal="center" vertical="top" wrapText="1"/>
    </xf>
    <xf numFmtId="0" fontId="3" fillId="6" borderId="129" xfId="0" applyFont="1" applyFill="1" applyBorder="1" applyAlignment="1">
      <alignment horizontal="center" vertical="center" textRotation="90" wrapText="1"/>
    </xf>
    <xf numFmtId="0" fontId="3" fillId="6" borderId="37" xfId="0" applyFont="1" applyFill="1" applyBorder="1" applyAlignment="1">
      <alignment horizontal="center" vertical="center" textRotation="90" wrapText="1"/>
    </xf>
    <xf numFmtId="49" fontId="3" fillId="6" borderId="28" xfId="0" applyNumberFormat="1" applyFont="1" applyFill="1" applyBorder="1" applyAlignment="1">
      <alignment horizontal="center" vertical="top"/>
    </xf>
    <xf numFmtId="49" fontId="3" fillId="6" borderId="15" xfId="0" applyNumberFormat="1" applyFont="1" applyFill="1" applyBorder="1" applyAlignment="1">
      <alignment horizontal="center" vertical="top"/>
    </xf>
    <xf numFmtId="49" fontId="5" fillId="9" borderId="42"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3" borderId="15" xfId="0" applyNumberFormat="1" applyFont="1" applyFill="1" applyBorder="1" applyAlignment="1">
      <alignment horizontal="center" vertical="top"/>
    </xf>
    <xf numFmtId="49" fontId="5" fillId="3" borderId="32" xfId="0" applyNumberFormat="1" applyFont="1" applyFill="1" applyBorder="1" applyAlignment="1">
      <alignment horizontal="center" vertical="top"/>
    </xf>
    <xf numFmtId="49" fontId="3" fillId="0" borderId="85" xfId="0" applyNumberFormat="1" applyFont="1" applyBorder="1" applyAlignment="1">
      <alignment horizontal="center" vertical="top" wrapText="1"/>
    </xf>
    <xf numFmtId="0" fontId="18" fillId="0" borderId="129" xfId="0" applyFont="1" applyFill="1" applyBorder="1" applyAlignment="1">
      <alignment horizontal="left" vertical="top" wrapText="1"/>
    </xf>
    <xf numFmtId="0" fontId="18" fillId="0" borderId="37" xfId="0" applyFont="1" applyFill="1" applyBorder="1" applyAlignment="1">
      <alignment horizontal="left" vertical="top" wrapText="1"/>
    </xf>
    <xf numFmtId="49" fontId="19" fillId="0" borderId="15" xfId="0" applyNumberFormat="1" applyFont="1" applyBorder="1" applyAlignment="1">
      <alignment horizontal="center" vertical="top" wrapText="1"/>
    </xf>
    <xf numFmtId="0" fontId="18" fillId="6" borderId="17" xfId="0" applyFont="1" applyFill="1" applyBorder="1" applyAlignment="1">
      <alignment horizontal="left" vertical="top" wrapText="1"/>
    </xf>
    <xf numFmtId="0" fontId="20" fillId="0" borderId="8" xfId="0" applyFont="1" applyFill="1" applyBorder="1" applyAlignment="1">
      <alignment horizontal="center" vertical="center" textRotation="90" wrapText="1"/>
    </xf>
    <xf numFmtId="165" fontId="3" fillId="0" borderId="61" xfId="0" applyNumberFormat="1" applyFont="1" applyBorder="1" applyAlignment="1">
      <alignment horizontal="center" vertical="top" wrapText="1"/>
    </xf>
    <xf numFmtId="165" fontId="3" fillId="0" borderId="67" xfId="0" applyNumberFormat="1" applyFont="1" applyBorder="1" applyAlignment="1">
      <alignment horizontal="center" vertical="top" wrapText="1"/>
    </xf>
    <xf numFmtId="165" fontId="3" fillId="0" borderId="66" xfId="0" applyNumberFormat="1" applyFont="1" applyBorder="1" applyAlignment="1">
      <alignment horizontal="center" vertical="top" wrapText="1"/>
    </xf>
    <xf numFmtId="165" fontId="5" fillId="4" borderId="60" xfId="0" applyNumberFormat="1" applyFont="1" applyFill="1" applyBorder="1" applyAlignment="1">
      <alignment horizontal="center" vertical="top" wrapText="1"/>
    </xf>
    <xf numFmtId="165" fontId="5" fillId="4" borderId="68" xfId="0" applyNumberFormat="1" applyFont="1" applyFill="1" applyBorder="1" applyAlignment="1">
      <alignment horizontal="center" vertical="top" wrapText="1"/>
    </xf>
    <xf numFmtId="165" fontId="5" fillId="4" borderId="71" xfId="0" applyNumberFormat="1" applyFont="1" applyFill="1" applyBorder="1" applyAlignment="1">
      <alignment horizontal="center" vertical="top" wrapText="1"/>
    </xf>
    <xf numFmtId="165" fontId="5" fillId="8" borderId="107" xfId="0" applyNumberFormat="1" applyFont="1" applyFill="1" applyBorder="1" applyAlignment="1">
      <alignment horizontal="center" vertical="top" wrapText="1"/>
    </xf>
    <xf numFmtId="165" fontId="5" fillId="8" borderId="43" xfId="0" applyNumberFormat="1" applyFont="1" applyFill="1" applyBorder="1" applyAlignment="1">
      <alignment horizontal="center" vertical="top" wrapText="1"/>
    </xf>
    <xf numFmtId="165" fontId="5" fillId="8" borderId="44" xfId="0" applyNumberFormat="1" applyFont="1" applyFill="1" applyBorder="1" applyAlignment="1">
      <alignment horizontal="center" vertical="top" wrapText="1"/>
    </xf>
    <xf numFmtId="165" fontId="5" fillId="8" borderId="72" xfId="0" applyNumberFormat="1" applyFont="1" applyFill="1" applyBorder="1" applyAlignment="1">
      <alignment horizontal="center" vertical="top" wrapText="1"/>
    </xf>
    <xf numFmtId="165" fontId="5" fillId="8" borderId="30" xfId="0" applyNumberFormat="1" applyFont="1" applyFill="1" applyBorder="1" applyAlignment="1">
      <alignment horizontal="center" vertical="top" wrapText="1"/>
    </xf>
    <xf numFmtId="165" fontId="5" fillId="8" borderId="35" xfId="0" applyNumberFormat="1" applyFont="1" applyFill="1" applyBorder="1" applyAlignment="1">
      <alignment horizontal="center" vertical="top" wrapText="1"/>
    </xf>
    <xf numFmtId="165" fontId="5" fillId="4" borderId="61" xfId="0" applyNumberFormat="1" applyFont="1" applyFill="1" applyBorder="1" applyAlignment="1">
      <alignment horizontal="center" vertical="top" wrapText="1"/>
    </xf>
    <xf numFmtId="165" fontId="5" fillId="4" borderId="67" xfId="0" applyNumberFormat="1" applyFont="1" applyFill="1" applyBorder="1" applyAlignment="1">
      <alignment horizontal="center" vertical="top" wrapText="1"/>
    </xf>
    <xf numFmtId="165" fontId="5" fillId="4" borderId="66" xfId="0" applyNumberFormat="1" applyFont="1" applyFill="1" applyBorder="1" applyAlignment="1">
      <alignment horizontal="center" vertical="top" wrapText="1"/>
    </xf>
    <xf numFmtId="0" fontId="3" fillId="0" borderId="30" xfId="0" applyFont="1" applyBorder="1" applyAlignment="1">
      <alignment horizontal="right" vertical="top"/>
    </xf>
    <xf numFmtId="0" fontId="0" fillId="0" borderId="30" xfId="0" applyBorder="1" applyAlignment="1">
      <alignment horizontal="right" vertical="top"/>
    </xf>
    <xf numFmtId="0" fontId="25" fillId="0" borderId="0" xfId="0" applyNumberFormat="1" applyFont="1" applyFill="1" applyBorder="1" applyAlignment="1">
      <alignment horizontal="left" vertical="top" wrapText="1"/>
    </xf>
    <xf numFmtId="0" fontId="3" fillId="4" borderId="41" xfId="0" applyFont="1" applyFill="1" applyBorder="1" applyAlignment="1">
      <alignment horizontal="center" vertical="top"/>
    </xf>
    <xf numFmtId="49" fontId="2" fillId="0" borderId="94" xfId="0" applyNumberFormat="1" applyFont="1" applyBorder="1" applyAlignment="1">
      <alignment horizontal="center" vertical="top" textRotation="90" wrapText="1"/>
    </xf>
    <xf numFmtId="49" fontId="2" fillId="0" borderId="86" xfId="0" applyNumberFormat="1" applyFont="1" applyBorder="1" applyAlignment="1">
      <alignment horizontal="center" vertical="top" textRotation="90" wrapText="1"/>
    </xf>
    <xf numFmtId="49" fontId="23" fillId="0" borderId="28" xfId="0" applyNumberFormat="1" applyFont="1" applyBorder="1" applyAlignment="1">
      <alignment horizontal="center" vertical="top" textRotation="90" wrapText="1"/>
    </xf>
    <xf numFmtId="49" fontId="23" fillId="0" borderId="26" xfId="0" applyNumberFormat="1" applyFont="1" applyBorder="1" applyAlignment="1">
      <alignment horizontal="center" vertical="top" textRotation="90" wrapText="1"/>
    </xf>
    <xf numFmtId="0" fontId="18" fillId="3" borderId="42" xfId="0" applyFont="1" applyFill="1" applyBorder="1" applyAlignment="1">
      <alignment horizontal="left" vertical="top" wrapText="1"/>
    </xf>
    <xf numFmtId="49" fontId="2" fillId="0" borderId="19" xfId="0" applyNumberFormat="1" applyFont="1" applyBorder="1" applyAlignment="1">
      <alignment horizontal="center" vertical="center" textRotation="90" wrapText="1"/>
    </xf>
    <xf numFmtId="0" fontId="1" fillId="0" borderId="32" xfId="0" applyFont="1" applyBorder="1" applyAlignment="1">
      <alignment horizontal="center" vertical="center" textRotation="90" wrapText="1"/>
    </xf>
    <xf numFmtId="49" fontId="5" fillId="0" borderId="17" xfId="0" applyNumberFormat="1" applyFont="1" applyBorder="1" applyAlignment="1">
      <alignment horizontal="center" vertical="top"/>
    </xf>
    <xf numFmtId="0" fontId="27" fillId="0" borderId="31" xfId="0" applyFont="1" applyBorder="1" applyAlignment="1">
      <alignment horizontal="center"/>
    </xf>
    <xf numFmtId="49" fontId="3" fillId="0" borderId="24" xfId="0" applyNumberFormat="1" applyFont="1" applyBorder="1" applyAlignment="1">
      <alignment horizontal="center" vertical="center" wrapText="1"/>
    </xf>
    <xf numFmtId="0" fontId="3" fillId="6" borderId="33" xfId="0" applyFont="1" applyFill="1" applyBorder="1" applyAlignment="1">
      <alignment horizontal="center" vertical="center" textRotation="90" wrapText="1"/>
    </xf>
    <xf numFmtId="49" fontId="10" fillId="6" borderId="28" xfId="0" applyNumberFormat="1" applyFont="1" applyFill="1" applyBorder="1" applyAlignment="1">
      <alignment horizontal="center" vertical="center" textRotation="90" wrapText="1"/>
    </xf>
    <xf numFmtId="49" fontId="10" fillId="6" borderId="15" xfId="0" applyNumberFormat="1" applyFont="1" applyFill="1" applyBorder="1" applyAlignment="1">
      <alignment horizontal="center" vertical="center" textRotation="90" wrapText="1"/>
    </xf>
    <xf numFmtId="49" fontId="10" fillId="6" borderId="32" xfId="0" applyNumberFormat="1" applyFont="1" applyFill="1" applyBorder="1" applyAlignment="1">
      <alignment horizontal="center" vertical="center" textRotation="90" wrapText="1"/>
    </xf>
    <xf numFmtId="49" fontId="3" fillId="6" borderId="31" xfId="0" applyNumberFormat="1" applyFont="1" applyFill="1" applyBorder="1" applyAlignment="1">
      <alignment horizontal="center" vertical="top"/>
    </xf>
    <xf numFmtId="49" fontId="5" fillId="11" borderId="30" xfId="0" applyNumberFormat="1" applyFont="1" applyFill="1" applyBorder="1" applyAlignment="1">
      <alignment horizontal="right" vertical="top"/>
    </xf>
    <xf numFmtId="0" fontId="0" fillId="0" borderId="15" xfId="0" applyBorder="1" applyAlignment="1">
      <alignment horizontal="center" vertical="center" textRotation="90" shrinkToFit="1"/>
    </xf>
    <xf numFmtId="0" fontId="0" fillId="0" borderId="26" xfId="0" applyBorder="1" applyAlignment="1">
      <alignment horizontal="center" vertical="center" textRotation="90" shrinkToFit="1"/>
    </xf>
    <xf numFmtId="0" fontId="0" fillId="6" borderId="24" xfId="0" applyFill="1" applyBorder="1" applyAlignment="1">
      <alignment horizontal="center" vertical="top" wrapText="1"/>
    </xf>
    <xf numFmtId="49" fontId="3" fillId="0" borderId="15" xfId="0" applyNumberFormat="1" applyFont="1" applyBorder="1" applyAlignment="1">
      <alignment horizontal="center" vertical="center" textRotation="90" wrapText="1"/>
    </xf>
    <xf numFmtId="0" fontId="0" fillId="0" borderId="15" xfId="0" applyBorder="1" applyAlignment="1">
      <alignment horizontal="center" vertical="center" textRotation="90" wrapText="1"/>
    </xf>
    <xf numFmtId="49" fontId="3" fillId="0" borderId="15" xfId="0" applyNumberFormat="1" applyFont="1" applyBorder="1" applyAlignment="1">
      <alignment horizontal="center" vertical="center" textRotation="90"/>
    </xf>
    <xf numFmtId="0" fontId="0" fillId="0" borderId="15" xfId="0" applyBorder="1" applyAlignment="1">
      <alignment horizontal="center" vertical="center" textRotation="90"/>
    </xf>
    <xf numFmtId="49" fontId="3" fillId="6" borderId="21" xfId="0" applyNumberFormat="1" applyFont="1" applyFill="1" applyBorder="1" applyAlignment="1">
      <alignment horizontal="center" vertical="top" wrapText="1"/>
    </xf>
    <xf numFmtId="3" fontId="3" fillId="0" borderId="17" xfId="0" applyNumberFormat="1" applyFont="1" applyFill="1" applyBorder="1" applyAlignment="1">
      <alignment horizontal="center" vertical="top" wrapText="1"/>
    </xf>
    <xf numFmtId="0" fontId="0" fillId="0" borderId="27" xfId="0" applyBorder="1" applyAlignment="1">
      <alignment horizontal="center" vertical="top" wrapText="1"/>
    </xf>
    <xf numFmtId="49" fontId="2" fillId="6" borderId="28" xfId="0" applyNumberFormat="1" applyFont="1" applyFill="1" applyBorder="1" applyAlignment="1">
      <alignment horizontal="center" vertical="top" textRotation="90" wrapText="1"/>
    </xf>
    <xf numFmtId="0" fontId="0" fillId="0" borderId="15" xfId="0" applyBorder="1" applyAlignment="1">
      <alignment horizontal="center" vertical="top" textRotation="90" wrapText="1"/>
    </xf>
    <xf numFmtId="0" fontId="0" fillId="0" borderId="26" xfId="0" applyBorder="1" applyAlignment="1">
      <alignment horizontal="center" vertical="top" textRotation="90" wrapText="1"/>
    </xf>
    <xf numFmtId="0" fontId="26" fillId="0" borderId="26" xfId="0" applyFont="1" applyBorder="1" applyAlignment="1">
      <alignment horizontal="center" vertical="center" textRotation="90" wrapText="1"/>
    </xf>
    <xf numFmtId="49" fontId="3" fillId="3" borderId="21" xfId="0" applyNumberFormat="1" applyFont="1" applyFill="1" applyBorder="1" applyAlignment="1">
      <alignment horizontal="center" vertical="center" wrapText="1"/>
    </xf>
    <xf numFmtId="0" fontId="0" fillId="0" borderId="5" xfId="0" applyBorder="1" applyAlignment="1">
      <alignment horizontal="center" wrapText="1"/>
    </xf>
    <xf numFmtId="0" fontId="0" fillId="0" borderId="24" xfId="0" applyBorder="1" applyAlignment="1">
      <alignment horizontal="center" wrapText="1"/>
    </xf>
    <xf numFmtId="49" fontId="3" fillId="6" borderId="21" xfId="0" applyNumberFormat="1" applyFont="1" applyFill="1" applyBorder="1" applyAlignment="1">
      <alignment horizontal="center" vertical="center" wrapText="1"/>
    </xf>
    <xf numFmtId="0" fontId="0" fillId="0" borderId="24" xfId="0" applyBorder="1" applyAlignment="1">
      <alignment horizontal="center" vertical="center" wrapText="1"/>
    </xf>
    <xf numFmtId="49" fontId="2" fillId="0" borderId="15" xfId="0" applyNumberFormat="1" applyFont="1" applyFill="1" applyBorder="1" applyAlignment="1">
      <alignment horizontal="center" vertical="center" textRotation="90" wrapText="1"/>
    </xf>
    <xf numFmtId="49" fontId="1" fillId="0" borderId="86" xfId="0" applyNumberFormat="1" applyFont="1" applyBorder="1" applyAlignment="1">
      <alignment horizontal="center" vertical="center" textRotation="90" wrapText="1"/>
    </xf>
    <xf numFmtId="0" fontId="3" fillId="0" borderId="0" xfId="0" applyFont="1" applyAlignment="1">
      <alignment vertical="top" wrapText="1"/>
    </xf>
    <xf numFmtId="0" fontId="0" fillId="0" borderId="0" xfId="0" applyAlignment="1">
      <alignment vertical="top"/>
    </xf>
    <xf numFmtId="49" fontId="3" fillId="0" borderId="21" xfId="0" applyNumberFormat="1" applyFont="1" applyBorder="1" applyAlignment="1">
      <alignment horizontal="center" vertical="center" wrapText="1"/>
    </xf>
    <xf numFmtId="0" fontId="0" fillId="0" borderId="5" xfId="0" applyBorder="1" applyAlignment="1">
      <alignment horizontal="center" vertical="center" wrapText="1"/>
    </xf>
    <xf numFmtId="0" fontId="11" fillId="3" borderId="36" xfId="0" applyFont="1" applyFill="1" applyBorder="1" applyAlignment="1">
      <alignment vertical="top" wrapText="1"/>
    </xf>
    <xf numFmtId="0" fontId="3" fillId="0" borderId="36" xfId="0" applyFont="1" applyBorder="1" applyAlignment="1">
      <alignment horizontal="center" vertical="center" shrinkToFit="1"/>
    </xf>
    <xf numFmtId="0" fontId="3" fillId="0" borderId="9" xfId="0" applyFont="1" applyBorder="1" applyAlignment="1">
      <alignment horizontal="center" vertical="center" shrinkToFit="1"/>
    </xf>
    <xf numFmtId="0" fontId="3" fillId="6" borderId="59" xfId="0" applyFont="1" applyFill="1" applyBorder="1" applyAlignment="1">
      <alignment horizontal="center" vertical="center" textRotation="90" wrapText="1" shrinkToFit="1"/>
    </xf>
    <xf numFmtId="0" fontId="3" fillId="6" borderId="5" xfId="0" applyFont="1" applyFill="1" applyBorder="1" applyAlignment="1">
      <alignment horizontal="center" vertical="center" textRotation="90" wrapText="1" shrinkToFit="1"/>
    </xf>
    <xf numFmtId="0" fontId="3" fillId="6" borderId="52" xfId="0" applyFont="1" applyFill="1" applyBorder="1" applyAlignment="1">
      <alignment horizontal="center" vertical="center" textRotation="90" wrapText="1" shrinkToFit="1"/>
    </xf>
    <xf numFmtId="0" fontId="7" fillId="0" borderId="27" xfId="0" applyFont="1" applyBorder="1" applyAlignment="1">
      <alignment horizontal="left" vertical="top" wrapText="1"/>
    </xf>
    <xf numFmtId="49" fontId="5" fillId="6" borderId="26" xfId="0" applyNumberFormat="1" applyFont="1" applyFill="1" applyBorder="1" applyAlignment="1">
      <alignment horizontal="center" vertical="top"/>
    </xf>
    <xf numFmtId="0" fontId="3" fillId="6" borderId="9" xfId="0" applyFont="1" applyFill="1" applyBorder="1" applyAlignment="1">
      <alignment horizontal="center" vertical="center" textRotation="90" wrapText="1"/>
    </xf>
    <xf numFmtId="49" fontId="3" fillId="6" borderId="27" xfId="0" applyNumberFormat="1" applyFont="1" applyFill="1" applyBorder="1" applyAlignment="1">
      <alignment horizontal="center" vertical="top"/>
    </xf>
    <xf numFmtId="0" fontId="17" fillId="0" borderId="38" xfId="0" applyFont="1" applyFill="1" applyBorder="1" applyAlignment="1">
      <alignment horizontal="center" vertical="center" textRotation="90" wrapText="1"/>
    </xf>
    <xf numFmtId="49" fontId="17" fillId="0" borderId="17" xfId="0" applyNumberFormat="1" applyFont="1" applyBorder="1" applyAlignment="1">
      <alignment horizontal="center" vertical="top"/>
    </xf>
    <xf numFmtId="0" fontId="28" fillId="0" borderId="0" xfId="0" applyFont="1" applyAlignment="1">
      <alignment horizontal="center" vertical="top" wrapText="1"/>
    </xf>
    <xf numFmtId="0" fontId="29" fillId="0" borderId="0" xfId="0" applyFont="1" applyAlignment="1">
      <alignment horizontal="center" vertical="top" wrapText="1"/>
    </xf>
  </cellXfs>
  <cellStyles count="1">
    <cellStyle name="Įprastas" xfId="0" builtinId="0"/>
  </cellStyles>
  <dxfs count="0"/>
  <tableStyles count="0" defaultTableStyle="TableStyleMedium2" defaultPivotStyle="PivotStyleLight16"/>
  <colors>
    <mruColors>
      <color rgb="FFFFFFCC"/>
      <color rgb="FFFFCCFF"/>
      <color rgb="FFCCECFF"/>
      <color rgb="FFCCFFCC"/>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E21" sqref="E21"/>
    </sheetView>
  </sheetViews>
  <sheetFormatPr defaultColWidth="9.140625" defaultRowHeight="15.75" x14ac:dyDescent="0.25"/>
  <cols>
    <col min="1" max="1" width="22.7109375" style="3" customWidth="1"/>
    <col min="2" max="2" width="60.7109375" style="3" customWidth="1"/>
    <col min="3" max="16384" width="9.140625" style="3"/>
  </cols>
  <sheetData>
    <row r="1" spans="1:2" ht="27" customHeight="1" x14ac:dyDescent="0.25">
      <c r="A1" s="1531" t="s">
        <v>23</v>
      </c>
      <c r="B1" s="1531"/>
    </row>
    <row r="2" spans="1:2" ht="31.5" x14ac:dyDescent="0.25">
      <c r="A2" s="2" t="s">
        <v>4</v>
      </c>
      <c r="B2" s="1" t="s">
        <v>21</v>
      </c>
    </row>
    <row r="3" spans="1:2" ht="15.75" customHeight="1" x14ac:dyDescent="0.25">
      <c r="A3" s="2" t="s">
        <v>24</v>
      </c>
      <c r="B3" s="1" t="s">
        <v>25</v>
      </c>
    </row>
    <row r="4" spans="1:2" ht="15.75" customHeight="1" x14ac:dyDescent="0.25">
      <c r="A4" s="2" t="s">
        <v>26</v>
      </c>
      <c r="B4" s="1" t="s">
        <v>27</v>
      </c>
    </row>
    <row r="5" spans="1:2" ht="15.75" customHeight="1" x14ac:dyDescent="0.25">
      <c r="A5" s="2" t="s">
        <v>28</v>
      </c>
      <c r="B5" s="1" t="s">
        <v>29</v>
      </c>
    </row>
    <row r="6" spans="1:2" ht="15.75" customHeight="1" x14ac:dyDescent="0.25">
      <c r="A6" s="2" t="s">
        <v>30</v>
      </c>
      <c r="B6" s="1" t="s">
        <v>31</v>
      </c>
    </row>
    <row r="7" spans="1:2" ht="15.75" customHeight="1" x14ac:dyDescent="0.25">
      <c r="A7" s="2" t="s">
        <v>32</v>
      </c>
      <c r="B7" s="1" t="s">
        <v>33</v>
      </c>
    </row>
    <row r="8" spans="1:2" ht="15.75" customHeight="1" x14ac:dyDescent="0.25">
      <c r="A8" s="2" t="s">
        <v>34</v>
      </c>
      <c r="B8" s="1" t="s">
        <v>35</v>
      </c>
    </row>
    <row r="9" spans="1:2" ht="15.75" customHeight="1" x14ac:dyDescent="0.25"/>
    <row r="10" spans="1:2" ht="15.75" customHeight="1" x14ac:dyDescent="0.25">
      <c r="A10" s="1532" t="s">
        <v>39</v>
      </c>
      <c r="B10" s="1532"/>
    </row>
  </sheetData>
  <mergeCells count="2">
    <mergeCell ref="A1:B1"/>
    <mergeCell ref="A10:B10"/>
  </mergeCells>
  <phoneticPr fontId="1" type="noConversion"/>
  <printOptions horizontalCentered="1"/>
  <pageMargins left="0" right="0" top="0.78740157480314965" bottom="0" header="0" footer="0"/>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15"/>
  <sheetViews>
    <sheetView tabSelected="1" zoomScaleNormal="100" zoomScaleSheetLayoutView="100" workbookViewId="0">
      <selection activeCell="R23" sqref="R23"/>
    </sheetView>
  </sheetViews>
  <sheetFormatPr defaultColWidth="9.140625" defaultRowHeight="12.75" x14ac:dyDescent="0.2"/>
  <cols>
    <col min="1" max="3" width="2.85546875" style="11" customWidth="1"/>
    <col min="4" max="4" width="45" style="11" customWidth="1"/>
    <col min="5" max="5" width="3.140625" style="41" customWidth="1"/>
    <col min="6" max="6" width="2.7109375" style="12" customWidth="1"/>
    <col min="7" max="7" width="7.7109375" style="13" customWidth="1"/>
    <col min="8" max="8" width="8.5703125" style="11" customWidth="1"/>
    <col min="9" max="9" width="7.5703125" style="11" customWidth="1"/>
    <col min="10" max="10" width="9.140625" style="11" customWidth="1"/>
    <col min="11" max="11" width="25.28515625" style="11" customWidth="1"/>
    <col min="12" max="14" width="3.7109375" style="11" customWidth="1"/>
    <col min="15" max="16384" width="9.140625" style="6"/>
  </cols>
  <sheetData>
    <row r="1" spans="1:16" ht="15.75" x14ac:dyDescent="0.2">
      <c r="A1" s="1652" t="s">
        <v>185</v>
      </c>
      <c r="B1" s="1652"/>
      <c r="C1" s="1652"/>
      <c r="D1" s="1652"/>
      <c r="E1" s="1652"/>
      <c r="F1" s="1652"/>
      <c r="G1" s="1652"/>
      <c r="H1" s="1652"/>
      <c r="I1" s="1652"/>
      <c r="J1" s="1652"/>
      <c r="K1" s="1652"/>
      <c r="L1" s="1652"/>
      <c r="M1" s="1652"/>
      <c r="N1" s="1652"/>
    </row>
    <row r="2" spans="1:16" ht="15.75" x14ac:dyDescent="0.2">
      <c r="A2" s="1653" t="s">
        <v>51</v>
      </c>
      <c r="B2" s="1653"/>
      <c r="C2" s="1653"/>
      <c r="D2" s="1653"/>
      <c r="E2" s="1653"/>
      <c r="F2" s="1653"/>
      <c r="G2" s="1653"/>
      <c r="H2" s="1653"/>
      <c r="I2" s="1653"/>
      <c r="J2" s="1653"/>
      <c r="K2" s="1653"/>
      <c r="L2" s="1653"/>
      <c r="M2" s="1653"/>
      <c r="N2" s="1653"/>
    </row>
    <row r="3" spans="1:16" ht="15.75" x14ac:dyDescent="0.2">
      <c r="A3" s="1654" t="s">
        <v>36</v>
      </c>
      <c r="B3" s="1654"/>
      <c r="C3" s="1654"/>
      <c r="D3" s="1654"/>
      <c r="E3" s="1654"/>
      <c r="F3" s="1654"/>
      <c r="G3" s="1654"/>
      <c r="H3" s="1654"/>
      <c r="I3" s="1654"/>
      <c r="J3" s="1654"/>
      <c r="K3" s="1654"/>
      <c r="L3" s="1654"/>
      <c r="M3" s="1654"/>
      <c r="N3" s="1654"/>
      <c r="O3" s="4"/>
      <c r="P3" s="4"/>
    </row>
    <row r="4" spans="1:16" ht="13.5" thickBot="1" x14ac:dyDescent="0.25">
      <c r="L4" s="1655" t="s">
        <v>203</v>
      </c>
      <c r="M4" s="1655"/>
      <c r="N4" s="1655"/>
    </row>
    <row r="5" spans="1:16" ht="32.25" customHeight="1" x14ac:dyDescent="0.2">
      <c r="A5" s="1656" t="s">
        <v>37</v>
      </c>
      <c r="B5" s="1659" t="s">
        <v>1</v>
      </c>
      <c r="C5" s="1659" t="s">
        <v>2</v>
      </c>
      <c r="D5" s="1662" t="s">
        <v>15</v>
      </c>
      <c r="E5" s="1665" t="s">
        <v>3</v>
      </c>
      <c r="F5" s="1684" t="s">
        <v>4</v>
      </c>
      <c r="G5" s="1687" t="s">
        <v>5</v>
      </c>
      <c r="H5" s="1676" t="s">
        <v>139</v>
      </c>
      <c r="I5" s="1676" t="s">
        <v>146</v>
      </c>
      <c r="J5" s="1676" t="s">
        <v>140</v>
      </c>
      <c r="K5" s="1681" t="s">
        <v>14</v>
      </c>
      <c r="L5" s="1682"/>
      <c r="M5" s="1682"/>
      <c r="N5" s="1683"/>
    </row>
    <row r="6" spans="1:16" ht="16.5" customHeight="1" x14ac:dyDescent="0.2">
      <c r="A6" s="1657"/>
      <c r="B6" s="1660"/>
      <c r="C6" s="1660"/>
      <c r="D6" s="1663"/>
      <c r="E6" s="1666"/>
      <c r="F6" s="1685"/>
      <c r="G6" s="1688"/>
      <c r="H6" s="1677"/>
      <c r="I6" s="1679"/>
      <c r="J6" s="1679"/>
      <c r="K6" s="1668" t="s">
        <v>15</v>
      </c>
      <c r="L6" s="1670" t="s">
        <v>213</v>
      </c>
      <c r="M6" s="1671"/>
      <c r="N6" s="1672"/>
    </row>
    <row r="7" spans="1:16" ht="75" customHeight="1" thickBot="1" x14ac:dyDescent="0.25">
      <c r="A7" s="1658"/>
      <c r="B7" s="1661"/>
      <c r="C7" s="1661"/>
      <c r="D7" s="1664"/>
      <c r="E7" s="1667"/>
      <c r="F7" s="1686"/>
      <c r="G7" s="1689"/>
      <c r="H7" s="1678"/>
      <c r="I7" s="1680"/>
      <c r="J7" s="1680"/>
      <c r="K7" s="1669"/>
      <c r="L7" s="9" t="s">
        <v>44</v>
      </c>
      <c r="M7" s="9" t="s">
        <v>88</v>
      </c>
      <c r="N7" s="10" t="s">
        <v>147</v>
      </c>
    </row>
    <row r="8" spans="1:16" s="25" customFormat="1" x14ac:dyDescent="0.2">
      <c r="A8" s="1673" t="s">
        <v>79</v>
      </c>
      <c r="B8" s="1674"/>
      <c r="C8" s="1674"/>
      <c r="D8" s="1674"/>
      <c r="E8" s="1674"/>
      <c r="F8" s="1674"/>
      <c r="G8" s="1674"/>
      <c r="H8" s="1674"/>
      <c r="I8" s="1674"/>
      <c r="J8" s="1674"/>
      <c r="K8" s="1674"/>
      <c r="L8" s="1674"/>
      <c r="M8" s="1674"/>
      <c r="N8" s="1675"/>
    </row>
    <row r="9" spans="1:16" s="25" customFormat="1" x14ac:dyDescent="0.2">
      <c r="A9" s="1695" t="s">
        <v>52</v>
      </c>
      <c r="B9" s="1696"/>
      <c r="C9" s="1696"/>
      <c r="D9" s="1696"/>
      <c r="E9" s="1696"/>
      <c r="F9" s="1696"/>
      <c r="G9" s="1696"/>
      <c r="H9" s="1696"/>
      <c r="I9" s="1696"/>
      <c r="J9" s="1696"/>
      <c r="K9" s="1696"/>
      <c r="L9" s="1696"/>
      <c r="M9" s="1696"/>
      <c r="N9" s="1697"/>
    </row>
    <row r="10" spans="1:16" ht="14.25" customHeight="1" x14ac:dyDescent="0.2">
      <c r="A10" s="178" t="s">
        <v>8</v>
      </c>
      <c r="B10" s="1698" t="s">
        <v>53</v>
      </c>
      <c r="C10" s="1699"/>
      <c r="D10" s="1699"/>
      <c r="E10" s="1699"/>
      <c r="F10" s="1699"/>
      <c r="G10" s="1699"/>
      <c r="H10" s="1699"/>
      <c r="I10" s="1699"/>
      <c r="J10" s="1699"/>
      <c r="K10" s="1699"/>
      <c r="L10" s="1699"/>
      <c r="M10" s="1699"/>
      <c r="N10" s="1700"/>
    </row>
    <row r="11" spans="1:16" x14ac:dyDescent="0.2">
      <c r="A11" s="224" t="s">
        <v>8</v>
      </c>
      <c r="B11" s="59" t="s">
        <v>8</v>
      </c>
      <c r="C11" s="1701" t="s">
        <v>54</v>
      </c>
      <c r="D11" s="1702"/>
      <c r="E11" s="1702"/>
      <c r="F11" s="1702"/>
      <c r="G11" s="1702"/>
      <c r="H11" s="1702"/>
      <c r="I11" s="1702"/>
      <c r="J11" s="1702"/>
      <c r="K11" s="1702"/>
      <c r="L11" s="1702"/>
      <c r="M11" s="1702"/>
      <c r="N11" s="1703"/>
    </row>
    <row r="12" spans="1:16" ht="12.75" customHeight="1" x14ac:dyDescent="0.2">
      <c r="A12" s="225" t="s">
        <v>8</v>
      </c>
      <c r="B12" s="43" t="s">
        <v>8</v>
      </c>
      <c r="C12" s="636" t="s">
        <v>8</v>
      </c>
      <c r="D12" s="1704" t="s">
        <v>102</v>
      </c>
      <c r="E12" s="632" t="s">
        <v>112</v>
      </c>
      <c r="F12" s="290" t="s">
        <v>55</v>
      </c>
      <c r="G12" s="674" t="s">
        <v>45</v>
      </c>
      <c r="H12" s="1262">
        <f>36318-1420</f>
        <v>34898</v>
      </c>
      <c r="I12" s="1098"/>
      <c r="J12" s="1098"/>
      <c r="K12" s="1690" t="s">
        <v>60</v>
      </c>
      <c r="L12" s="634">
        <f>L15+L16+L17+L18+L19</f>
        <v>6</v>
      </c>
      <c r="M12" s="634"/>
      <c r="N12" s="631"/>
    </row>
    <row r="13" spans="1:16" ht="12.75" customHeight="1" x14ac:dyDescent="0.2">
      <c r="A13" s="225"/>
      <c r="B13" s="43"/>
      <c r="C13" s="637"/>
      <c r="D13" s="1693"/>
      <c r="E13" s="1483"/>
      <c r="F13" s="45"/>
      <c r="G13" s="1487" t="s">
        <v>273</v>
      </c>
      <c r="H13" s="1488">
        <v>89935</v>
      </c>
      <c r="I13" s="1098"/>
      <c r="J13" s="1098"/>
      <c r="K13" s="1690"/>
      <c r="L13" s="1481"/>
      <c r="M13" s="1481"/>
      <c r="N13" s="1482"/>
    </row>
    <row r="14" spans="1:16" ht="14.25" customHeight="1" x14ac:dyDescent="0.2">
      <c r="A14" s="225"/>
      <c r="B14" s="43"/>
      <c r="C14" s="637"/>
      <c r="D14" s="1694"/>
      <c r="E14" s="678"/>
      <c r="F14" s="45"/>
      <c r="G14" s="672" t="s">
        <v>56</v>
      </c>
      <c r="H14" s="1092">
        <f>737.3/3.4528*1000</f>
        <v>213537</v>
      </c>
      <c r="I14" s="1093"/>
      <c r="J14" s="1093"/>
      <c r="K14" s="1705"/>
      <c r="L14" s="48"/>
      <c r="M14" s="48"/>
      <c r="N14" s="49"/>
    </row>
    <row r="15" spans="1:16" ht="38.25" x14ac:dyDescent="0.2">
      <c r="A15" s="225"/>
      <c r="B15" s="43"/>
      <c r="C15" s="637"/>
      <c r="D15" s="80" t="s">
        <v>134</v>
      </c>
      <c r="E15" s="1310" t="s">
        <v>110</v>
      </c>
      <c r="F15" s="45"/>
      <c r="G15" s="674"/>
      <c r="H15" s="1094"/>
      <c r="I15" s="1095"/>
      <c r="J15" s="1095"/>
      <c r="K15" s="50" t="s">
        <v>59</v>
      </c>
      <c r="L15" s="52">
        <v>1</v>
      </c>
      <c r="M15" s="52"/>
      <c r="N15" s="53"/>
    </row>
    <row r="16" spans="1:16" ht="25.5" x14ac:dyDescent="0.2">
      <c r="A16" s="225"/>
      <c r="B16" s="43"/>
      <c r="C16" s="637"/>
      <c r="D16" s="80" t="s">
        <v>131</v>
      </c>
      <c r="E16" s="292"/>
      <c r="F16" s="45"/>
      <c r="G16" s="674"/>
      <c r="H16" s="1094"/>
      <c r="I16" s="1095"/>
      <c r="J16" s="1095"/>
      <c r="K16" s="50" t="s">
        <v>59</v>
      </c>
      <c r="L16" s="52">
        <v>1</v>
      </c>
      <c r="M16" s="52"/>
      <c r="N16" s="53"/>
    </row>
    <row r="17" spans="1:14" ht="29.25" x14ac:dyDescent="0.2">
      <c r="A17" s="225"/>
      <c r="B17" s="43"/>
      <c r="C17" s="637"/>
      <c r="D17" s="80" t="s">
        <v>96</v>
      </c>
      <c r="E17" s="77" t="s">
        <v>95</v>
      </c>
      <c r="F17" s="45"/>
      <c r="G17" s="674"/>
      <c r="H17" s="1094"/>
      <c r="I17" s="1095"/>
      <c r="J17" s="1095"/>
      <c r="K17" s="76" t="s">
        <v>59</v>
      </c>
      <c r="L17" s="267">
        <v>1</v>
      </c>
      <c r="M17" s="267"/>
      <c r="N17" s="268"/>
    </row>
    <row r="18" spans="1:14" ht="29.25" x14ac:dyDescent="0.2">
      <c r="A18" s="225"/>
      <c r="B18" s="43"/>
      <c r="C18" s="637"/>
      <c r="D18" s="265" t="s">
        <v>97</v>
      </c>
      <c r="E18" s="1311" t="s">
        <v>108</v>
      </c>
      <c r="F18" s="45"/>
      <c r="G18" s="674"/>
      <c r="H18" s="1094"/>
      <c r="I18" s="1095"/>
      <c r="J18" s="1095"/>
      <c r="K18" s="69" t="s">
        <v>59</v>
      </c>
      <c r="L18" s="48">
        <v>2</v>
      </c>
      <c r="M18" s="48"/>
      <c r="N18" s="49"/>
    </row>
    <row r="19" spans="1:14" ht="51" x14ac:dyDescent="0.2">
      <c r="A19" s="225"/>
      <c r="B19" s="43"/>
      <c r="C19" s="637"/>
      <c r="D19" s="266" t="s">
        <v>98</v>
      </c>
      <c r="E19" s="1310"/>
      <c r="F19" s="45"/>
      <c r="G19" s="674"/>
      <c r="H19" s="1094"/>
      <c r="I19" s="1095"/>
      <c r="J19" s="1095"/>
      <c r="K19" s="50" t="s">
        <v>58</v>
      </c>
      <c r="L19" s="52">
        <v>1</v>
      </c>
      <c r="M19" s="52"/>
      <c r="N19" s="53"/>
    </row>
    <row r="20" spans="1:14" x14ac:dyDescent="0.2">
      <c r="A20" s="225"/>
      <c r="B20" s="43"/>
      <c r="C20" s="637"/>
      <c r="D20" s="266" t="s">
        <v>148</v>
      </c>
      <c r="E20" s="678"/>
      <c r="F20" s="45"/>
      <c r="G20" s="674"/>
      <c r="H20" s="1094"/>
      <c r="I20" s="1095"/>
      <c r="J20" s="1096"/>
      <c r="K20" s="35"/>
      <c r="L20" s="36"/>
      <c r="M20" s="36"/>
      <c r="N20" s="37"/>
    </row>
    <row r="21" spans="1:14" ht="12.75" customHeight="1" x14ac:dyDescent="0.2">
      <c r="A21" s="1588"/>
      <c r="B21" s="1590"/>
      <c r="C21" s="1692"/>
      <c r="D21" s="1693" t="s">
        <v>106</v>
      </c>
      <c r="E21" s="253" t="s">
        <v>112</v>
      </c>
      <c r="F21" s="633"/>
      <c r="G21" s="91"/>
      <c r="H21" s="1097"/>
      <c r="I21" s="1098"/>
      <c r="J21" s="1099"/>
      <c r="K21" s="1690" t="s">
        <v>105</v>
      </c>
      <c r="L21" s="894">
        <f>L23+L24+L25+Q23</f>
        <v>4</v>
      </c>
      <c r="M21" s="894"/>
      <c r="N21" s="895"/>
    </row>
    <row r="22" spans="1:14" x14ac:dyDescent="0.2">
      <c r="A22" s="1588"/>
      <c r="B22" s="1590"/>
      <c r="C22" s="1692"/>
      <c r="D22" s="1694"/>
      <c r="E22" s="1309"/>
      <c r="F22" s="633"/>
      <c r="G22" s="91"/>
      <c r="H22" s="1097"/>
      <c r="I22" s="1098"/>
      <c r="J22" s="1099"/>
      <c r="K22" s="1691"/>
      <c r="L22" s="48"/>
      <c r="M22" s="48"/>
      <c r="N22" s="49"/>
    </row>
    <row r="23" spans="1:14" ht="51" x14ac:dyDescent="0.2">
      <c r="A23" s="1588"/>
      <c r="B23" s="1590"/>
      <c r="C23" s="1692"/>
      <c r="D23" s="83" t="s">
        <v>103</v>
      </c>
      <c r="E23" s="1312" t="s">
        <v>111</v>
      </c>
      <c r="F23" s="633"/>
      <c r="G23" s="91"/>
      <c r="H23" s="1100"/>
      <c r="I23" s="1098"/>
      <c r="J23" s="1099"/>
      <c r="K23" s="76" t="s">
        <v>58</v>
      </c>
      <c r="L23" s="74">
        <v>1</v>
      </c>
      <c r="M23" s="74"/>
      <c r="N23" s="75"/>
    </row>
    <row r="24" spans="1:14" ht="54.75" customHeight="1" x14ac:dyDescent="0.2">
      <c r="A24" s="1588"/>
      <c r="B24" s="1590"/>
      <c r="C24" s="1692"/>
      <c r="D24" s="79" t="s">
        <v>207</v>
      </c>
      <c r="E24" s="42" t="s">
        <v>100</v>
      </c>
      <c r="F24" s="633"/>
      <c r="G24" s="91"/>
      <c r="H24" s="1100"/>
      <c r="I24" s="1098"/>
      <c r="J24" s="1099"/>
      <c r="K24" s="55" t="s">
        <v>80</v>
      </c>
      <c r="L24" s="56">
        <v>2</v>
      </c>
      <c r="M24" s="56"/>
      <c r="N24" s="57"/>
    </row>
    <row r="25" spans="1:14" ht="25.5" x14ac:dyDescent="0.2">
      <c r="A25" s="1588"/>
      <c r="B25" s="1590"/>
      <c r="C25" s="1692"/>
      <c r="D25" s="79" t="s">
        <v>87</v>
      </c>
      <c r="E25" s="1706" t="s">
        <v>109</v>
      </c>
      <c r="F25" s="633"/>
      <c r="G25" s="91"/>
      <c r="H25" s="1100"/>
      <c r="I25" s="1098"/>
      <c r="J25" s="1099"/>
      <c r="K25" s="50" t="s">
        <v>58</v>
      </c>
      <c r="L25" s="52">
        <v>1</v>
      </c>
      <c r="M25" s="56"/>
      <c r="N25" s="57"/>
    </row>
    <row r="26" spans="1:14" ht="10.5" customHeight="1" x14ac:dyDescent="0.2">
      <c r="A26" s="1588"/>
      <c r="B26" s="1590"/>
      <c r="C26" s="1692"/>
      <c r="D26" s="285" t="s">
        <v>149</v>
      </c>
      <c r="E26" s="1706"/>
      <c r="F26" s="633"/>
      <c r="G26" s="91"/>
      <c r="H26" s="1100"/>
      <c r="I26" s="1098"/>
      <c r="J26" s="1099"/>
      <c r="K26" s="69"/>
      <c r="L26" s="48"/>
      <c r="M26" s="286"/>
      <c r="N26" s="287"/>
    </row>
    <row r="27" spans="1:14" ht="13.5" thickBot="1" x14ac:dyDescent="0.25">
      <c r="A27" s="225"/>
      <c r="B27" s="43"/>
      <c r="C27" s="636"/>
      <c r="D27" s="291"/>
      <c r="E27" s="1707"/>
      <c r="F27" s="256"/>
      <c r="G27" s="188" t="s">
        <v>9</v>
      </c>
      <c r="H27" s="1101">
        <f>H12+H14+H13</f>
        <v>338370</v>
      </c>
      <c r="I27" s="1102"/>
      <c r="J27" s="1103"/>
      <c r="K27" s="35"/>
      <c r="L27" s="36"/>
      <c r="M27" s="36"/>
      <c r="N27" s="37"/>
    </row>
    <row r="28" spans="1:14" ht="14.25" customHeight="1" x14ac:dyDescent="0.2">
      <c r="A28" s="623" t="s">
        <v>8</v>
      </c>
      <c r="B28" s="624" t="s">
        <v>8</v>
      </c>
      <c r="C28" s="625" t="s">
        <v>10</v>
      </c>
      <c r="D28" s="1533" t="s">
        <v>83</v>
      </c>
      <c r="E28" s="1535" t="s">
        <v>57</v>
      </c>
      <c r="F28" s="1537" t="s">
        <v>55</v>
      </c>
      <c r="G28" s="88" t="s">
        <v>45</v>
      </c>
      <c r="H28" s="1454">
        <f>60907+1420</f>
        <v>62327</v>
      </c>
      <c r="I28" s="1461">
        <f>20/3.4528*1000</f>
        <v>5792</v>
      </c>
      <c r="J28" s="1462">
        <f>60/3.4528*1000</f>
        <v>17377</v>
      </c>
      <c r="K28" s="383" t="s">
        <v>90</v>
      </c>
      <c r="L28" s="38">
        <f>L30+L31+L32+L33+L34+L35+L36</f>
        <v>6</v>
      </c>
      <c r="M28" s="38">
        <f>M30+M31+M32+M33+M34+M35+M37</f>
        <v>0</v>
      </c>
      <c r="N28" s="39">
        <f>N30+N31+N32+N33+N34+N35+N37</f>
        <v>1</v>
      </c>
    </row>
    <row r="29" spans="1:14" ht="14.25" customHeight="1" x14ac:dyDescent="0.2">
      <c r="A29" s="1437"/>
      <c r="B29" s="1438"/>
      <c r="C29" s="1439"/>
      <c r="D29" s="1534"/>
      <c r="E29" s="1536"/>
      <c r="F29" s="1538"/>
      <c r="G29" s="91" t="s">
        <v>273</v>
      </c>
      <c r="H29" s="1262">
        <f>33923-12743</f>
        <v>21180</v>
      </c>
      <c r="I29" s="1456"/>
      <c r="J29" s="1099"/>
      <c r="K29" s="1457"/>
      <c r="L29" s="1458"/>
      <c r="M29" s="1459"/>
      <c r="N29" s="1460"/>
    </row>
    <row r="30" spans="1:14" ht="25.5" x14ac:dyDescent="0.2">
      <c r="A30" s="621"/>
      <c r="B30" s="622"/>
      <c r="C30" s="626"/>
      <c r="D30" s="365" t="s">
        <v>91</v>
      </c>
      <c r="E30" s="366"/>
      <c r="F30" s="368"/>
      <c r="G30" s="385"/>
      <c r="H30" s="1106"/>
      <c r="I30" s="1107"/>
      <c r="J30" s="1108"/>
      <c r="K30" s="376" t="s">
        <v>59</v>
      </c>
      <c r="L30" s="377">
        <v>1</v>
      </c>
      <c r="M30" s="378"/>
      <c r="N30" s="379"/>
    </row>
    <row r="31" spans="1:14" ht="30.75" customHeight="1" x14ac:dyDescent="0.2">
      <c r="A31" s="621"/>
      <c r="B31" s="622"/>
      <c r="C31" s="626"/>
      <c r="D31" s="325" t="s">
        <v>151</v>
      </c>
      <c r="E31" s="343" t="s">
        <v>231</v>
      </c>
      <c r="F31" s="338"/>
      <c r="G31" s="328"/>
      <c r="H31" s="1109"/>
      <c r="I31" s="1110"/>
      <c r="J31" s="1111"/>
      <c r="K31" s="335" t="s">
        <v>59</v>
      </c>
      <c r="L31" s="332">
        <v>1</v>
      </c>
      <c r="M31" s="358"/>
      <c r="N31" s="333"/>
    </row>
    <row r="32" spans="1:14" ht="38.25" x14ac:dyDescent="0.2">
      <c r="A32" s="621"/>
      <c r="B32" s="622"/>
      <c r="C32" s="626"/>
      <c r="D32" s="325" t="s">
        <v>208</v>
      </c>
      <c r="E32" s="344"/>
      <c r="F32" s="338"/>
      <c r="G32" s="328"/>
      <c r="H32" s="1109"/>
      <c r="I32" s="1110"/>
      <c r="J32" s="1112"/>
      <c r="K32" s="335" t="s">
        <v>59</v>
      </c>
      <c r="L32" s="332">
        <v>1</v>
      </c>
      <c r="M32" s="358"/>
      <c r="N32" s="333"/>
    </row>
    <row r="33" spans="1:14" ht="45" customHeight="1" x14ac:dyDescent="0.2">
      <c r="A33" s="621"/>
      <c r="B33" s="622"/>
      <c r="C33" s="626"/>
      <c r="D33" s="341" t="s">
        <v>135</v>
      </c>
      <c r="E33" s="1325" t="s">
        <v>230</v>
      </c>
      <c r="F33" s="347"/>
      <c r="G33" s="675"/>
      <c r="H33" s="1109"/>
      <c r="I33" s="1110"/>
      <c r="J33" s="1112"/>
      <c r="K33" s="335" t="s">
        <v>59</v>
      </c>
      <c r="L33" s="332"/>
      <c r="M33" s="361"/>
      <c r="N33" s="333">
        <v>1</v>
      </c>
    </row>
    <row r="34" spans="1:14" ht="39.75" x14ac:dyDescent="0.2">
      <c r="A34" s="621"/>
      <c r="B34" s="622"/>
      <c r="C34" s="626"/>
      <c r="D34" s="341" t="s">
        <v>233</v>
      </c>
      <c r="E34" s="1325" t="s">
        <v>234</v>
      </c>
      <c r="F34" s="347"/>
      <c r="G34" s="675"/>
      <c r="H34" s="1109"/>
      <c r="I34" s="1110"/>
      <c r="J34" s="1112"/>
      <c r="K34" s="335" t="s">
        <v>59</v>
      </c>
      <c r="L34" s="332">
        <v>1</v>
      </c>
      <c r="M34" s="361"/>
      <c r="N34" s="333"/>
    </row>
    <row r="35" spans="1:14" ht="51" x14ac:dyDescent="0.2">
      <c r="A35" s="621"/>
      <c r="B35" s="622"/>
      <c r="C35" s="626"/>
      <c r="D35" s="341" t="s">
        <v>107</v>
      </c>
      <c r="E35" s="1325" t="s">
        <v>235</v>
      </c>
      <c r="F35" s="347"/>
      <c r="G35" s="675" t="s">
        <v>178</v>
      </c>
      <c r="H35" s="1109"/>
      <c r="I35" s="1113"/>
      <c r="J35" s="1112"/>
      <c r="K35" s="335" t="s">
        <v>59</v>
      </c>
      <c r="L35" s="332">
        <v>1</v>
      </c>
      <c r="M35" s="361"/>
      <c r="N35" s="333"/>
    </row>
    <row r="36" spans="1:14" ht="50.25" customHeight="1" x14ac:dyDescent="0.2">
      <c r="A36" s="1437"/>
      <c r="B36" s="1438"/>
      <c r="C36" s="1439"/>
      <c r="D36" s="1451" t="s">
        <v>133</v>
      </c>
      <c r="E36" s="1452"/>
      <c r="F36" s="887"/>
      <c r="G36" s="675"/>
      <c r="H36" s="1109"/>
      <c r="I36" s="1113"/>
      <c r="J36" s="1112"/>
      <c r="K36" s="335" t="s">
        <v>59</v>
      </c>
      <c r="L36" s="332">
        <v>1</v>
      </c>
      <c r="M36" s="358"/>
      <c r="N36" s="333"/>
    </row>
    <row r="37" spans="1:14" ht="33.75" customHeight="1" x14ac:dyDescent="0.2">
      <c r="A37" s="621"/>
      <c r="B37" s="622"/>
      <c r="C37" s="626"/>
      <c r="D37" s="1639" t="s">
        <v>274</v>
      </c>
      <c r="E37" s="647"/>
      <c r="F37" s="648"/>
      <c r="G37" s="328"/>
      <c r="H37" s="1109"/>
      <c r="I37" s="1113"/>
      <c r="J37" s="1112"/>
      <c r="K37" s="1472" t="s">
        <v>275</v>
      </c>
      <c r="L37" s="1473">
        <v>3</v>
      </c>
      <c r="M37" s="355"/>
      <c r="N37" s="333"/>
    </row>
    <row r="38" spans="1:14" ht="13.5" thickBot="1" x14ac:dyDescent="0.25">
      <c r="A38" s="621"/>
      <c r="B38" s="622"/>
      <c r="C38" s="626"/>
      <c r="D38" s="1646"/>
      <c r="E38" s="117"/>
      <c r="F38" s="124"/>
      <c r="G38" s="188" t="s">
        <v>9</v>
      </c>
      <c r="H38" s="1101">
        <f>H28+H29</f>
        <v>83507</v>
      </c>
      <c r="I38" s="1114">
        <f t="shared" ref="I38:J38" si="0">I28</f>
        <v>5792</v>
      </c>
      <c r="J38" s="1101">
        <f t="shared" si="0"/>
        <v>17377</v>
      </c>
      <c r="K38" s="309"/>
      <c r="L38" s="68"/>
      <c r="M38" s="68"/>
      <c r="N38" s="40"/>
    </row>
    <row r="39" spans="1:14" ht="12.75" customHeight="1" x14ac:dyDescent="0.2">
      <c r="A39" s="1598" t="s">
        <v>8</v>
      </c>
      <c r="B39" s="1599" t="s">
        <v>8</v>
      </c>
      <c r="C39" s="1641" t="s">
        <v>47</v>
      </c>
      <c r="D39" s="1649" t="s">
        <v>62</v>
      </c>
      <c r="E39" s="1642"/>
      <c r="F39" s="1643" t="s">
        <v>55</v>
      </c>
      <c r="G39" s="680" t="s">
        <v>45</v>
      </c>
      <c r="H39" s="1115">
        <f>27/3.4528*1000</f>
        <v>7820</v>
      </c>
      <c r="I39" s="1116">
        <f>27/3.4528*1000</f>
        <v>7820</v>
      </c>
      <c r="J39" s="1117">
        <f>27/3.4528*1000</f>
        <v>7820</v>
      </c>
      <c r="K39" s="681" t="s">
        <v>75</v>
      </c>
      <c r="L39" s="682">
        <v>100</v>
      </c>
      <c r="M39" s="682">
        <v>100</v>
      </c>
      <c r="N39" s="683">
        <v>100</v>
      </c>
    </row>
    <row r="40" spans="1:14" x14ac:dyDescent="0.2">
      <c r="A40" s="1588"/>
      <c r="B40" s="1590"/>
      <c r="C40" s="1622"/>
      <c r="D40" s="1650"/>
      <c r="E40" s="1638"/>
      <c r="F40" s="1644"/>
      <c r="G40" s="90"/>
      <c r="H40" s="1118"/>
      <c r="I40" s="1119"/>
      <c r="J40" s="1120"/>
      <c r="K40" s="1645" t="s">
        <v>129</v>
      </c>
      <c r="L40" s="114">
        <v>1</v>
      </c>
      <c r="M40" s="114">
        <v>1</v>
      </c>
      <c r="N40" s="115">
        <v>1</v>
      </c>
    </row>
    <row r="41" spans="1:14" ht="15" customHeight="1" thickBot="1" x14ac:dyDescent="0.25">
      <c r="A41" s="689"/>
      <c r="B41" s="688"/>
      <c r="C41" s="215"/>
      <c r="D41" s="1543"/>
      <c r="E41" s="219"/>
      <c r="F41" s="221"/>
      <c r="G41" s="319" t="s">
        <v>9</v>
      </c>
      <c r="H41" s="915">
        <f t="shared" ref="H41:J41" si="1">SUM(H39:H40)</f>
        <v>7820</v>
      </c>
      <c r="I41" s="1121">
        <f>SUM(I39:I40)</f>
        <v>7820</v>
      </c>
      <c r="J41" s="915">
        <f t="shared" si="1"/>
        <v>7820</v>
      </c>
      <c r="K41" s="1545"/>
      <c r="L41" s="214"/>
      <c r="M41" s="214"/>
      <c r="N41" s="452"/>
    </row>
    <row r="42" spans="1:14" ht="25.5" x14ac:dyDescent="0.2">
      <c r="A42" s="1517" t="s">
        <v>8</v>
      </c>
      <c r="B42" s="1518" t="s">
        <v>8</v>
      </c>
      <c r="C42" s="1641" t="s">
        <v>48</v>
      </c>
      <c r="D42" s="1081" t="s">
        <v>122</v>
      </c>
      <c r="E42" s="1082" t="s">
        <v>112</v>
      </c>
      <c r="F42" s="1083" t="s">
        <v>55</v>
      </c>
      <c r="G42" s="396" t="s">
        <v>45</v>
      </c>
      <c r="H42" s="1122">
        <f>328.4/3.4528*1000</f>
        <v>95111</v>
      </c>
      <c r="I42" s="1123">
        <f>508.5/3.4528*1000</f>
        <v>147272</v>
      </c>
      <c r="J42" s="1105">
        <f>600/3.4528*1000</f>
        <v>173772</v>
      </c>
      <c r="K42" s="1084" t="s">
        <v>121</v>
      </c>
      <c r="L42" s="1085">
        <f>L43+L44+L45+L46+L47+L48+L49</f>
        <v>4</v>
      </c>
      <c r="M42" s="1085">
        <f t="shared" ref="M42:N42" si="2">M43+M44+M45+M46+M47+M48+M49</f>
        <v>2</v>
      </c>
      <c r="N42" s="1086">
        <f t="shared" si="2"/>
        <v>3</v>
      </c>
    </row>
    <row r="43" spans="1:14" ht="51" x14ac:dyDescent="0.2">
      <c r="A43" s="1515"/>
      <c r="B43" s="1516"/>
      <c r="C43" s="1622"/>
      <c r="D43" s="1170" t="s">
        <v>154</v>
      </c>
      <c r="E43" s="298"/>
      <c r="F43" s="1520"/>
      <c r="G43" s="1512"/>
      <c r="H43" s="1513"/>
      <c r="I43" s="1514"/>
      <c r="J43" s="1525"/>
      <c r="K43" s="1519" t="s">
        <v>119</v>
      </c>
      <c r="L43" s="286">
        <v>1</v>
      </c>
      <c r="M43" s="286">
        <v>1</v>
      </c>
      <c r="N43" s="287"/>
    </row>
    <row r="44" spans="1:14" ht="18" customHeight="1" x14ac:dyDescent="0.2">
      <c r="A44" s="1067"/>
      <c r="B44" s="1068"/>
      <c r="C44" s="1069"/>
      <c r="D44" s="691" t="s">
        <v>155</v>
      </c>
      <c r="E44" s="608"/>
      <c r="F44" s="368"/>
      <c r="G44" s="653"/>
      <c r="H44" s="1106"/>
      <c r="I44" s="1126"/>
      <c r="J44" s="1107"/>
      <c r="K44" s="711" t="s">
        <v>156</v>
      </c>
      <c r="L44" s="377">
        <v>1</v>
      </c>
      <c r="M44" s="377"/>
      <c r="N44" s="379"/>
    </row>
    <row r="45" spans="1:14" ht="38.25" x14ac:dyDescent="0.2">
      <c r="A45" s="1064"/>
      <c r="B45" s="1065"/>
      <c r="C45" s="1066"/>
      <c r="D45" s="713" t="s">
        <v>173</v>
      </c>
      <c r="E45" s="1327" t="s">
        <v>187</v>
      </c>
      <c r="F45" s="368"/>
      <c r="G45" s="653"/>
      <c r="H45" s="1106"/>
      <c r="I45" s="1124"/>
      <c r="J45" s="1125"/>
      <c r="K45" s="609" t="s">
        <v>204</v>
      </c>
      <c r="L45" s="610">
        <v>1</v>
      </c>
      <c r="M45" s="610"/>
      <c r="N45" s="611">
        <v>1</v>
      </c>
    </row>
    <row r="46" spans="1:14" ht="25.5" x14ac:dyDescent="0.2">
      <c r="A46" s="621"/>
      <c r="B46" s="622"/>
      <c r="C46" s="626"/>
      <c r="D46" s="691" t="s">
        <v>120</v>
      </c>
      <c r="E46" s="298"/>
      <c r="F46" s="125"/>
      <c r="G46" s="653"/>
      <c r="H46" s="1106"/>
      <c r="I46" s="1126"/>
      <c r="J46" s="1127"/>
      <c r="K46" s="376" t="s">
        <v>58</v>
      </c>
      <c r="L46" s="546">
        <v>1</v>
      </c>
      <c r="M46" s="377"/>
      <c r="N46" s="379"/>
    </row>
    <row r="47" spans="1:14" ht="25.5" x14ac:dyDescent="0.2">
      <c r="A47" s="621"/>
      <c r="B47" s="622"/>
      <c r="C47" s="626"/>
      <c r="D47" s="638" t="s">
        <v>99</v>
      </c>
      <c r="E47" s="608"/>
      <c r="F47" s="368"/>
      <c r="G47" s="652"/>
      <c r="H47" s="1109"/>
      <c r="I47" s="1128"/>
      <c r="J47" s="1113"/>
      <c r="K47" s="331" t="s">
        <v>159</v>
      </c>
      <c r="L47" s="336"/>
      <c r="M47" s="332"/>
      <c r="N47" s="333">
        <v>1</v>
      </c>
    </row>
    <row r="48" spans="1:14" ht="30.75" customHeight="1" x14ac:dyDescent="0.2">
      <c r="A48" s="621"/>
      <c r="B48" s="622"/>
      <c r="C48" s="626"/>
      <c r="D48" s="639" t="s">
        <v>179</v>
      </c>
      <c r="E48" s="1360" t="s">
        <v>237</v>
      </c>
      <c r="F48" s="125"/>
      <c r="G48" s="652" t="s">
        <v>178</v>
      </c>
      <c r="H48" s="1109">
        <f>40/3.4528*1000</f>
        <v>11585</v>
      </c>
      <c r="I48" s="1129">
        <f>210/3.4528*1000</f>
        <v>60820</v>
      </c>
      <c r="J48" s="1113"/>
      <c r="K48" s="335" t="s">
        <v>58</v>
      </c>
      <c r="L48" s="336"/>
      <c r="M48" s="332">
        <v>1</v>
      </c>
      <c r="N48" s="333"/>
    </row>
    <row r="49" spans="1:14" ht="19.5" customHeight="1" x14ac:dyDescent="0.2">
      <c r="A49" s="621"/>
      <c r="B49" s="622"/>
      <c r="C49" s="626"/>
      <c r="D49" s="1651" t="s">
        <v>157</v>
      </c>
      <c r="E49" s="298"/>
      <c r="F49" s="125"/>
      <c r="G49" s="614"/>
      <c r="H49" s="1118"/>
      <c r="I49" s="1130"/>
      <c r="J49" s="1131"/>
      <c r="K49" s="262" t="s">
        <v>118</v>
      </c>
      <c r="L49" s="122"/>
      <c r="M49" s="68"/>
      <c r="N49" s="40">
        <v>1</v>
      </c>
    </row>
    <row r="50" spans="1:14" ht="13.5" thickBot="1" x14ac:dyDescent="0.25">
      <c r="A50" s="628"/>
      <c r="B50" s="629"/>
      <c r="C50" s="249"/>
      <c r="D50" s="1543"/>
      <c r="E50" s="219"/>
      <c r="F50" s="220"/>
      <c r="G50" s="319" t="s">
        <v>9</v>
      </c>
      <c r="H50" s="1132">
        <f>H42+H48</f>
        <v>106696</v>
      </c>
      <c r="I50" s="1133">
        <f>SUM(I42:I49)</f>
        <v>208092</v>
      </c>
      <c r="J50" s="1134">
        <f>SUM(J42:J49)</f>
        <v>173772</v>
      </c>
      <c r="K50" s="640"/>
      <c r="L50" s="214"/>
      <c r="M50" s="214"/>
      <c r="N50" s="641"/>
    </row>
    <row r="51" spans="1:14" ht="13.5" thickBot="1" x14ac:dyDescent="0.25">
      <c r="A51" s="226" t="s">
        <v>8</v>
      </c>
      <c r="B51" s="14" t="s">
        <v>8</v>
      </c>
      <c r="C51" s="1647" t="s">
        <v>11</v>
      </c>
      <c r="D51" s="1647"/>
      <c r="E51" s="1647"/>
      <c r="F51" s="1647"/>
      <c r="G51" s="1647"/>
      <c r="H51" s="1135">
        <f>H50+H41+H38+H27</f>
        <v>536393</v>
      </c>
      <c r="I51" s="1136">
        <f>I50+I41+I38+I27</f>
        <v>221704</v>
      </c>
      <c r="J51" s="1136">
        <f>J50+J41+J38+J27</f>
        <v>198969</v>
      </c>
      <c r="K51" s="203"/>
      <c r="L51" s="892"/>
      <c r="M51" s="892"/>
      <c r="N51" s="893"/>
    </row>
    <row r="52" spans="1:14" ht="13.5" thickBot="1" x14ac:dyDescent="0.25">
      <c r="A52" s="226" t="s">
        <v>8</v>
      </c>
      <c r="B52" s="14" t="s">
        <v>10</v>
      </c>
      <c r="C52" s="1626" t="s">
        <v>128</v>
      </c>
      <c r="D52" s="1627"/>
      <c r="E52" s="1627"/>
      <c r="F52" s="1627"/>
      <c r="G52" s="1627"/>
      <c r="H52" s="1648"/>
      <c r="I52" s="1627"/>
      <c r="J52" s="1627"/>
      <c r="K52" s="1627"/>
      <c r="L52" s="1627"/>
      <c r="M52" s="1627"/>
      <c r="N52" s="1628"/>
    </row>
    <row r="53" spans="1:14" ht="25.5" customHeight="1" x14ac:dyDescent="0.2">
      <c r="A53" s="1598" t="s">
        <v>8</v>
      </c>
      <c r="B53" s="1599" t="s">
        <v>10</v>
      </c>
      <c r="C53" s="1641" t="s">
        <v>8</v>
      </c>
      <c r="D53" s="324" t="s">
        <v>160</v>
      </c>
      <c r="E53" s="543"/>
      <c r="F53" s="1643" t="s">
        <v>55</v>
      </c>
      <c r="G53" s="679" t="s">
        <v>45</v>
      </c>
      <c r="H53" s="1137">
        <f>60/3.4528*1000</f>
        <v>17377</v>
      </c>
      <c r="I53" s="1138">
        <f>60/3.4528*1000</f>
        <v>17377</v>
      </c>
      <c r="J53" s="1139">
        <f>60/3.4528*1000</f>
        <v>17377</v>
      </c>
      <c r="K53" s="16" t="s">
        <v>61</v>
      </c>
      <c r="L53" s="28">
        <v>30</v>
      </c>
      <c r="M53" s="28">
        <v>30</v>
      </c>
      <c r="N53" s="29">
        <v>30</v>
      </c>
    </row>
    <row r="54" spans="1:14" ht="25.5" customHeight="1" x14ac:dyDescent="0.2">
      <c r="A54" s="1588"/>
      <c r="B54" s="1590"/>
      <c r="C54" s="1622"/>
      <c r="D54" s="325" t="s">
        <v>161</v>
      </c>
      <c r="E54" s="1638" t="s">
        <v>100</v>
      </c>
      <c r="F54" s="1644"/>
      <c r="G54" s="659" t="s">
        <v>273</v>
      </c>
      <c r="H54" s="1140">
        <v>14000</v>
      </c>
      <c r="I54" s="1141"/>
      <c r="J54" s="1142"/>
      <c r="K54" s="17"/>
      <c r="L54" s="26"/>
      <c r="M54" s="26"/>
      <c r="N54" s="27"/>
    </row>
    <row r="55" spans="1:14" ht="12.75" customHeight="1" x14ac:dyDescent="0.2">
      <c r="A55" s="1588"/>
      <c r="B55" s="1590"/>
      <c r="C55" s="1622"/>
      <c r="D55" s="1639" t="s">
        <v>64</v>
      </c>
      <c r="E55" s="1609"/>
      <c r="F55" s="1644"/>
      <c r="G55" s="317"/>
      <c r="H55" s="1143"/>
      <c r="I55" s="1144"/>
      <c r="J55" s="1145"/>
      <c r="K55" s="17"/>
      <c r="L55" s="26"/>
      <c r="M55" s="26"/>
      <c r="N55" s="27"/>
    </row>
    <row r="56" spans="1:14" ht="16.5" customHeight="1" thickBot="1" x14ac:dyDescent="0.25">
      <c r="A56" s="628"/>
      <c r="B56" s="629"/>
      <c r="C56" s="215"/>
      <c r="D56" s="1640"/>
      <c r="E56" s="219"/>
      <c r="F56" s="220"/>
      <c r="G56" s="319" t="s">
        <v>9</v>
      </c>
      <c r="H56" s="1146">
        <f>H53+H54</f>
        <v>31377</v>
      </c>
      <c r="I56" s="1147">
        <f t="shared" ref="I56:J56" si="3">I53</f>
        <v>17377</v>
      </c>
      <c r="J56" s="1148">
        <f t="shared" si="3"/>
        <v>17377</v>
      </c>
      <c r="K56" s="552"/>
      <c r="L56" s="214"/>
      <c r="M56" s="214"/>
      <c r="N56" s="452"/>
    </row>
    <row r="57" spans="1:14" ht="15.75" customHeight="1" x14ac:dyDescent="0.2">
      <c r="A57" s="1598" t="s">
        <v>8</v>
      </c>
      <c r="B57" s="1599" t="s">
        <v>10</v>
      </c>
      <c r="C57" s="1641" t="s">
        <v>10</v>
      </c>
      <c r="D57" s="1091" t="s">
        <v>183</v>
      </c>
      <c r="E57" s="1642"/>
      <c r="F57" s="1643" t="s">
        <v>55</v>
      </c>
      <c r="G57" s="1087" t="s">
        <v>45</v>
      </c>
      <c r="H57" s="1137">
        <f>30/3.4528*1000</f>
        <v>8689</v>
      </c>
      <c r="I57" s="1149">
        <f>2072/3.4528*1000</f>
        <v>600093</v>
      </c>
      <c r="J57" s="1139">
        <f>2569.7/3.4528*1000</f>
        <v>744237</v>
      </c>
      <c r="K57" s="1088"/>
      <c r="L57" s="1089"/>
      <c r="M57" s="1089"/>
      <c r="N57" s="1090"/>
    </row>
    <row r="58" spans="1:14" ht="38.25" x14ac:dyDescent="0.2">
      <c r="A58" s="1588"/>
      <c r="B58" s="1590"/>
      <c r="C58" s="1622"/>
      <c r="D58" s="579" t="s">
        <v>209</v>
      </c>
      <c r="E58" s="1638"/>
      <c r="F58" s="1644"/>
      <c r="G58" s="658"/>
      <c r="H58" s="1150"/>
      <c r="I58" s="1151"/>
      <c r="J58" s="1152"/>
      <c r="K58" s="1633" t="s">
        <v>66</v>
      </c>
      <c r="L58" s="48">
        <v>2</v>
      </c>
      <c r="M58" s="48">
        <v>2</v>
      </c>
      <c r="N58" s="49"/>
    </row>
    <row r="59" spans="1:14" ht="38.25" x14ac:dyDescent="0.2">
      <c r="A59" s="1588"/>
      <c r="B59" s="1590"/>
      <c r="C59" s="1622"/>
      <c r="D59" s="341" t="s">
        <v>210</v>
      </c>
      <c r="E59" s="1638"/>
      <c r="F59" s="1644"/>
      <c r="G59" s="547" t="s">
        <v>176</v>
      </c>
      <c r="H59" s="1150">
        <f>1300/3.4528*1000</f>
        <v>376506</v>
      </c>
      <c r="I59" s="1153"/>
      <c r="J59" s="1152"/>
      <c r="K59" s="1634"/>
      <c r="L59" s="48"/>
      <c r="M59" s="48"/>
      <c r="N59" s="49"/>
    </row>
    <row r="60" spans="1:14" ht="38.25" x14ac:dyDescent="0.2">
      <c r="A60" s="1588"/>
      <c r="B60" s="1590"/>
      <c r="C60" s="1622"/>
      <c r="D60" s="553" t="s">
        <v>211</v>
      </c>
      <c r="E60" s="1638"/>
      <c r="F60" s="1644"/>
      <c r="G60" s="676"/>
      <c r="H60" s="1383"/>
      <c r="I60" s="1384"/>
      <c r="J60" s="1157"/>
      <c r="K60" s="262"/>
      <c r="L60" s="36"/>
      <c r="M60" s="36"/>
      <c r="N60" s="37"/>
    </row>
    <row r="61" spans="1:14" ht="25.5" x14ac:dyDescent="0.2">
      <c r="A61" s="1588"/>
      <c r="B61" s="1590"/>
      <c r="C61" s="1622"/>
      <c r="D61" s="655" t="s">
        <v>181</v>
      </c>
      <c r="E61" s="1635"/>
      <c r="F61" s="1636"/>
      <c r="G61" s="736"/>
      <c r="H61" s="1385"/>
      <c r="I61" s="1386"/>
      <c r="J61" s="1387"/>
      <c r="K61" s="1637" t="s">
        <v>174</v>
      </c>
      <c r="L61" s="695"/>
      <c r="M61" s="698"/>
      <c r="N61" s="699" t="s">
        <v>182</v>
      </c>
    </row>
    <row r="62" spans="1:14" x14ac:dyDescent="0.2">
      <c r="A62" s="1588"/>
      <c r="B62" s="1590"/>
      <c r="C62" s="1622"/>
      <c r="D62" s="654" t="s">
        <v>175</v>
      </c>
      <c r="E62" s="1635"/>
      <c r="F62" s="1636"/>
      <c r="G62" s="658" t="s">
        <v>273</v>
      </c>
      <c r="H62" s="1150">
        <v>307200</v>
      </c>
      <c r="I62" s="1154"/>
      <c r="J62" s="1155"/>
      <c r="K62" s="1637"/>
      <c r="L62" s="48"/>
      <c r="M62" s="48"/>
      <c r="N62" s="49"/>
    </row>
    <row r="63" spans="1:14" ht="13.5" thickBot="1" x14ac:dyDescent="0.25">
      <c r="A63" s="628"/>
      <c r="B63" s="629"/>
      <c r="C63" s="215"/>
      <c r="D63" s="656"/>
      <c r="E63" s="657"/>
      <c r="F63" s="642"/>
      <c r="G63" s="319" t="s">
        <v>9</v>
      </c>
      <c r="H63" s="1146">
        <f>SUM(H57:H62)</f>
        <v>692395</v>
      </c>
      <c r="I63" s="1147">
        <f t="shared" ref="I63:J63" si="4">SUM(I57:I62)</f>
        <v>600093</v>
      </c>
      <c r="J63" s="1148">
        <f t="shared" si="4"/>
        <v>744237</v>
      </c>
      <c r="K63" s="568"/>
      <c r="L63" s="507"/>
      <c r="M63" s="507"/>
      <c r="N63" s="508"/>
    </row>
    <row r="64" spans="1:14" ht="13.5" thickBot="1" x14ac:dyDescent="0.25">
      <c r="A64" s="222" t="s">
        <v>8</v>
      </c>
      <c r="B64" s="14" t="s">
        <v>10</v>
      </c>
      <c r="C64" s="1572" t="s">
        <v>11</v>
      </c>
      <c r="D64" s="1572"/>
      <c r="E64" s="1572"/>
      <c r="F64" s="1572"/>
      <c r="G64" s="1572"/>
      <c r="H64" s="1166">
        <f>H63+H56</f>
        <v>723772</v>
      </c>
      <c r="I64" s="1172">
        <f>I63+I56</f>
        <v>617470</v>
      </c>
      <c r="J64" s="1172">
        <f>J63+J56</f>
        <v>761614</v>
      </c>
      <c r="K64" s="1617"/>
      <c r="L64" s="1573"/>
      <c r="M64" s="1573"/>
      <c r="N64" s="1574"/>
    </row>
    <row r="65" spans="1:14" ht="13.5" thickBot="1" x14ac:dyDescent="0.25">
      <c r="A65" s="226" t="s">
        <v>8</v>
      </c>
      <c r="B65" s="14" t="s">
        <v>47</v>
      </c>
      <c r="C65" s="1626" t="s">
        <v>63</v>
      </c>
      <c r="D65" s="1627"/>
      <c r="E65" s="1627"/>
      <c r="F65" s="1627"/>
      <c r="G65" s="1627"/>
      <c r="H65" s="1627"/>
      <c r="I65" s="1627"/>
      <c r="J65" s="1627"/>
      <c r="K65" s="1627"/>
      <c r="L65" s="1627"/>
      <c r="M65" s="1627"/>
      <c r="N65" s="1628"/>
    </row>
    <row r="66" spans="1:14" ht="30" x14ac:dyDescent="0.2">
      <c r="A66" s="623" t="s">
        <v>8</v>
      </c>
      <c r="B66" s="624" t="s">
        <v>47</v>
      </c>
      <c r="C66" s="643" t="s">
        <v>8</v>
      </c>
      <c r="D66" s="644" t="s">
        <v>163</v>
      </c>
      <c r="E66" s="1361" t="s">
        <v>238</v>
      </c>
      <c r="F66" s="530" t="s">
        <v>55</v>
      </c>
      <c r="G66" s="396" t="s">
        <v>45</v>
      </c>
      <c r="H66" s="1137">
        <f>206/3.4528*1000</f>
        <v>59662</v>
      </c>
      <c r="I66" s="1139">
        <f>171/3.4528*1000</f>
        <v>49525</v>
      </c>
      <c r="J66" s="1149">
        <f>171/3.4528*1000</f>
        <v>49525</v>
      </c>
      <c r="K66" s="397"/>
      <c r="L66" s="398"/>
      <c r="M66" s="398"/>
      <c r="N66" s="399"/>
    </row>
    <row r="67" spans="1:14" ht="25.5" customHeight="1" x14ac:dyDescent="0.2">
      <c r="A67" s="1588"/>
      <c r="B67" s="1590"/>
      <c r="C67" s="1622"/>
      <c r="D67" s="1629" t="s">
        <v>67</v>
      </c>
      <c r="E67" s="1631"/>
      <c r="F67" s="1620"/>
      <c r="G67" s="676"/>
      <c r="H67" s="1156"/>
      <c r="I67" s="1157"/>
      <c r="J67" s="1158"/>
      <c r="K67" s="400" t="s">
        <v>190</v>
      </c>
      <c r="L67" s="401">
        <v>80</v>
      </c>
      <c r="M67" s="401">
        <v>80</v>
      </c>
      <c r="N67" s="402">
        <v>80</v>
      </c>
    </row>
    <row r="68" spans="1:14" ht="15.75" customHeight="1" x14ac:dyDescent="0.2">
      <c r="A68" s="1588"/>
      <c r="B68" s="1590"/>
      <c r="C68" s="1622"/>
      <c r="D68" s="1630"/>
      <c r="E68" s="1632"/>
      <c r="F68" s="1621"/>
      <c r="G68" s="658"/>
      <c r="H68" s="1150"/>
      <c r="I68" s="1159"/>
      <c r="J68" s="1160"/>
      <c r="K68" s="403" t="s">
        <v>68</v>
      </c>
      <c r="L68" s="404">
        <v>5</v>
      </c>
      <c r="M68" s="404">
        <v>5</v>
      </c>
      <c r="N68" s="405">
        <v>5</v>
      </c>
    </row>
    <row r="69" spans="1:14" ht="51" x14ac:dyDescent="0.2">
      <c r="A69" s="621"/>
      <c r="B69" s="622"/>
      <c r="C69" s="626"/>
      <c r="D69" s="406" t="s">
        <v>191</v>
      </c>
      <c r="E69" s="407"/>
      <c r="F69" s="715"/>
      <c r="G69" s="659"/>
      <c r="H69" s="1140"/>
      <c r="I69" s="1142"/>
      <c r="J69" s="1161"/>
      <c r="K69" s="410" t="s">
        <v>69</v>
      </c>
      <c r="L69" s="411">
        <v>2</v>
      </c>
      <c r="M69" s="411">
        <v>2</v>
      </c>
      <c r="N69" s="412">
        <v>2</v>
      </c>
    </row>
    <row r="70" spans="1:14" ht="25.5" customHeight="1" x14ac:dyDescent="0.2">
      <c r="A70" s="1588"/>
      <c r="B70" s="1590"/>
      <c r="C70" s="1622"/>
      <c r="D70" s="1624" t="s">
        <v>70</v>
      </c>
      <c r="E70" s="696"/>
      <c r="F70" s="716"/>
      <c r="G70" s="676"/>
      <c r="H70" s="1156"/>
      <c r="I70" s="1157"/>
      <c r="J70" s="1158"/>
      <c r="K70" s="400" t="s">
        <v>162</v>
      </c>
      <c r="L70" s="26">
        <v>101</v>
      </c>
      <c r="M70" s="26"/>
      <c r="N70" s="213"/>
    </row>
    <row r="71" spans="1:14" x14ac:dyDescent="0.2">
      <c r="A71" s="1588"/>
      <c r="B71" s="1590"/>
      <c r="C71" s="1622"/>
      <c r="D71" s="1625"/>
      <c r="E71" s="697"/>
      <c r="F71" s="717"/>
      <c r="G71" s="658"/>
      <c r="H71" s="1150"/>
      <c r="I71" s="1162"/>
      <c r="J71" s="1152"/>
      <c r="K71" s="711" t="s">
        <v>71</v>
      </c>
      <c r="L71" s="404"/>
      <c r="M71" s="404">
        <v>20</v>
      </c>
      <c r="N71" s="405">
        <v>20</v>
      </c>
    </row>
    <row r="72" spans="1:14" ht="18" customHeight="1" x14ac:dyDescent="0.2">
      <c r="A72" s="1588"/>
      <c r="B72" s="1590"/>
      <c r="C72" s="1623"/>
      <c r="D72" s="712" t="s">
        <v>196</v>
      </c>
      <c r="E72" s="697"/>
      <c r="F72" s="717"/>
      <c r="G72" s="658"/>
      <c r="H72" s="1150"/>
      <c r="I72" s="1162"/>
      <c r="J72" s="1163"/>
      <c r="K72" s="535" t="s">
        <v>192</v>
      </c>
      <c r="L72" s="404">
        <v>1</v>
      </c>
      <c r="M72" s="26"/>
      <c r="N72" s="213"/>
    </row>
    <row r="73" spans="1:14" ht="19.5" customHeight="1" x14ac:dyDescent="0.2">
      <c r="A73" s="621"/>
      <c r="B73" s="622"/>
      <c r="C73" s="249"/>
      <c r="D73" s="1542" t="s">
        <v>206</v>
      </c>
      <c r="E73" s="627"/>
      <c r="F73" s="708"/>
      <c r="G73" s="209"/>
      <c r="H73" s="1143"/>
      <c r="I73" s="1145"/>
      <c r="J73" s="1164"/>
      <c r="K73" s="1544" t="s">
        <v>205</v>
      </c>
      <c r="L73" s="645"/>
      <c r="M73" s="645">
        <v>100</v>
      </c>
      <c r="N73" s="646">
        <v>100</v>
      </c>
    </row>
    <row r="74" spans="1:14" ht="13.5" thickBot="1" x14ac:dyDescent="0.25">
      <c r="A74" s="628"/>
      <c r="B74" s="629"/>
      <c r="C74" s="249"/>
      <c r="D74" s="1543"/>
      <c r="E74" s="714"/>
      <c r="F74" s="220"/>
      <c r="G74" s="319" t="s">
        <v>9</v>
      </c>
      <c r="H74" s="1146">
        <f>SUM(H66:H73)</f>
        <v>59662</v>
      </c>
      <c r="I74" s="1148">
        <f>SUM(I66:I73)</f>
        <v>49525</v>
      </c>
      <c r="J74" s="1165">
        <f>SUM(J66:J73)</f>
        <v>49525</v>
      </c>
      <c r="K74" s="1545"/>
      <c r="L74" s="214"/>
      <c r="M74" s="214"/>
      <c r="N74" s="641"/>
    </row>
    <row r="75" spans="1:14" ht="13.5" thickBot="1" x14ac:dyDescent="0.25">
      <c r="A75" s="222" t="s">
        <v>8</v>
      </c>
      <c r="B75" s="14" t="s">
        <v>47</v>
      </c>
      <c r="C75" s="1572" t="s">
        <v>11</v>
      </c>
      <c r="D75" s="1572"/>
      <c r="E75" s="1572"/>
      <c r="F75" s="1572"/>
      <c r="G75" s="1572"/>
      <c r="H75" s="1166">
        <f>H74</f>
        <v>59662</v>
      </c>
      <c r="I75" s="1167">
        <f>I74</f>
        <v>49525</v>
      </c>
      <c r="J75" s="1168">
        <f>J74</f>
        <v>49525</v>
      </c>
      <c r="K75" s="1617"/>
      <c r="L75" s="1573"/>
      <c r="M75" s="1573"/>
      <c r="N75" s="1574"/>
    </row>
    <row r="76" spans="1:14" ht="13.5" thickBot="1" x14ac:dyDescent="0.25">
      <c r="A76" s="222" t="s">
        <v>8</v>
      </c>
      <c r="B76" s="1575" t="s">
        <v>12</v>
      </c>
      <c r="C76" s="1576"/>
      <c r="D76" s="1576"/>
      <c r="E76" s="1576"/>
      <c r="F76" s="1576"/>
      <c r="G76" s="1618"/>
      <c r="H76" s="1169">
        <f>H75+H64+H51</f>
        <v>1319827</v>
      </c>
      <c r="I76" s="1169">
        <f>I75+I64+I51</f>
        <v>888699</v>
      </c>
      <c r="J76" s="1169">
        <f>J75+J64+J51</f>
        <v>1010108</v>
      </c>
      <c r="K76" s="1619"/>
      <c r="L76" s="1577"/>
      <c r="M76" s="1577"/>
      <c r="N76" s="1578"/>
    </row>
    <row r="77" spans="1:14" ht="15" customHeight="1" thickBot="1" x14ac:dyDescent="0.25">
      <c r="A77" s="223" t="s">
        <v>10</v>
      </c>
      <c r="B77" s="1614" t="s">
        <v>72</v>
      </c>
      <c r="C77" s="1615"/>
      <c r="D77" s="1615"/>
      <c r="E77" s="1615"/>
      <c r="F77" s="1615"/>
      <c r="G77" s="1615"/>
      <c r="H77" s="1615"/>
      <c r="I77" s="1615"/>
      <c r="J77" s="1615"/>
      <c r="K77" s="1615"/>
      <c r="L77" s="1615"/>
      <c r="M77" s="1615"/>
      <c r="N77" s="1616"/>
    </row>
    <row r="78" spans="1:14" ht="17.25" customHeight="1" thickBot="1" x14ac:dyDescent="0.25">
      <c r="A78" s="226" t="s">
        <v>10</v>
      </c>
      <c r="B78" s="14" t="s">
        <v>8</v>
      </c>
      <c r="C78" s="1611" t="s">
        <v>194</v>
      </c>
      <c r="D78" s="1612"/>
      <c r="E78" s="1612"/>
      <c r="F78" s="1612"/>
      <c r="G78" s="1612"/>
      <c r="H78" s="1612"/>
      <c r="I78" s="1612"/>
      <c r="J78" s="1612"/>
      <c r="K78" s="1612"/>
      <c r="L78" s="1612"/>
      <c r="M78" s="1612"/>
      <c r="N78" s="1613"/>
    </row>
    <row r="79" spans="1:14" ht="25.5" x14ac:dyDescent="0.2">
      <c r="A79" s="623" t="s">
        <v>10</v>
      </c>
      <c r="B79" s="624" t="s">
        <v>8</v>
      </c>
      <c r="C79" s="630" t="s">
        <v>8</v>
      </c>
      <c r="D79" s="1175" t="s">
        <v>195</v>
      </c>
      <c r="E79" s="768"/>
      <c r="F79" s="767" t="s">
        <v>55</v>
      </c>
      <c r="G79" s="1087" t="s">
        <v>45</v>
      </c>
      <c r="H79" s="1104">
        <f>150/3.4528*1000</f>
        <v>43443</v>
      </c>
      <c r="I79" s="1260">
        <f>90/3.4528*1000</f>
        <v>26066</v>
      </c>
      <c r="J79" s="1261">
        <f>50/3.4528*1000</f>
        <v>14481</v>
      </c>
      <c r="K79" s="1176"/>
      <c r="L79" s="1177"/>
      <c r="M79" s="1177"/>
      <c r="N79" s="1178"/>
    </row>
    <row r="80" spans="1:14" ht="38.25" x14ac:dyDescent="0.2">
      <c r="A80" s="700"/>
      <c r="B80" s="701"/>
      <c r="C80" s="703"/>
      <c r="D80" s="1174" t="s">
        <v>73</v>
      </c>
      <c r="E80" s="705"/>
      <c r="F80" s="707"/>
      <c r="G80" s="736"/>
      <c r="H80" s="1262"/>
      <c r="I80" s="1263"/>
      <c r="J80" s="1264"/>
      <c r="K80" s="704" t="s">
        <v>76</v>
      </c>
      <c r="L80" s="146">
        <v>2</v>
      </c>
      <c r="M80" s="146">
        <v>2</v>
      </c>
      <c r="N80" s="671">
        <v>2</v>
      </c>
    </row>
    <row r="81" spans="1:14" ht="16.5" customHeight="1" x14ac:dyDescent="0.2">
      <c r="A81" s="700"/>
      <c r="B81" s="701"/>
      <c r="C81" s="703"/>
      <c r="D81" s="723" t="s">
        <v>74</v>
      </c>
      <c r="E81" s="705"/>
      <c r="F81" s="707"/>
      <c r="G81" s="736"/>
      <c r="H81" s="1262"/>
      <c r="I81" s="1263"/>
      <c r="J81" s="1264"/>
      <c r="K81" s="738" t="s">
        <v>75</v>
      </c>
      <c r="L81" s="731">
        <v>100</v>
      </c>
      <c r="M81" s="731"/>
      <c r="N81" s="732"/>
    </row>
    <row r="82" spans="1:14" ht="29.25" x14ac:dyDescent="0.2">
      <c r="A82" s="700"/>
      <c r="B82" s="701"/>
      <c r="C82" s="703"/>
      <c r="D82" s="723" t="s">
        <v>164</v>
      </c>
      <c r="E82" s="1298" t="s">
        <v>239</v>
      </c>
      <c r="F82" s="707"/>
      <c r="G82" s="736"/>
      <c r="H82" s="1262"/>
      <c r="I82" s="1263"/>
      <c r="J82" s="1264"/>
      <c r="K82" s="733" t="s">
        <v>165</v>
      </c>
      <c r="L82" s="734"/>
      <c r="M82" s="731">
        <v>1</v>
      </c>
      <c r="N82" s="732"/>
    </row>
    <row r="83" spans="1:14" ht="37.5" customHeight="1" x14ac:dyDescent="0.2">
      <c r="A83" s="684"/>
      <c r="B83" s="685"/>
      <c r="C83" s="686"/>
      <c r="D83" s="662" t="s">
        <v>82</v>
      </c>
      <c r="E83" s="690" t="s">
        <v>170</v>
      </c>
      <c r="F83" s="687"/>
      <c r="G83" s="736"/>
      <c r="H83" s="1262"/>
      <c r="I83" s="1263"/>
      <c r="J83" s="1265"/>
      <c r="K83" s="668" t="s">
        <v>81</v>
      </c>
      <c r="L83" s="470">
        <v>1</v>
      </c>
      <c r="M83" s="471"/>
      <c r="N83" s="472"/>
    </row>
    <row r="84" spans="1:14" ht="38.25" customHeight="1" x14ac:dyDescent="0.2">
      <c r="A84" s="684"/>
      <c r="B84" s="685"/>
      <c r="C84" s="686"/>
      <c r="D84" s="663" t="s">
        <v>167</v>
      </c>
      <c r="E84" s="739"/>
      <c r="F84" s="465"/>
      <c r="G84" s="1173"/>
      <c r="H84" s="1212"/>
      <c r="I84" s="1266"/>
      <c r="J84" s="1267"/>
      <c r="K84" s="669" t="s">
        <v>77</v>
      </c>
      <c r="L84" s="615"/>
      <c r="M84" s="616"/>
      <c r="N84" s="617">
        <v>1</v>
      </c>
    </row>
    <row r="85" spans="1:14" ht="24.75" customHeight="1" x14ac:dyDescent="0.2">
      <c r="A85" s="849"/>
      <c r="B85" s="850"/>
      <c r="C85" s="851"/>
      <c r="D85" s="664" t="s">
        <v>130</v>
      </c>
      <c r="E85" s="739" t="s">
        <v>115</v>
      </c>
      <c r="F85" s="465" t="s">
        <v>117</v>
      </c>
      <c r="G85" s="209" t="s">
        <v>45</v>
      </c>
      <c r="H85" s="1092">
        <f>45/3.4528*1000</f>
        <v>13033</v>
      </c>
      <c r="I85" s="1268"/>
      <c r="J85" s="1269"/>
      <c r="K85" s="670" t="s">
        <v>118</v>
      </c>
      <c r="L85" s="418">
        <v>1</v>
      </c>
      <c r="M85" s="419"/>
      <c r="N85" s="420"/>
    </row>
    <row r="86" spans="1:14" ht="15.75" customHeight="1" x14ac:dyDescent="0.2">
      <c r="A86" s="621"/>
      <c r="B86" s="622"/>
      <c r="C86" s="661"/>
      <c r="D86" s="693" t="s">
        <v>123</v>
      </c>
      <c r="E86" s="1586" t="s">
        <v>172</v>
      </c>
      <c r="F86" s="125" t="s">
        <v>84</v>
      </c>
      <c r="G86" s="883" t="s">
        <v>45</v>
      </c>
      <c r="H86" s="1270">
        <f>19.3/3.4528*1000</f>
        <v>5590</v>
      </c>
      <c r="I86" s="1271"/>
      <c r="J86" s="1272"/>
      <c r="K86" s="704" t="s">
        <v>118</v>
      </c>
      <c r="L86" s="146">
        <v>1</v>
      </c>
      <c r="M86" s="692"/>
      <c r="N86" s="671"/>
    </row>
    <row r="87" spans="1:14" ht="13.5" thickBot="1" x14ac:dyDescent="0.25">
      <c r="A87" s="628"/>
      <c r="B87" s="629"/>
      <c r="C87" s="249"/>
      <c r="D87" s="215"/>
      <c r="E87" s="1587"/>
      <c r="F87" s="220"/>
      <c r="G87" s="453" t="s">
        <v>9</v>
      </c>
      <c r="H87" s="915">
        <f>SUM(H79:H86)</f>
        <v>62066</v>
      </c>
      <c r="I87" s="1273">
        <f>SUM(I79:I86)</f>
        <v>26066</v>
      </c>
      <c r="J87" s="1274">
        <f>SUM(J79:J86)</f>
        <v>14481</v>
      </c>
      <c r="K87" s="640"/>
      <c r="L87" s="214"/>
      <c r="M87" s="214"/>
      <c r="N87" s="641"/>
    </row>
    <row r="88" spans="1:14" ht="12.75" customHeight="1" x14ac:dyDescent="0.2">
      <c r="A88" s="1598" t="s">
        <v>10</v>
      </c>
      <c r="B88" s="1599" t="s">
        <v>10</v>
      </c>
      <c r="C88" s="1600" t="s">
        <v>10</v>
      </c>
      <c r="D88" s="1604" t="s">
        <v>168</v>
      </c>
      <c r="E88" s="1606" t="s">
        <v>169</v>
      </c>
      <c r="F88" s="1603" t="s">
        <v>84</v>
      </c>
      <c r="G88" s="208" t="s">
        <v>45</v>
      </c>
      <c r="H88" s="1275">
        <f>50/3.4528*1000</f>
        <v>14481</v>
      </c>
      <c r="I88" s="1276">
        <f>100/3.4528*1000</f>
        <v>28962</v>
      </c>
      <c r="J88" s="1277">
        <f>100/3.4528*1000</f>
        <v>28962</v>
      </c>
      <c r="K88" s="1585" t="s">
        <v>171</v>
      </c>
      <c r="L88" s="127">
        <v>1</v>
      </c>
      <c r="M88" s="128">
        <v>2</v>
      </c>
      <c r="N88" s="133">
        <v>2</v>
      </c>
    </row>
    <row r="89" spans="1:14" ht="13.5" thickBot="1" x14ac:dyDescent="0.25">
      <c r="A89" s="1589"/>
      <c r="B89" s="1591"/>
      <c r="C89" s="1593"/>
      <c r="D89" s="1605"/>
      <c r="E89" s="1607"/>
      <c r="F89" s="1597"/>
      <c r="G89" s="319" t="s">
        <v>9</v>
      </c>
      <c r="H89" s="1278">
        <f t="shared" ref="H89:J89" si="5">H88</f>
        <v>14481</v>
      </c>
      <c r="I89" s="1279">
        <f>I88</f>
        <v>28962</v>
      </c>
      <c r="J89" s="1280">
        <f t="shared" si="5"/>
        <v>28962</v>
      </c>
      <c r="K89" s="1584"/>
      <c r="L89" s="131"/>
      <c r="M89" s="135"/>
      <c r="N89" s="132"/>
    </row>
    <row r="90" spans="1:14" ht="23.25" customHeight="1" x14ac:dyDescent="0.2">
      <c r="A90" s="1598" t="s">
        <v>10</v>
      </c>
      <c r="B90" s="1599" t="s">
        <v>10</v>
      </c>
      <c r="C90" s="1600" t="s">
        <v>47</v>
      </c>
      <c r="D90" s="1601" t="s">
        <v>186</v>
      </c>
      <c r="E90" s="1608" t="s">
        <v>116</v>
      </c>
      <c r="F90" s="1603" t="s">
        <v>55</v>
      </c>
      <c r="G90" s="18" t="s">
        <v>45</v>
      </c>
      <c r="H90" s="1275"/>
      <c r="I90" s="1276"/>
      <c r="J90" s="1281">
        <f>50/3.4528*1000</f>
        <v>14481</v>
      </c>
      <c r="K90" s="1585" t="s">
        <v>77</v>
      </c>
      <c r="L90" s="127"/>
      <c r="M90" s="128"/>
      <c r="N90" s="133">
        <v>1</v>
      </c>
    </row>
    <row r="91" spans="1:14" ht="16.5" customHeight="1" thickBot="1" x14ac:dyDescent="0.25">
      <c r="A91" s="1589"/>
      <c r="B91" s="1591"/>
      <c r="C91" s="1593"/>
      <c r="D91" s="1602"/>
      <c r="E91" s="1609"/>
      <c r="F91" s="1597"/>
      <c r="G91" s="319" t="s">
        <v>9</v>
      </c>
      <c r="H91" s="1278"/>
      <c r="I91" s="1279"/>
      <c r="J91" s="1282">
        <f>J90</f>
        <v>14481</v>
      </c>
      <c r="K91" s="1584"/>
      <c r="L91" s="131"/>
      <c r="M91" s="135"/>
      <c r="N91" s="132"/>
    </row>
    <row r="92" spans="1:14" ht="13.5" customHeight="1" x14ac:dyDescent="0.2">
      <c r="A92" s="1588" t="s">
        <v>10</v>
      </c>
      <c r="B92" s="1590" t="s">
        <v>10</v>
      </c>
      <c r="C92" s="1592" t="s">
        <v>48</v>
      </c>
      <c r="D92" s="1594" t="s">
        <v>212</v>
      </c>
      <c r="E92" s="1609"/>
      <c r="F92" s="1596" t="s">
        <v>55</v>
      </c>
      <c r="G92" s="677" t="s">
        <v>176</v>
      </c>
      <c r="H92" s="1283"/>
      <c r="I92" s="1284">
        <f>30/3.4528*1000</f>
        <v>8689</v>
      </c>
      <c r="J92" s="1285"/>
      <c r="K92" s="1583" t="s">
        <v>77</v>
      </c>
      <c r="L92" s="129"/>
      <c r="M92" s="146">
        <v>1</v>
      </c>
      <c r="N92" s="130"/>
    </row>
    <row r="93" spans="1:14" ht="13.5" thickBot="1" x14ac:dyDescent="0.25">
      <c r="A93" s="1589"/>
      <c r="B93" s="1591"/>
      <c r="C93" s="1593"/>
      <c r="D93" s="1595"/>
      <c r="E93" s="1610"/>
      <c r="F93" s="1597"/>
      <c r="G93" s="319" t="s">
        <v>9</v>
      </c>
      <c r="H93" s="1278"/>
      <c r="I93" s="1278">
        <f>I92</f>
        <v>8689</v>
      </c>
      <c r="J93" s="1279">
        <f>J92</f>
        <v>0</v>
      </c>
      <c r="K93" s="1584"/>
      <c r="L93" s="131"/>
      <c r="M93" s="135"/>
      <c r="N93" s="132"/>
    </row>
    <row r="94" spans="1:14" ht="13.5" thickBot="1" x14ac:dyDescent="0.25">
      <c r="A94" s="222" t="s">
        <v>10</v>
      </c>
      <c r="B94" s="14" t="s">
        <v>10</v>
      </c>
      <c r="C94" s="1571" t="s">
        <v>11</v>
      </c>
      <c r="D94" s="1572"/>
      <c r="E94" s="1572"/>
      <c r="F94" s="1572"/>
      <c r="G94" s="1572"/>
      <c r="H94" s="908">
        <f>H93+H91+H89+H87</f>
        <v>76547</v>
      </c>
      <c r="I94" s="908">
        <f>I93+I91+I89+I87</f>
        <v>63717</v>
      </c>
      <c r="J94" s="1179">
        <f t="shared" ref="J94" si="6">J93+J91+J89+J87</f>
        <v>57924</v>
      </c>
      <c r="K94" s="1573"/>
      <c r="L94" s="1573"/>
      <c r="M94" s="1573"/>
      <c r="N94" s="1574"/>
    </row>
    <row r="95" spans="1:14" ht="13.5" thickBot="1" x14ac:dyDescent="0.25">
      <c r="A95" s="226" t="s">
        <v>10</v>
      </c>
      <c r="B95" s="1575" t="s">
        <v>12</v>
      </c>
      <c r="C95" s="1576"/>
      <c r="D95" s="1576"/>
      <c r="E95" s="1576"/>
      <c r="F95" s="1576"/>
      <c r="G95" s="1576"/>
      <c r="H95" s="909">
        <f>H94</f>
        <v>76547</v>
      </c>
      <c r="I95" s="909">
        <f>I94</f>
        <v>63717</v>
      </c>
      <c r="J95" s="1180">
        <f>J94</f>
        <v>57924</v>
      </c>
      <c r="K95" s="1577"/>
      <c r="L95" s="1577"/>
      <c r="M95" s="1577"/>
      <c r="N95" s="1578"/>
    </row>
    <row r="96" spans="1:14" ht="13.5" thickBot="1" x14ac:dyDescent="0.25">
      <c r="A96" s="62" t="s">
        <v>8</v>
      </c>
      <c r="B96" s="1579" t="s">
        <v>218</v>
      </c>
      <c r="C96" s="1580"/>
      <c r="D96" s="1580"/>
      <c r="E96" s="1580"/>
      <c r="F96" s="1580"/>
      <c r="G96" s="1580"/>
      <c r="H96" s="910">
        <f>H95+H76</f>
        <v>1396374</v>
      </c>
      <c r="I96" s="910">
        <f>I95+I76</f>
        <v>952416</v>
      </c>
      <c r="J96" s="911">
        <f>J95+J76</f>
        <v>1068032</v>
      </c>
      <c r="K96" s="1581"/>
      <c r="L96" s="1581"/>
      <c r="M96" s="1581"/>
      <c r="N96" s="1582"/>
    </row>
    <row r="97" spans="1:34" s="20" customFormat="1" x14ac:dyDescent="0.2">
      <c r="A97" s="1564"/>
      <c r="B97" s="1564"/>
      <c r="C97" s="1564"/>
      <c r="D97" s="1564"/>
      <c r="E97" s="1564"/>
      <c r="F97" s="1564"/>
      <c r="G97" s="1564"/>
      <c r="H97" s="1565"/>
      <c r="I97" s="1565"/>
      <c r="J97" s="1565"/>
      <c r="K97" s="1564"/>
      <c r="L97" s="1564"/>
      <c r="M97" s="1564"/>
      <c r="N97" s="1564"/>
      <c r="O97" s="19"/>
      <c r="P97" s="19"/>
      <c r="Q97" s="19"/>
      <c r="R97" s="19"/>
      <c r="S97" s="19"/>
      <c r="T97" s="19"/>
      <c r="U97" s="19"/>
      <c r="V97" s="19"/>
      <c r="W97" s="19"/>
      <c r="X97" s="19"/>
      <c r="Y97" s="19"/>
      <c r="Z97" s="19"/>
      <c r="AA97" s="19"/>
      <c r="AB97" s="19"/>
      <c r="AC97" s="19"/>
      <c r="AD97" s="19"/>
      <c r="AE97" s="19"/>
      <c r="AF97" s="19"/>
      <c r="AG97" s="19"/>
      <c r="AH97" s="19"/>
    </row>
    <row r="98" spans="1:34" s="20" customFormat="1" x14ac:dyDescent="0.2">
      <c r="A98" s="1566"/>
      <c r="B98" s="1566"/>
      <c r="C98" s="1566"/>
      <c r="D98" s="1566"/>
      <c r="E98" s="1566"/>
      <c r="F98" s="1566"/>
      <c r="G98" s="1566"/>
      <c r="H98" s="1566"/>
      <c r="I98" s="1566"/>
      <c r="J98" s="1566"/>
      <c r="K98" s="1566"/>
      <c r="L98" s="1566"/>
      <c r="M98" s="1566"/>
      <c r="N98" s="1566"/>
      <c r="O98" s="19"/>
      <c r="P98" s="19"/>
      <c r="Q98" s="19"/>
      <c r="R98" s="19"/>
      <c r="S98" s="19"/>
      <c r="T98" s="19"/>
      <c r="U98" s="19"/>
      <c r="V98" s="19"/>
      <c r="W98" s="19"/>
      <c r="X98" s="19"/>
      <c r="Y98" s="19"/>
      <c r="Z98" s="19"/>
      <c r="AA98" s="19"/>
      <c r="AB98" s="19"/>
      <c r="AC98" s="19"/>
      <c r="AD98" s="19"/>
      <c r="AE98" s="19"/>
      <c r="AF98" s="19"/>
      <c r="AG98" s="19"/>
      <c r="AH98" s="19"/>
    </row>
    <row r="99" spans="1:34" s="20" customFormat="1" ht="13.5" thickBot="1" x14ac:dyDescent="0.25">
      <c r="A99" s="1567" t="s">
        <v>17</v>
      </c>
      <c r="B99" s="1567"/>
      <c r="C99" s="1567"/>
      <c r="D99" s="1567"/>
      <c r="E99" s="1567"/>
      <c r="F99" s="1567"/>
      <c r="G99" s="1567"/>
      <c r="H99" s="1567"/>
      <c r="I99" s="1567"/>
      <c r="J99" s="1567"/>
      <c r="K99" s="5"/>
      <c r="L99" s="5"/>
      <c r="M99" s="5"/>
      <c r="N99" s="5"/>
      <c r="O99" s="19"/>
      <c r="P99" s="19"/>
      <c r="Q99" s="19"/>
      <c r="R99" s="19"/>
      <c r="S99" s="19"/>
      <c r="T99" s="19"/>
      <c r="U99" s="19"/>
      <c r="V99" s="19"/>
      <c r="W99" s="19"/>
      <c r="X99" s="19"/>
      <c r="Y99" s="19"/>
      <c r="Z99" s="19"/>
      <c r="AA99" s="19"/>
      <c r="AB99" s="19"/>
      <c r="AC99" s="19"/>
      <c r="AD99" s="19"/>
      <c r="AE99" s="19"/>
      <c r="AF99" s="19"/>
      <c r="AG99" s="19"/>
      <c r="AH99" s="19"/>
    </row>
    <row r="100" spans="1:34" ht="45" customHeight="1" thickBot="1" x14ac:dyDescent="0.25">
      <c r="A100" s="1568" t="s">
        <v>13</v>
      </c>
      <c r="B100" s="1569"/>
      <c r="C100" s="1569"/>
      <c r="D100" s="1569"/>
      <c r="E100" s="1569"/>
      <c r="F100" s="1569"/>
      <c r="G100" s="1570"/>
      <c r="H100" s="694" t="s">
        <v>189</v>
      </c>
      <c r="I100" s="23" t="s">
        <v>89</v>
      </c>
      <c r="J100" s="23" t="s">
        <v>144</v>
      </c>
    </row>
    <row r="101" spans="1:34" x14ac:dyDescent="0.2">
      <c r="A101" s="1558" t="s">
        <v>18</v>
      </c>
      <c r="B101" s="1559"/>
      <c r="C101" s="1559"/>
      <c r="D101" s="1559"/>
      <c r="E101" s="1559"/>
      <c r="F101" s="1559"/>
      <c r="G101" s="1560"/>
      <c r="H101" s="912">
        <f>SUM(H102:H103)</f>
        <v>794746</v>
      </c>
      <c r="I101" s="912">
        <f t="shared" ref="I101:J101" si="7">SUM(I102:I103)</f>
        <v>882907</v>
      </c>
      <c r="J101" s="912">
        <f t="shared" si="7"/>
        <v>1068032</v>
      </c>
    </row>
    <row r="102" spans="1:34" x14ac:dyDescent="0.2">
      <c r="A102" s="1561" t="s">
        <v>40</v>
      </c>
      <c r="B102" s="1562"/>
      <c r="C102" s="1562"/>
      <c r="D102" s="1562"/>
      <c r="E102" s="1562"/>
      <c r="F102" s="1562"/>
      <c r="G102" s="1563"/>
      <c r="H102" s="913">
        <f>SUMIF(G12:G96,"SB",H12:H96)</f>
        <v>362431</v>
      </c>
      <c r="I102" s="913">
        <f>SUMIF(G12:G96,"SB",I12:I96)</f>
        <v>882907</v>
      </c>
      <c r="J102" s="913">
        <f>SUMIF(G12:G96,"SB",J12:J96)</f>
        <v>1068032</v>
      </c>
    </row>
    <row r="103" spans="1:34" x14ac:dyDescent="0.2">
      <c r="A103" s="1549" t="s">
        <v>272</v>
      </c>
      <c r="B103" s="1550"/>
      <c r="C103" s="1550"/>
      <c r="D103" s="1550"/>
      <c r="E103" s="1550"/>
      <c r="F103" s="1550"/>
      <c r="G103" s="1551"/>
      <c r="H103" s="913">
        <f>SUMIF(G12:G96,"SB(ŽPL)",H12:H96)</f>
        <v>432315</v>
      </c>
      <c r="I103" s="913"/>
      <c r="J103" s="913"/>
      <c r="K103" s="82"/>
    </row>
    <row r="104" spans="1:34" x14ac:dyDescent="0.2">
      <c r="A104" s="1555" t="s">
        <v>19</v>
      </c>
      <c r="B104" s="1556"/>
      <c r="C104" s="1556"/>
      <c r="D104" s="1556"/>
      <c r="E104" s="1556"/>
      <c r="F104" s="1556"/>
      <c r="G104" s="1557"/>
      <c r="H104" s="914">
        <f>SUM(H105:H108)</f>
        <v>601628</v>
      </c>
      <c r="I104" s="914">
        <f>SUM(I105:I108)</f>
        <v>69509</v>
      </c>
      <c r="J104" s="914">
        <f>SUM(J105:J108)</f>
        <v>0</v>
      </c>
    </row>
    <row r="105" spans="1:34" x14ac:dyDescent="0.2">
      <c r="A105" s="1552" t="s">
        <v>41</v>
      </c>
      <c r="B105" s="1553"/>
      <c r="C105" s="1553"/>
      <c r="D105" s="1553"/>
      <c r="E105" s="1553"/>
      <c r="F105" s="1553"/>
      <c r="G105" s="1554"/>
      <c r="H105" s="913">
        <f>SUMIF(G12:G96,"ES",H12:H96)</f>
        <v>213537</v>
      </c>
      <c r="I105" s="913">
        <f>SUMIF(G12:G96,"ES",I12:I96)</f>
        <v>0</v>
      </c>
      <c r="J105" s="913">
        <f>SUMIF(G12:G96,"ES",J12:J96)</f>
        <v>0</v>
      </c>
    </row>
    <row r="106" spans="1:34" x14ac:dyDescent="0.2">
      <c r="A106" s="1546" t="s">
        <v>177</v>
      </c>
      <c r="B106" s="1547"/>
      <c r="C106" s="1547"/>
      <c r="D106" s="1547"/>
      <c r="E106" s="1547"/>
      <c r="F106" s="1547"/>
      <c r="G106" s="1548"/>
      <c r="H106" s="913">
        <f>SUMIF(G14:G96,"KVJUD",H14:H96)</f>
        <v>376506</v>
      </c>
      <c r="I106" s="913">
        <f>SUMIF(G14:G96,"KVJUD",I14:I96)</f>
        <v>8689</v>
      </c>
      <c r="J106" s="913">
        <f>SUMIF(G14:G96,"KVJUD",J14:J96)</f>
        <v>0</v>
      </c>
    </row>
    <row r="107" spans="1:34" x14ac:dyDescent="0.2">
      <c r="A107" s="1546" t="s">
        <v>180</v>
      </c>
      <c r="B107" s="1547"/>
      <c r="C107" s="1547"/>
      <c r="D107" s="1547"/>
      <c r="E107" s="1547"/>
      <c r="F107" s="1547"/>
      <c r="G107" s="1548"/>
      <c r="H107" s="913">
        <f>SUMIF(G15:G96,"Kt",H15:H96)</f>
        <v>11585</v>
      </c>
      <c r="I107" s="913">
        <f>SUMIF(G15:G96,"Kt",I15:I96)</f>
        <v>60820</v>
      </c>
      <c r="J107" s="913">
        <f>SUMIF(G15:G96,"Kt",J15:J96)</f>
        <v>0</v>
      </c>
    </row>
    <row r="108" spans="1:34" x14ac:dyDescent="0.2">
      <c r="A108" s="1549" t="s">
        <v>42</v>
      </c>
      <c r="B108" s="1550"/>
      <c r="C108" s="1550"/>
      <c r="D108" s="1550"/>
      <c r="E108" s="1550"/>
      <c r="F108" s="1550"/>
      <c r="G108" s="1551"/>
      <c r="H108" s="913">
        <f>SUMIF(G12:G96,"LRVB",H12:H96)</f>
        <v>0</v>
      </c>
      <c r="I108" s="913">
        <f>SUMIF(G12:G96,"LRVB",I12:I96)</f>
        <v>0</v>
      </c>
      <c r="J108" s="913">
        <f>SUMIF(G12:G96,"LRVB",J12:J96)</f>
        <v>0</v>
      </c>
    </row>
    <row r="109" spans="1:34" ht="13.5" thickBot="1" x14ac:dyDescent="0.25">
      <c r="A109" s="1539" t="s">
        <v>20</v>
      </c>
      <c r="B109" s="1540"/>
      <c r="C109" s="1540"/>
      <c r="D109" s="1540"/>
      <c r="E109" s="1540"/>
      <c r="F109" s="1540"/>
      <c r="G109" s="1541"/>
      <c r="H109" s="915">
        <f>SUM(H101,H104)</f>
        <v>1396374</v>
      </c>
      <c r="I109" s="915">
        <f>SUM(I101,I104)</f>
        <v>952416</v>
      </c>
      <c r="J109" s="915">
        <f>SUM(J101,J104)</f>
        <v>1068032</v>
      </c>
      <c r="K109" s="6"/>
      <c r="L109" s="6"/>
      <c r="M109" s="6"/>
      <c r="N109" s="6"/>
    </row>
    <row r="110" spans="1:34" x14ac:dyDescent="0.2">
      <c r="K110" s="6"/>
      <c r="L110" s="6"/>
      <c r="M110" s="6"/>
      <c r="N110" s="6"/>
    </row>
    <row r="111" spans="1:34" x14ac:dyDescent="0.2">
      <c r="A111" s="6"/>
      <c r="B111" s="6"/>
      <c r="C111" s="6"/>
      <c r="D111" s="6"/>
      <c r="E111" s="6"/>
      <c r="F111" s="6"/>
      <c r="G111" s="6"/>
      <c r="H111" s="81"/>
      <c r="I111" s="81"/>
      <c r="J111" s="81"/>
      <c r="K111" s="6"/>
      <c r="L111" s="6"/>
      <c r="M111" s="6"/>
      <c r="N111" s="6"/>
    </row>
    <row r="112" spans="1:34" x14ac:dyDescent="0.2">
      <c r="A112" s="6"/>
      <c r="B112" s="6"/>
      <c r="C112" s="6"/>
      <c r="D112" s="6"/>
      <c r="E112" s="6"/>
      <c r="F112" s="6"/>
      <c r="G112" s="6"/>
      <c r="H112" s="82"/>
      <c r="K112" s="6"/>
      <c r="L112" s="6"/>
      <c r="M112" s="6"/>
      <c r="N112" s="6"/>
    </row>
    <row r="114" spans="1:14" x14ac:dyDescent="0.2">
      <c r="I114" s="81"/>
    </row>
    <row r="115" spans="1:14" x14ac:dyDescent="0.2">
      <c r="A115" s="6"/>
      <c r="B115" s="6"/>
      <c r="C115" s="6"/>
      <c r="D115" s="6"/>
      <c r="E115" s="6"/>
      <c r="F115" s="6"/>
      <c r="G115" s="6"/>
      <c r="H115" s="6"/>
      <c r="I115" s="81"/>
      <c r="J115" s="6"/>
      <c r="K115" s="6"/>
      <c r="L115" s="6"/>
      <c r="M115" s="6"/>
      <c r="N115" s="6"/>
    </row>
  </sheetData>
  <mergeCells count="123">
    <mergeCell ref="A8:N8"/>
    <mergeCell ref="H5:H7"/>
    <mergeCell ref="I5:I7"/>
    <mergeCell ref="J5:J7"/>
    <mergeCell ref="K5:N5"/>
    <mergeCell ref="F5:F7"/>
    <mergeCell ref="G5:G7"/>
    <mergeCell ref="K21:K22"/>
    <mergeCell ref="A21:A26"/>
    <mergeCell ref="B21:B26"/>
    <mergeCell ref="C21:C26"/>
    <mergeCell ref="D21:D22"/>
    <mergeCell ref="A9:N9"/>
    <mergeCell ref="B10:N10"/>
    <mergeCell ref="C11:N11"/>
    <mergeCell ref="D12:D14"/>
    <mergeCell ref="K12:K14"/>
    <mergeCell ref="E25:E27"/>
    <mergeCell ref="A1:N1"/>
    <mergeCell ref="A2:N2"/>
    <mergeCell ref="A3:N3"/>
    <mergeCell ref="L4:N4"/>
    <mergeCell ref="A5:A7"/>
    <mergeCell ref="B5:B7"/>
    <mergeCell ref="C5:C7"/>
    <mergeCell ref="D5:D7"/>
    <mergeCell ref="E5:E7"/>
    <mergeCell ref="K6:K7"/>
    <mergeCell ref="L6:N6"/>
    <mergeCell ref="K40:K41"/>
    <mergeCell ref="C42:C43"/>
    <mergeCell ref="D37:D38"/>
    <mergeCell ref="C51:G51"/>
    <mergeCell ref="C52:N52"/>
    <mergeCell ref="A39:A40"/>
    <mergeCell ref="B39:B40"/>
    <mergeCell ref="C39:C40"/>
    <mergeCell ref="D39:D41"/>
    <mergeCell ref="E39:E40"/>
    <mergeCell ref="F39:F40"/>
    <mergeCell ref="D49:D50"/>
    <mergeCell ref="E54:E55"/>
    <mergeCell ref="D55:D56"/>
    <mergeCell ref="A57:A60"/>
    <mergeCell ref="B57:B60"/>
    <mergeCell ref="C57:C60"/>
    <mergeCell ref="E57:E60"/>
    <mergeCell ref="F57:F60"/>
    <mergeCell ref="A53:A55"/>
    <mergeCell ref="B53:B55"/>
    <mergeCell ref="C53:C55"/>
    <mergeCell ref="F53:F55"/>
    <mergeCell ref="C64:G64"/>
    <mergeCell ref="K64:N64"/>
    <mergeCell ref="C65:N65"/>
    <mergeCell ref="A67:A68"/>
    <mergeCell ref="B67:B68"/>
    <mergeCell ref="C67:C68"/>
    <mergeCell ref="D67:D68"/>
    <mergeCell ref="E67:E68"/>
    <mergeCell ref="K58:K59"/>
    <mergeCell ref="A61:A62"/>
    <mergeCell ref="B61:B62"/>
    <mergeCell ref="C61:C62"/>
    <mergeCell ref="E61:E62"/>
    <mergeCell ref="F61:F62"/>
    <mergeCell ref="K61:K62"/>
    <mergeCell ref="C78:N78"/>
    <mergeCell ref="B77:N77"/>
    <mergeCell ref="C75:G75"/>
    <mergeCell ref="K75:N75"/>
    <mergeCell ref="B76:G76"/>
    <mergeCell ref="K76:N76"/>
    <mergeCell ref="F67:F68"/>
    <mergeCell ref="A70:A72"/>
    <mergeCell ref="B70:B72"/>
    <mergeCell ref="C70:C72"/>
    <mergeCell ref="D70:D71"/>
    <mergeCell ref="K92:K93"/>
    <mergeCell ref="K90:K91"/>
    <mergeCell ref="E86:E87"/>
    <mergeCell ref="A92:A93"/>
    <mergeCell ref="B92:B93"/>
    <mergeCell ref="C92:C93"/>
    <mergeCell ref="D92:D93"/>
    <mergeCell ref="F92:F93"/>
    <mergeCell ref="K88:K89"/>
    <mergeCell ref="A90:A91"/>
    <mergeCell ref="B90:B91"/>
    <mergeCell ref="C90:C91"/>
    <mergeCell ref="D90:D91"/>
    <mergeCell ref="F90:F91"/>
    <mergeCell ref="A88:A89"/>
    <mergeCell ref="B88:B89"/>
    <mergeCell ref="C88:C89"/>
    <mergeCell ref="D88:D89"/>
    <mergeCell ref="E88:E89"/>
    <mergeCell ref="F88:F89"/>
    <mergeCell ref="E90:E93"/>
    <mergeCell ref="D28:D29"/>
    <mergeCell ref="E28:E29"/>
    <mergeCell ref="F28:F29"/>
    <mergeCell ref="A109:G109"/>
    <mergeCell ref="D73:D74"/>
    <mergeCell ref="K73:K74"/>
    <mergeCell ref="A107:G107"/>
    <mergeCell ref="A108:G108"/>
    <mergeCell ref="A105:G105"/>
    <mergeCell ref="A106:G106"/>
    <mergeCell ref="A103:G103"/>
    <mergeCell ref="A104:G104"/>
    <mergeCell ref="A101:G101"/>
    <mergeCell ref="A102:G102"/>
    <mergeCell ref="A97:N97"/>
    <mergeCell ref="A98:N98"/>
    <mergeCell ref="A99:J99"/>
    <mergeCell ref="A100:G100"/>
    <mergeCell ref="C94:G94"/>
    <mergeCell ref="K94:N94"/>
    <mergeCell ref="B95:G95"/>
    <mergeCell ref="K95:N95"/>
    <mergeCell ref="B96:G96"/>
    <mergeCell ref="K96:N96"/>
  </mergeCells>
  <pageMargins left="0.78740157480314965" right="0.19685039370078741" top="0.78740157480314965" bottom="0.39370078740157483" header="0" footer="0"/>
  <pageSetup paperSize="9" scale="73" orientation="portrait" r:id="rId1"/>
  <rowBreaks count="2" manualBreakCount="2">
    <brk id="41" max="13" man="1"/>
    <brk id="76" max="1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125"/>
  <sheetViews>
    <sheetView zoomScaleNormal="100" zoomScaleSheetLayoutView="100" workbookViewId="0">
      <selection activeCell="AE37" sqref="AE37"/>
    </sheetView>
  </sheetViews>
  <sheetFormatPr defaultColWidth="9.140625" defaultRowHeight="12.75" x14ac:dyDescent="0.2"/>
  <cols>
    <col min="1" max="3" width="2.85546875" style="11" customWidth="1"/>
    <col min="4" max="4" width="2.7109375" style="11" customWidth="1"/>
    <col min="5" max="5" width="42.140625" style="11" customWidth="1"/>
    <col min="6" max="6" width="2.7109375" style="41" customWidth="1"/>
    <col min="7" max="7" width="2.7109375" style="11" customWidth="1"/>
    <col min="8" max="8" width="2.7109375" style="12" customWidth="1"/>
    <col min="9" max="9" width="11.28515625" style="12" customWidth="1"/>
    <col min="10" max="10" width="7.7109375" style="13" customWidth="1"/>
    <col min="11" max="11" width="6.42578125" style="11" customWidth="1"/>
    <col min="12" max="12" width="6.28515625" style="11" customWidth="1"/>
    <col min="13" max="13" width="5.42578125" style="11" customWidth="1"/>
    <col min="14" max="14" width="7" style="11" customWidth="1"/>
    <col min="15" max="15" width="7.140625" style="11" customWidth="1"/>
    <col min="16" max="16" width="7.5703125" style="11" customWidth="1"/>
    <col min="17" max="17" width="5.85546875" style="11" customWidth="1"/>
    <col min="18" max="18" width="6.85546875" style="11" customWidth="1"/>
    <col min="19" max="19" width="1.140625" style="11" hidden="1" customWidth="1"/>
    <col min="20" max="20" width="6.42578125" style="11" hidden="1" customWidth="1"/>
    <col min="21" max="21" width="5.7109375" style="11" hidden="1" customWidth="1"/>
    <col min="22" max="22" width="7.85546875" style="11" hidden="1" customWidth="1"/>
    <col min="23" max="23" width="7.28515625" style="11" customWidth="1"/>
    <col min="24" max="24" width="9" style="11" customWidth="1"/>
    <col min="25" max="25" width="27.85546875" style="11" customWidth="1"/>
    <col min="26" max="26" width="4.28515625" style="11" customWidth="1"/>
    <col min="27" max="27" width="4" style="11" customWidth="1"/>
    <col min="28" max="28" width="5.5703125" style="11" customWidth="1"/>
    <col min="29" max="16384" width="9.140625" style="6"/>
  </cols>
  <sheetData>
    <row r="1" spans="1:31" ht="15.75" x14ac:dyDescent="0.2">
      <c r="A1" s="1652" t="s">
        <v>136</v>
      </c>
      <c r="B1" s="1652"/>
      <c r="C1" s="1652"/>
      <c r="D1" s="1652"/>
      <c r="E1" s="1652"/>
      <c r="F1" s="1652"/>
      <c r="G1" s="1652"/>
      <c r="H1" s="1652"/>
      <c r="I1" s="1652"/>
      <c r="J1" s="1652"/>
      <c r="K1" s="1652"/>
      <c r="L1" s="1652"/>
      <c r="M1" s="1652"/>
      <c r="N1" s="1652"/>
      <c r="O1" s="1652"/>
      <c r="P1" s="1652"/>
      <c r="Q1" s="1652"/>
      <c r="R1" s="1652"/>
      <c r="S1" s="1652"/>
      <c r="T1" s="1652"/>
      <c r="U1" s="1652"/>
      <c r="V1" s="1652"/>
      <c r="W1" s="1652"/>
      <c r="X1" s="1652"/>
      <c r="Y1" s="1652"/>
      <c r="Z1" s="1652"/>
      <c r="AA1" s="1652"/>
      <c r="AB1" s="1652"/>
    </row>
    <row r="2" spans="1:31" ht="15.75" x14ac:dyDescent="0.2">
      <c r="A2" s="1653" t="s">
        <v>51</v>
      </c>
      <c r="B2" s="1653"/>
      <c r="C2" s="1653"/>
      <c r="D2" s="1653"/>
      <c r="E2" s="1653"/>
      <c r="F2" s="1653"/>
      <c r="G2" s="1653"/>
      <c r="H2" s="1653"/>
      <c r="I2" s="1653"/>
      <c r="J2" s="1653"/>
      <c r="K2" s="1653"/>
      <c r="L2" s="1653"/>
      <c r="M2" s="1653"/>
      <c r="N2" s="1653"/>
      <c r="O2" s="1653"/>
      <c r="P2" s="1653"/>
      <c r="Q2" s="1653"/>
      <c r="R2" s="1653"/>
      <c r="S2" s="1653"/>
      <c r="T2" s="1653"/>
      <c r="U2" s="1653"/>
      <c r="V2" s="1653"/>
      <c r="W2" s="1653"/>
      <c r="X2" s="1653"/>
      <c r="Y2" s="1653"/>
      <c r="Z2" s="1653"/>
      <c r="AA2" s="1653"/>
      <c r="AB2" s="1653"/>
    </row>
    <row r="3" spans="1:31" ht="15.75" x14ac:dyDescent="0.2">
      <c r="A3" s="1654" t="s">
        <v>36</v>
      </c>
      <c r="B3" s="1654"/>
      <c r="C3" s="1654"/>
      <c r="D3" s="1654"/>
      <c r="E3" s="1654"/>
      <c r="F3" s="1654"/>
      <c r="G3" s="1654"/>
      <c r="H3" s="1654"/>
      <c r="I3" s="1654"/>
      <c r="J3" s="1654"/>
      <c r="K3" s="1654"/>
      <c r="L3" s="1654"/>
      <c r="M3" s="1654"/>
      <c r="N3" s="1654"/>
      <c r="O3" s="1654"/>
      <c r="P3" s="1654"/>
      <c r="Q3" s="1654"/>
      <c r="R3" s="1654"/>
      <c r="S3" s="1654"/>
      <c r="T3" s="1654"/>
      <c r="U3" s="1654"/>
      <c r="V3" s="1654"/>
      <c r="W3" s="1654"/>
      <c r="X3" s="1654"/>
      <c r="Y3" s="1654"/>
      <c r="Z3" s="1654"/>
      <c r="AA3" s="1654"/>
      <c r="AB3" s="1654"/>
      <c r="AC3" s="4"/>
      <c r="AD3" s="4"/>
      <c r="AE3" s="4"/>
    </row>
    <row r="4" spans="1:31" ht="13.5" thickBot="1" x14ac:dyDescent="0.25">
      <c r="Z4" s="1771" t="s">
        <v>0</v>
      </c>
      <c r="AA4" s="1771"/>
      <c r="AB4" s="1771"/>
    </row>
    <row r="5" spans="1:31" ht="24" customHeight="1" x14ac:dyDescent="0.2">
      <c r="A5" s="1656" t="s">
        <v>37</v>
      </c>
      <c r="B5" s="1659" t="s">
        <v>1</v>
      </c>
      <c r="C5" s="1659" t="s">
        <v>2</v>
      </c>
      <c r="D5" s="1659" t="s">
        <v>46</v>
      </c>
      <c r="E5" s="1662" t="s">
        <v>15</v>
      </c>
      <c r="F5" s="1665" t="s">
        <v>3</v>
      </c>
      <c r="G5" s="1659" t="s">
        <v>43</v>
      </c>
      <c r="H5" s="1748" t="s">
        <v>4</v>
      </c>
      <c r="I5" s="1751" t="s">
        <v>38</v>
      </c>
      <c r="J5" s="1687" t="s">
        <v>5</v>
      </c>
      <c r="K5" s="1754" t="s">
        <v>137</v>
      </c>
      <c r="L5" s="1755"/>
      <c r="M5" s="1755"/>
      <c r="N5" s="1756"/>
      <c r="O5" s="1754" t="s">
        <v>138</v>
      </c>
      <c r="P5" s="1755"/>
      <c r="Q5" s="1755"/>
      <c r="R5" s="1756"/>
      <c r="S5" s="1754" t="s">
        <v>139</v>
      </c>
      <c r="T5" s="1755"/>
      <c r="U5" s="1755"/>
      <c r="V5" s="1756"/>
      <c r="W5" s="1774" t="s">
        <v>146</v>
      </c>
      <c r="X5" s="1774" t="s">
        <v>140</v>
      </c>
      <c r="Y5" s="1681" t="s">
        <v>14</v>
      </c>
      <c r="Z5" s="1682"/>
      <c r="AA5" s="1682"/>
      <c r="AB5" s="1683"/>
    </row>
    <row r="6" spans="1:31" ht="12.75" customHeight="1" x14ac:dyDescent="0.2">
      <c r="A6" s="1657"/>
      <c r="B6" s="1660"/>
      <c r="C6" s="1660"/>
      <c r="D6" s="1660"/>
      <c r="E6" s="1663"/>
      <c r="F6" s="1666"/>
      <c r="G6" s="1660"/>
      <c r="H6" s="1749"/>
      <c r="I6" s="1752"/>
      <c r="J6" s="1688"/>
      <c r="K6" s="1772" t="s">
        <v>6</v>
      </c>
      <c r="L6" s="1670" t="s">
        <v>7</v>
      </c>
      <c r="M6" s="1757"/>
      <c r="N6" s="1746" t="s">
        <v>22</v>
      </c>
      <c r="O6" s="1772" t="s">
        <v>6</v>
      </c>
      <c r="P6" s="1670" t="s">
        <v>7</v>
      </c>
      <c r="Q6" s="1757"/>
      <c r="R6" s="1746" t="s">
        <v>22</v>
      </c>
      <c r="S6" s="1772" t="s">
        <v>6</v>
      </c>
      <c r="T6" s="1670" t="s">
        <v>7</v>
      </c>
      <c r="U6" s="1757"/>
      <c r="V6" s="1746" t="s">
        <v>22</v>
      </c>
      <c r="W6" s="1775"/>
      <c r="X6" s="1775"/>
      <c r="Y6" s="1668" t="s">
        <v>15</v>
      </c>
      <c r="Z6" s="1670" t="s">
        <v>213</v>
      </c>
      <c r="AA6" s="1671"/>
      <c r="AB6" s="1672"/>
    </row>
    <row r="7" spans="1:31" ht="95.25" customHeight="1" thickBot="1" x14ac:dyDescent="0.25">
      <c r="A7" s="1658"/>
      <c r="B7" s="1661"/>
      <c r="C7" s="1661"/>
      <c r="D7" s="1661"/>
      <c r="E7" s="1664"/>
      <c r="F7" s="1667"/>
      <c r="G7" s="1661"/>
      <c r="H7" s="1750"/>
      <c r="I7" s="1753"/>
      <c r="J7" s="1689"/>
      <c r="K7" s="1773"/>
      <c r="L7" s="8" t="s">
        <v>6</v>
      </c>
      <c r="M7" s="7" t="s">
        <v>16</v>
      </c>
      <c r="N7" s="1747"/>
      <c r="O7" s="1773"/>
      <c r="P7" s="8" t="s">
        <v>6</v>
      </c>
      <c r="Q7" s="7" t="s">
        <v>16</v>
      </c>
      <c r="R7" s="1747"/>
      <c r="S7" s="1773"/>
      <c r="T7" s="8" t="s">
        <v>6</v>
      </c>
      <c r="U7" s="7" t="s">
        <v>16</v>
      </c>
      <c r="V7" s="1747"/>
      <c r="W7" s="1776"/>
      <c r="X7" s="1776"/>
      <c r="Y7" s="1669"/>
      <c r="Z7" s="9" t="s">
        <v>44</v>
      </c>
      <c r="AA7" s="9" t="s">
        <v>88</v>
      </c>
      <c r="AB7" s="10" t="s">
        <v>147</v>
      </c>
    </row>
    <row r="8" spans="1:31" s="25" customFormat="1" ht="15" customHeight="1" x14ac:dyDescent="0.2">
      <c r="A8" s="1673" t="s">
        <v>79</v>
      </c>
      <c r="B8" s="1674"/>
      <c r="C8" s="1674"/>
      <c r="D8" s="1674"/>
      <c r="E8" s="1674"/>
      <c r="F8" s="1674"/>
      <c r="G8" s="1674"/>
      <c r="H8" s="1674"/>
      <c r="I8" s="1674"/>
      <c r="J8" s="1674"/>
      <c r="K8" s="1674"/>
      <c r="L8" s="1674"/>
      <c r="M8" s="1674"/>
      <c r="N8" s="1674"/>
      <c r="O8" s="1674"/>
      <c r="P8" s="1674"/>
      <c r="Q8" s="1674"/>
      <c r="R8" s="1674"/>
      <c r="S8" s="1674"/>
      <c r="T8" s="1674"/>
      <c r="U8" s="1674"/>
      <c r="V8" s="1674"/>
      <c r="W8" s="1674"/>
      <c r="X8" s="1674"/>
      <c r="Y8" s="1674"/>
      <c r="Z8" s="1674"/>
      <c r="AA8" s="1674"/>
      <c r="AB8" s="1675"/>
    </row>
    <row r="9" spans="1:31" s="25" customFormat="1" ht="12.75" customHeight="1" x14ac:dyDescent="0.2">
      <c r="A9" s="1695" t="s">
        <v>52</v>
      </c>
      <c r="B9" s="1696"/>
      <c r="C9" s="1696"/>
      <c r="D9" s="1696"/>
      <c r="E9" s="1696"/>
      <c r="F9" s="1696"/>
      <c r="G9" s="1696"/>
      <c r="H9" s="1696"/>
      <c r="I9" s="1696"/>
      <c r="J9" s="1696"/>
      <c r="K9" s="1696"/>
      <c r="L9" s="1696"/>
      <c r="M9" s="1696"/>
      <c r="N9" s="1696"/>
      <c r="O9" s="1696"/>
      <c r="P9" s="1696"/>
      <c r="Q9" s="1696"/>
      <c r="R9" s="1696"/>
      <c r="S9" s="1696"/>
      <c r="T9" s="1696"/>
      <c r="U9" s="1696"/>
      <c r="V9" s="1696"/>
      <c r="W9" s="1696"/>
      <c r="X9" s="1696"/>
      <c r="Y9" s="1696"/>
      <c r="Z9" s="1696"/>
      <c r="AA9" s="1696"/>
      <c r="AB9" s="1697"/>
    </row>
    <row r="10" spans="1:31" ht="13.5" customHeight="1" x14ac:dyDescent="0.2">
      <c r="A10" s="178" t="s">
        <v>8</v>
      </c>
      <c r="B10" s="1698" t="s">
        <v>53</v>
      </c>
      <c r="C10" s="1699"/>
      <c r="D10" s="1699"/>
      <c r="E10" s="1699"/>
      <c r="F10" s="1699"/>
      <c r="G10" s="1699"/>
      <c r="H10" s="1699"/>
      <c r="I10" s="1699"/>
      <c r="J10" s="1699"/>
      <c r="K10" s="1699"/>
      <c r="L10" s="1699"/>
      <c r="M10" s="1699"/>
      <c r="N10" s="1699"/>
      <c r="O10" s="1699"/>
      <c r="P10" s="1699"/>
      <c r="Q10" s="1699"/>
      <c r="R10" s="1699"/>
      <c r="S10" s="1699"/>
      <c r="T10" s="1699"/>
      <c r="U10" s="1699"/>
      <c r="V10" s="1699"/>
      <c r="W10" s="1699"/>
      <c r="X10" s="1699"/>
      <c r="Y10" s="1699"/>
      <c r="Z10" s="1699"/>
      <c r="AA10" s="1699"/>
      <c r="AB10" s="1700"/>
    </row>
    <row r="11" spans="1:31" ht="13.5" customHeight="1" x14ac:dyDescent="0.2">
      <c r="A11" s="224" t="s">
        <v>8</v>
      </c>
      <c r="B11" s="59" t="s">
        <v>8</v>
      </c>
      <c r="C11" s="1701" t="s">
        <v>54</v>
      </c>
      <c r="D11" s="1702"/>
      <c r="E11" s="1702"/>
      <c r="F11" s="1702"/>
      <c r="G11" s="1702"/>
      <c r="H11" s="1702"/>
      <c r="I11" s="1702"/>
      <c r="J11" s="1702"/>
      <c r="K11" s="1702"/>
      <c r="L11" s="1702"/>
      <c r="M11" s="1702"/>
      <c r="N11" s="1702"/>
      <c r="O11" s="1702"/>
      <c r="P11" s="1702"/>
      <c r="Q11" s="1702"/>
      <c r="R11" s="1702"/>
      <c r="S11" s="1702"/>
      <c r="T11" s="1702"/>
      <c r="U11" s="1702"/>
      <c r="V11" s="1702"/>
      <c r="W11" s="1702"/>
      <c r="X11" s="1702"/>
      <c r="Y11" s="1702"/>
      <c r="Z11" s="1702"/>
      <c r="AA11" s="1702"/>
      <c r="AB11" s="1703"/>
    </row>
    <row r="12" spans="1:31" ht="12.75" customHeight="1" x14ac:dyDescent="0.2">
      <c r="A12" s="225" t="s">
        <v>8</v>
      </c>
      <c r="B12" s="43" t="s">
        <v>8</v>
      </c>
      <c r="C12" s="200" t="s">
        <v>8</v>
      </c>
      <c r="D12" s="60" t="s">
        <v>8</v>
      </c>
      <c r="E12" s="1693" t="s">
        <v>102</v>
      </c>
      <c r="F12" s="527" t="s">
        <v>112</v>
      </c>
      <c r="G12" s="44" t="s">
        <v>48</v>
      </c>
      <c r="H12" s="45" t="s">
        <v>55</v>
      </c>
      <c r="I12" s="1735" t="s">
        <v>201</v>
      </c>
      <c r="J12" s="672" t="s">
        <v>45</v>
      </c>
      <c r="K12" s="169">
        <f>L12+N12</f>
        <v>161.1</v>
      </c>
      <c r="L12" s="812">
        <f>18.4-2.6</f>
        <v>15.8</v>
      </c>
      <c r="M12" s="812">
        <f>13.6-2.3</f>
        <v>11.3</v>
      </c>
      <c r="N12" s="813">
        <f>156.5-11.2</f>
        <v>145.30000000000001</v>
      </c>
      <c r="O12" s="853">
        <f>P12+R12</f>
        <v>97</v>
      </c>
      <c r="P12" s="818">
        <v>4</v>
      </c>
      <c r="Q12" s="818">
        <v>2.1</v>
      </c>
      <c r="R12" s="854">
        <v>93</v>
      </c>
      <c r="S12" s="179">
        <f>T12+V12</f>
        <v>0</v>
      </c>
      <c r="T12" s="148">
        <v>0</v>
      </c>
      <c r="U12" s="148">
        <v>0</v>
      </c>
      <c r="V12" s="153">
        <v>0</v>
      </c>
      <c r="W12" s="30"/>
      <c r="X12" s="72"/>
      <c r="Y12" s="1690" t="s">
        <v>60</v>
      </c>
      <c r="Z12" s="533">
        <f>Z14+Z15+Z16+Z17+Z18</f>
        <v>6</v>
      </c>
      <c r="AA12" s="533"/>
      <c r="AB12" s="534"/>
      <c r="AD12" s="119"/>
    </row>
    <row r="13" spans="1:31" x14ac:dyDescent="0.2">
      <c r="A13" s="225"/>
      <c r="B13" s="43"/>
      <c r="C13" s="201"/>
      <c r="D13" s="60"/>
      <c r="E13" s="1694"/>
      <c r="F13" s="78"/>
      <c r="G13" s="44"/>
      <c r="H13" s="45"/>
      <c r="I13" s="1735"/>
      <c r="J13" s="673" t="s">
        <v>56</v>
      </c>
      <c r="K13" s="84">
        <f>L13+N13</f>
        <v>1501.1</v>
      </c>
      <c r="L13" s="85">
        <v>104.3</v>
      </c>
      <c r="M13" s="85">
        <v>90.7</v>
      </c>
      <c r="N13" s="170">
        <v>1396.8</v>
      </c>
      <c r="O13" s="98">
        <f>P13+R13</f>
        <v>551.4</v>
      </c>
      <c r="P13" s="99">
        <v>22.3</v>
      </c>
      <c r="Q13" s="99">
        <v>21.4</v>
      </c>
      <c r="R13" s="831">
        <v>529.1</v>
      </c>
      <c r="S13" s="829">
        <f>T13+V13</f>
        <v>0</v>
      </c>
      <c r="T13" s="148">
        <v>0</v>
      </c>
      <c r="U13" s="148">
        <v>0</v>
      </c>
      <c r="V13" s="153">
        <v>0</v>
      </c>
      <c r="W13" s="32"/>
      <c r="X13" s="73"/>
      <c r="Y13" s="1705"/>
      <c r="Z13" s="70"/>
      <c r="AA13" s="48"/>
      <c r="AB13" s="49"/>
      <c r="AD13" s="1398"/>
    </row>
    <row r="14" spans="1:31" ht="38.25" x14ac:dyDescent="0.2">
      <c r="A14" s="225"/>
      <c r="B14" s="43"/>
      <c r="C14" s="201"/>
      <c r="D14" s="60"/>
      <c r="E14" s="80" t="s">
        <v>134</v>
      </c>
      <c r="F14" s="165" t="s">
        <v>110</v>
      </c>
      <c r="G14" s="44"/>
      <c r="H14" s="45"/>
      <c r="I14" s="1735"/>
      <c r="J14" s="674"/>
      <c r="K14" s="821"/>
      <c r="L14" s="277"/>
      <c r="M14" s="277"/>
      <c r="N14" s="822"/>
      <c r="O14" s="278">
        <f>R14</f>
        <v>15.4</v>
      </c>
      <c r="P14" s="279"/>
      <c r="Q14" s="279"/>
      <c r="R14" s="832">
        <v>15.4</v>
      </c>
      <c r="S14" s="830"/>
      <c r="T14" s="149"/>
      <c r="U14" s="149"/>
      <c r="V14" s="151"/>
      <c r="W14" s="280"/>
      <c r="X14" s="281"/>
      <c r="Y14" s="50" t="s">
        <v>59</v>
      </c>
      <c r="Z14" s="52">
        <v>1</v>
      </c>
      <c r="AA14" s="52"/>
      <c r="AB14" s="53"/>
      <c r="AD14" s="1398"/>
    </row>
    <row r="15" spans="1:31" ht="25.5" x14ac:dyDescent="0.2">
      <c r="A15" s="225"/>
      <c r="B15" s="43"/>
      <c r="C15" s="201"/>
      <c r="D15" s="60"/>
      <c r="E15" s="80" t="s">
        <v>131</v>
      </c>
      <c r="F15" s="343"/>
      <c r="G15" s="44"/>
      <c r="H15" s="45"/>
      <c r="I15" s="46"/>
      <c r="J15" s="674"/>
      <c r="K15" s="821"/>
      <c r="L15" s="277"/>
      <c r="M15" s="277"/>
      <c r="N15" s="822"/>
      <c r="O15" s="278">
        <f>R15</f>
        <v>25.9</v>
      </c>
      <c r="P15" s="279"/>
      <c r="Q15" s="279"/>
      <c r="R15" s="832">
        <v>25.9</v>
      </c>
      <c r="S15" s="830"/>
      <c r="T15" s="149"/>
      <c r="U15" s="149"/>
      <c r="V15" s="151"/>
      <c r="W15" s="280"/>
      <c r="X15" s="281"/>
      <c r="Y15" s="50" t="s">
        <v>59</v>
      </c>
      <c r="Z15" s="52">
        <v>1</v>
      </c>
      <c r="AA15" s="52"/>
      <c r="AB15" s="53"/>
      <c r="AD15" s="1398"/>
    </row>
    <row r="16" spans="1:31" ht="29.25" x14ac:dyDescent="0.2">
      <c r="A16" s="225"/>
      <c r="B16" s="43"/>
      <c r="C16" s="201"/>
      <c r="D16" s="60"/>
      <c r="E16" s="80" t="s">
        <v>96</v>
      </c>
      <c r="F16" s="1235" t="s">
        <v>95</v>
      </c>
      <c r="G16" s="44"/>
      <c r="H16" s="45"/>
      <c r="I16" s="46"/>
      <c r="J16" s="674"/>
      <c r="K16" s="821"/>
      <c r="L16" s="277"/>
      <c r="M16" s="277"/>
      <c r="N16" s="822"/>
      <c r="O16" s="278">
        <f>R16</f>
        <v>27.7</v>
      </c>
      <c r="P16" s="279"/>
      <c r="Q16" s="279"/>
      <c r="R16" s="832">
        <v>27.7</v>
      </c>
      <c r="S16" s="830"/>
      <c r="T16" s="149"/>
      <c r="U16" s="149"/>
      <c r="V16" s="151"/>
      <c r="W16" s="280"/>
      <c r="X16" s="281"/>
      <c r="Y16" s="76" t="s">
        <v>59</v>
      </c>
      <c r="Z16" s="267">
        <v>1</v>
      </c>
      <c r="AA16" s="267"/>
      <c r="AB16" s="268"/>
      <c r="AD16" s="1398"/>
    </row>
    <row r="17" spans="1:31" ht="29.25" x14ac:dyDescent="0.2">
      <c r="A17" s="225"/>
      <c r="B17" s="43"/>
      <c r="C17" s="201"/>
      <c r="D17" s="60"/>
      <c r="E17" s="265" t="s">
        <v>97</v>
      </c>
      <c r="F17" s="1236" t="s">
        <v>108</v>
      </c>
      <c r="G17" s="44"/>
      <c r="H17" s="45"/>
      <c r="I17" s="46"/>
      <c r="J17" s="674"/>
      <c r="K17" s="821"/>
      <c r="L17" s="277"/>
      <c r="M17" s="277"/>
      <c r="N17" s="822"/>
      <c r="O17" s="278">
        <f>R17</f>
        <v>14.4</v>
      </c>
      <c r="P17" s="279"/>
      <c r="Q17" s="279"/>
      <c r="R17" s="832">
        <v>14.4</v>
      </c>
      <c r="S17" s="830"/>
      <c r="T17" s="149"/>
      <c r="U17" s="149"/>
      <c r="V17" s="151"/>
      <c r="W17" s="280"/>
      <c r="X17" s="281"/>
      <c r="Y17" s="69" t="s">
        <v>59</v>
      </c>
      <c r="Z17" s="48">
        <v>2</v>
      </c>
      <c r="AA17" s="48"/>
      <c r="AB17" s="49"/>
      <c r="AD17" s="1398"/>
    </row>
    <row r="18" spans="1:31" ht="51" x14ac:dyDescent="0.2">
      <c r="A18" s="225"/>
      <c r="B18" s="43"/>
      <c r="C18" s="201"/>
      <c r="D18" s="60"/>
      <c r="E18" s="266" t="s">
        <v>98</v>
      </c>
      <c r="F18" s="165"/>
      <c r="G18" s="44"/>
      <c r="H18" s="45"/>
      <c r="I18" s="46"/>
      <c r="J18" s="674"/>
      <c r="K18" s="821"/>
      <c r="L18" s="277"/>
      <c r="M18" s="277"/>
      <c r="N18" s="822"/>
      <c r="O18" s="278">
        <f>R18</f>
        <v>9.6</v>
      </c>
      <c r="P18" s="279"/>
      <c r="Q18" s="279"/>
      <c r="R18" s="832">
        <v>9.6</v>
      </c>
      <c r="S18" s="830"/>
      <c r="T18" s="149"/>
      <c r="U18" s="149"/>
      <c r="V18" s="151"/>
      <c r="W18" s="280"/>
      <c r="X18" s="281"/>
      <c r="Y18" s="50" t="s">
        <v>58</v>
      </c>
      <c r="Z18" s="52">
        <v>1</v>
      </c>
      <c r="AA18" s="52"/>
      <c r="AB18" s="53"/>
      <c r="AD18" s="1398"/>
      <c r="AE18" s="1397"/>
    </row>
    <row r="19" spans="1:31" x14ac:dyDescent="0.2">
      <c r="A19" s="225"/>
      <c r="B19" s="43"/>
      <c r="C19" s="201"/>
      <c r="D19" s="60"/>
      <c r="E19" s="272" t="s">
        <v>148</v>
      </c>
      <c r="F19" s="78"/>
      <c r="G19" s="44"/>
      <c r="H19" s="45"/>
      <c r="I19" s="46"/>
      <c r="J19" s="672"/>
      <c r="K19" s="823"/>
      <c r="L19" s="282"/>
      <c r="M19" s="282"/>
      <c r="N19" s="824"/>
      <c r="O19" s="275">
        <f>P19</f>
        <v>4</v>
      </c>
      <c r="P19" s="276">
        <v>4</v>
      </c>
      <c r="Q19" s="276">
        <v>2.1</v>
      </c>
      <c r="R19" s="833"/>
      <c r="S19" s="179"/>
      <c r="T19" s="179"/>
      <c r="U19" s="179"/>
      <c r="V19" s="273"/>
      <c r="W19" s="283"/>
      <c r="X19" s="284"/>
      <c r="Y19" s="69"/>
      <c r="Z19" s="48"/>
      <c r="AA19" s="48"/>
      <c r="AB19" s="49"/>
      <c r="AC19" s="119"/>
      <c r="AD19" s="1398"/>
    </row>
    <row r="20" spans="1:31" x14ac:dyDescent="0.2">
      <c r="A20" s="225"/>
      <c r="B20" s="43"/>
      <c r="C20" s="201"/>
      <c r="D20" s="67"/>
      <c r="E20" s="269"/>
      <c r="F20" s="254"/>
      <c r="G20" s="255"/>
      <c r="H20" s="256"/>
      <c r="I20" s="257"/>
      <c r="J20" s="820" t="s">
        <v>9</v>
      </c>
      <c r="K20" s="274">
        <f>K13+K12</f>
        <v>1662.2</v>
      </c>
      <c r="L20" s="260">
        <f>L13+L12</f>
        <v>120.1</v>
      </c>
      <c r="M20" s="260">
        <f>M13+M12</f>
        <v>102</v>
      </c>
      <c r="N20" s="825">
        <f>N13+N12</f>
        <v>1542.1</v>
      </c>
      <c r="O20" s="270">
        <f>O12+O13</f>
        <v>648.4</v>
      </c>
      <c r="P20" s="271">
        <f>P12+P13</f>
        <v>26.3</v>
      </c>
      <c r="Q20" s="271">
        <f>Q12+Q13</f>
        <v>23.5</v>
      </c>
      <c r="R20" s="834">
        <f>R12+R13</f>
        <v>622.1</v>
      </c>
      <c r="S20" s="260">
        <f t="shared" ref="S20:X20" si="0">S13+S12</f>
        <v>0</v>
      </c>
      <c r="T20" s="260">
        <f t="shared" si="0"/>
        <v>0</v>
      </c>
      <c r="U20" s="260">
        <f t="shared" si="0"/>
        <v>0</v>
      </c>
      <c r="V20" s="261">
        <f t="shared" si="0"/>
        <v>0</v>
      </c>
      <c r="W20" s="192">
        <f t="shared" si="0"/>
        <v>0</v>
      </c>
      <c r="X20" s="260">
        <f t="shared" si="0"/>
        <v>0</v>
      </c>
      <c r="Y20" s="262"/>
      <c r="Z20" s="36"/>
      <c r="AA20" s="263"/>
      <c r="AB20" s="264"/>
      <c r="AD20" s="1399"/>
    </row>
    <row r="21" spans="1:31" ht="12.75" customHeight="1" x14ac:dyDescent="0.2">
      <c r="A21" s="1588"/>
      <c r="B21" s="1590"/>
      <c r="C21" s="1797"/>
      <c r="D21" s="1798" t="s">
        <v>10</v>
      </c>
      <c r="E21" s="1693" t="s">
        <v>106</v>
      </c>
      <c r="F21" s="253" t="s">
        <v>112</v>
      </c>
      <c r="G21" s="168" t="s">
        <v>48</v>
      </c>
      <c r="H21" s="531" t="s">
        <v>55</v>
      </c>
      <c r="I21" s="1768" t="s">
        <v>202</v>
      </c>
      <c r="J21" s="90" t="s">
        <v>45</v>
      </c>
      <c r="K21" s="169">
        <f>L21+N21</f>
        <v>23.7</v>
      </c>
      <c r="L21" s="812">
        <v>6</v>
      </c>
      <c r="M21" s="812">
        <v>4.5999999999999996</v>
      </c>
      <c r="N21" s="813">
        <f>36.1-18.4</f>
        <v>17.7</v>
      </c>
      <c r="O21" s="938">
        <f>P21+R21</f>
        <v>28.4</v>
      </c>
      <c r="P21" s="818">
        <v>4</v>
      </c>
      <c r="Q21" s="818">
        <v>3</v>
      </c>
      <c r="R21" s="819">
        <v>24.4</v>
      </c>
      <c r="S21" s="179">
        <f>T21+V21</f>
        <v>0</v>
      </c>
      <c r="T21" s="148">
        <v>0</v>
      </c>
      <c r="U21" s="148">
        <v>0</v>
      </c>
      <c r="V21" s="153">
        <v>0</v>
      </c>
      <c r="W21" s="30">
        <v>0</v>
      </c>
      <c r="X21" s="30">
        <v>0</v>
      </c>
      <c r="Y21" s="1690" t="s">
        <v>105</v>
      </c>
      <c r="Z21" s="852">
        <f>Z23+Z24+Z25+AF23</f>
        <v>4</v>
      </c>
      <c r="AA21" s="533"/>
      <c r="AB21" s="534"/>
      <c r="AD21" s="1398"/>
    </row>
    <row r="22" spans="1:31" x14ac:dyDescent="0.2">
      <c r="A22" s="1588"/>
      <c r="B22" s="1590"/>
      <c r="C22" s="1797"/>
      <c r="D22" s="1799"/>
      <c r="E22" s="1694"/>
      <c r="F22" s="529"/>
      <c r="G22" s="168"/>
      <c r="H22" s="531"/>
      <c r="I22" s="1768"/>
      <c r="J22" s="86" t="s">
        <v>56</v>
      </c>
      <c r="K22" s="84">
        <f>L22+N22</f>
        <v>238.6</v>
      </c>
      <c r="L22" s="85">
        <v>34</v>
      </c>
      <c r="M22" s="85">
        <v>30.6</v>
      </c>
      <c r="N22" s="170">
        <v>204.6</v>
      </c>
      <c r="O22" s="939">
        <f>P22+R22</f>
        <v>185.9</v>
      </c>
      <c r="P22" s="99">
        <v>23.8</v>
      </c>
      <c r="Q22" s="99">
        <v>22</v>
      </c>
      <c r="R22" s="831">
        <v>162.1</v>
      </c>
      <c r="S22" s="829">
        <f>T22+V22</f>
        <v>0</v>
      </c>
      <c r="T22" s="148">
        <v>0</v>
      </c>
      <c r="U22" s="148">
        <v>0</v>
      </c>
      <c r="V22" s="153">
        <v>0</v>
      </c>
      <c r="W22" s="32">
        <v>0</v>
      </c>
      <c r="X22" s="32">
        <v>0</v>
      </c>
      <c r="Y22" s="1691"/>
      <c r="Z22" s="48"/>
      <c r="AA22" s="48"/>
      <c r="AB22" s="49"/>
      <c r="AD22" s="1398"/>
    </row>
    <row r="23" spans="1:31" ht="51" x14ac:dyDescent="0.2">
      <c r="A23" s="1588"/>
      <c r="B23" s="1590"/>
      <c r="C23" s="1797"/>
      <c r="D23" s="1799"/>
      <c r="E23" s="83" t="s">
        <v>103</v>
      </c>
      <c r="F23" s="1292" t="s">
        <v>111</v>
      </c>
      <c r="G23" s="168"/>
      <c r="H23" s="531"/>
      <c r="I23" s="1768"/>
      <c r="J23" s="90"/>
      <c r="K23" s="84"/>
      <c r="L23" s="85"/>
      <c r="M23" s="85"/>
      <c r="N23" s="170"/>
      <c r="O23" s="940">
        <f>R23</f>
        <v>10.199999999999999</v>
      </c>
      <c r="P23" s="941"/>
      <c r="Q23" s="941"/>
      <c r="R23" s="942">
        <v>10.199999999999999</v>
      </c>
      <c r="S23" s="829"/>
      <c r="T23" s="180"/>
      <c r="U23" s="180"/>
      <c r="V23" s="183"/>
      <c r="W23" s="30"/>
      <c r="X23" s="30"/>
      <c r="Y23" s="76" t="s">
        <v>58</v>
      </c>
      <c r="Z23" s="74">
        <v>1</v>
      </c>
      <c r="AA23" s="74"/>
      <c r="AB23" s="75"/>
      <c r="AD23" s="119"/>
    </row>
    <row r="24" spans="1:31" ht="64.5" customHeight="1" x14ac:dyDescent="0.2">
      <c r="A24" s="1588"/>
      <c r="B24" s="1590"/>
      <c r="C24" s="1797"/>
      <c r="D24" s="1799"/>
      <c r="E24" s="79" t="s">
        <v>214</v>
      </c>
      <c r="F24" s="343" t="s">
        <v>100</v>
      </c>
      <c r="G24" s="168"/>
      <c r="H24" s="531"/>
      <c r="I24" s="1768"/>
      <c r="J24" s="91"/>
      <c r="K24" s="84"/>
      <c r="L24" s="85"/>
      <c r="M24" s="85"/>
      <c r="N24" s="170"/>
      <c r="O24" s="940">
        <f>R24</f>
        <v>8.8000000000000007</v>
      </c>
      <c r="P24" s="943"/>
      <c r="Q24" s="943"/>
      <c r="R24" s="944">
        <v>8.8000000000000007</v>
      </c>
      <c r="S24" s="829"/>
      <c r="T24" s="180"/>
      <c r="U24" s="180"/>
      <c r="V24" s="183"/>
      <c r="W24" s="21"/>
      <c r="X24" s="21"/>
      <c r="Y24" s="55" t="s">
        <v>80</v>
      </c>
      <c r="Z24" s="56">
        <v>2</v>
      </c>
      <c r="AA24" s="56"/>
      <c r="AB24" s="57"/>
    </row>
    <row r="25" spans="1:31" ht="25.5" x14ac:dyDescent="0.2">
      <c r="A25" s="1588"/>
      <c r="B25" s="1590"/>
      <c r="C25" s="1797"/>
      <c r="D25" s="1799"/>
      <c r="E25" s="79" t="s">
        <v>197</v>
      </c>
      <c r="F25" s="1706" t="s">
        <v>109</v>
      </c>
      <c r="G25" s="168"/>
      <c r="H25" s="531"/>
      <c r="I25" s="1768"/>
      <c r="J25" s="89"/>
      <c r="K25" s="84"/>
      <c r="L25" s="85"/>
      <c r="M25" s="85"/>
      <c r="N25" s="170"/>
      <c r="O25" s="940">
        <f>R25</f>
        <v>5.4</v>
      </c>
      <c r="P25" s="943"/>
      <c r="Q25" s="943"/>
      <c r="R25" s="944">
        <v>5.4</v>
      </c>
      <c r="S25" s="829"/>
      <c r="T25" s="180"/>
      <c r="U25" s="180"/>
      <c r="V25" s="183"/>
      <c r="W25" s="51"/>
      <c r="X25" s="51"/>
      <c r="Y25" s="50" t="s">
        <v>58</v>
      </c>
      <c r="Z25" s="52">
        <v>1</v>
      </c>
      <c r="AA25" s="56"/>
      <c r="AB25" s="57"/>
    </row>
    <row r="26" spans="1:31" x14ac:dyDescent="0.2">
      <c r="A26" s="1588"/>
      <c r="B26" s="1590"/>
      <c r="C26" s="1797"/>
      <c r="D26" s="1800"/>
      <c r="E26" s="285" t="s">
        <v>149</v>
      </c>
      <c r="F26" s="1706"/>
      <c r="G26" s="168"/>
      <c r="H26" s="531"/>
      <c r="I26" s="1768"/>
      <c r="J26" s="89"/>
      <c r="K26" s="84"/>
      <c r="L26" s="85"/>
      <c r="M26" s="85"/>
      <c r="N26" s="170"/>
      <c r="O26" s="940">
        <f>P26</f>
        <v>4</v>
      </c>
      <c r="P26" s="943">
        <v>4</v>
      </c>
      <c r="Q26" s="943">
        <v>3</v>
      </c>
      <c r="R26" s="944"/>
      <c r="S26" s="829"/>
      <c r="T26" s="180"/>
      <c r="U26" s="180"/>
      <c r="V26" s="183"/>
      <c r="W26" s="51"/>
      <c r="X26" s="51"/>
      <c r="Y26" s="69"/>
      <c r="Z26" s="48"/>
      <c r="AA26" s="286"/>
      <c r="AB26" s="287"/>
      <c r="AD26" s="119"/>
    </row>
    <row r="27" spans="1:31" x14ac:dyDescent="0.2">
      <c r="A27" s="1588"/>
      <c r="B27" s="1590"/>
      <c r="C27" s="1797"/>
      <c r="D27" s="1800"/>
      <c r="E27" s="250"/>
      <c r="F27" s="1707"/>
      <c r="G27" s="123"/>
      <c r="H27" s="251"/>
      <c r="I27" s="1769"/>
      <c r="J27" s="188" t="s">
        <v>9</v>
      </c>
      <c r="K27" s="176">
        <f>K22+K21</f>
        <v>262.3</v>
      </c>
      <c r="L27" s="177">
        <f>L22+L21</f>
        <v>40</v>
      </c>
      <c r="M27" s="177">
        <f>M22+M21</f>
        <v>35.200000000000003</v>
      </c>
      <c r="N27" s="184">
        <f>N22+N21</f>
        <v>222.3</v>
      </c>
      <c r="O27" s="189">
        <f>O21+O22</f>
        <v>214.3</v>
      </c>
      <c r="P27" s="190">
        <f>P21+P22</f>
        <v>27.8</v>
      </c>
      <c r="Q27" s="190">
        <f>Q21+Q22</f>
        <v>25</v>
      </c>
      <c r="R27" s="835">
        <f>R21+R22</f>
        <v>186.5</v>
      </c>
      <c r="S27" s="258">
        <f t="shared" ref="S27:X27" si="1">S22+S21</f>
        <v>0</v>
      </c>
      <c r="T27" s="177">
        <f t="shared" si="1"/>
        <v>0</v>
      </c>
      <c r="U27" s="177">
        <f t="shared" si="1"/>
        <v>0</v>
      </c>
      <c r="V27" s="184">
        <f t="shared" si="1"/>
        <v>0</v>
      </c>
      <c r="W27" s="192">
        <f t="shared" si="1"/>
        <v>0</v>
      </c>
      <c r="X27" s="192">
        <f t="shared" si="1"/>
        <v>0</v>
      </c>
      <c r="Y27" s="252"/>
      <c r="Z27" s="68"/>
      <c r="AA27" s="68"/>
      <c r="AB27" s="40"/>
      <c r="AC27" s="54"/>
    </row>
    <row r="28" spans="1:31" ht="12.75" customHeight="1" x14ac:dyDescent="0.2">
      <c r="A28" s="225"/>
      <c r="B28" s="43"/>
      <c r="C28" s="200"/>
      <c r="D28" s="71" t="s">
        <v>47</v>
      </c>
      <c r="E28" s="1704" t="s">
        <v>150</v>
      </c>
      <c r="F28" s="1786" t="s">
        <v>57</v>
      </c>
      <c r="G28" s="289" t="s">
        <v>48</v>
      </c>
      <c r="H28" s="290" t="s">
        <v>55</v>
      </c>
      <c r="I28" s="1788" t="s">
        <v>202</v>
      </c>
      <c r="J28" s="673" t="s">
        <v>45</v>
      </c>
      <c r="K28" s="84">
        <f>L28+N28</f>
        <v>13.1</v>
      </c>
      <c r="L28" s="85">
        <f>1.5+2.6</f>
        <v>4.0999999999999996</v>
      </c>
      <c r="M28" s="85">
        <f>0.7+2</f>
        <v>2.7</v>
      </c>
      <c r="N28" s="170">
        <f>1.6+7.4</f>
        <v>9</v>
      </c>
      <c r="O28" s="98"/>
      <c r="P28" s="99"/>
      <c r="Q28" s="99"/>
      <c r="R28" s="831"/>
      <c r="S28" s="829"/>
      <c r="T28" s="180"/>
      <c r="U28" s="180"/>
      <c r="V28" s="183"/>
      <c r="W28" s="32"/>
      <c r="X28" s="73"/>
      <c r="Y28" s="1789"/>
      <c r="Z28" s="1777"/>
      <c r="AA28" s="1777"/>
      <c r="AB28" s="1780"/>
    </row>
    <row r="29" spans="1:31" ht="25.5" customHeight="1" x14ac:dyDescent="0.2">
      <c r="A29" s="225"/>
      <c r="B29" s="43"/>
      <c r="C29" s="200"/>
      <c r="D29" s="58"/>
      <c r="E29" s="1693"/>
      <c r="F29" s="1787"/>
      <c r="G29" s="44"/>
      <c r="H29" s="45"/>
      <c r="I29" s="1768"/>
      <c r="J29" s="673" t="s">
        <v>56</v>
      </c>
      <c r="K29" s="84">
        <f>L29+N29</f>
        <v>17.600000000000001</v>
      </c>
      <c r="L29" s="85">
        <v>5.8</v>
      </c>
      <c r="M29" s="85">
        <v>5.0999999999999996</v>
      </c>
      <c r="N29" s="170">
        <v>11.8</v>
      </c>
      <c r="O29" s="98"/>
      <c r="P29" s="99"/>
      <c r="Q29" s="99"/>
      <c r="R29" s="831"/>
      <c r="S29" s="829"/>
      <c r="T29" s="148"/>
      <c r="U29" s="148"/>
      <c r="V29" s="153"/>
      <c r="W29" s="32"/>
      <c r="X29" s="73"/>
      <c r="Y29" s="1790"/>
      <c r="Z29" s="1778"/>
      <c r="AA29" s="1778"/>
      <c r="AB29" s="1781"/>
      <c r="AD29" s="119"/>
    </row>
    <row r="30" spans="1:31" ht="15.75" customHeight="1" x14ac:dyDescent="0.2">
      <c r="A30" s="225"/>
      <c r="B30" s="43"/>
      <c r="C30" s="200"/>
      <c r="D30" s="67"/>
      <c r="E30" s="291"/>
      <c r="F30" s="292"/>
      <c r="G30" s="255"/>
      <c r="H30" s="256"/>
      <c r="I30" s="1769"/>
      <c r="J30" s="188" t="s">
        <v>9</v>
      </c>
      <c r="K30" s="176">
        <f>K29+K28</f>
        <v>30.7</v>
      </c>
      <c r="L30" s="258">
        <f>L29+L28</f>
        <v>9.9</v>
      </c>
      <c r="M30" s="258">
        <f>M29+M28</f>
        <v>7.8</v>
      </c>
      <c r="N30" s="191">
        <f>N29+N28</f>
        <v>20.8</v>
      </c>
      <c r="O30" s="189"/>
      <c r="P30" s="259"/>
      <c r="Q30" s="259"/>
      <c r="R30" s="836"/>
      <c r="S30" s="258"/>
      <c r="T30" s="258"/>
      <c r="U30" s="258"/>
      <c r="V30" s="191"/>
      <c r="W30" s="192"/>
      <c r="X30" s="258"/>
      <c r="Y30" s="35"/>
      <c r="Z30" s="36"/>
      <c r="AA30" s="36"/>
      <c r="AB30" s="37"/>
      <c r="AD30" s="15"/>
    </row>
    <row r="31" spans="1:31" ht="17.25" customHeight="1" thickBot="1" x14ac:dyDescent="0.25">
      <c r="A31" s="519"/>
      <c r="B31" s="521"/>
      <c r="C31" s="197"/>
      <c r="D31" s="288"/>
      <c r="E31" s="288"/>
      <c r="F31" s="288"/>
      <c r="G31" s="288"/>
      <c r="H31" s="288"/>
      <c r="I31" s="1721" t="s">
        <v>104</v>
      </c>
      <c r="J31" s="1721"/>
      <c r="K31" s="826">
        <f t="shared" ref="K31:X31" si="2">K27+K20+K30</f>
        <v>1955.2</v>
      </c>
      <c r="L31" s="827">
        <f t="shared" si="2"/>
        <v>170</v>
      </c>
      <c r="M31" s="827">
        <f t="shared" si="2"/>
        <v>145</v>
      </c>
      <c r="N31" s="828">
        <f t="shared" si="2"/>
        <v>1785.2</v>
      </c>
      <c r="O31" s="826">
        <f>O27+O20+O30</f>
        <v>862.7</v>
      </c>
      <c r="P31" s="827">
        <f t="shared" si="2"/>
        <v>54.1</v>
      </c>
      <c r="Q31" s="827">
        <f t="shared" si="2"/>
        <v>48.5</v>
      </c>
      <c r="R31" s="828">
        <f t="shared" si="2"/>
        <v>808.6</v>
      </c>
      <c r="S31" s="816">
        <f t="shared" si="2"/>
        <v>0</v>
      </c>
      <c r="T31" s="240">
        <f t="shared" si="2"/>
        <v>0</v>
      </c>
      <c r="U31" s="240">
        <f t="shared" si="2"/>
        <v>0</v>
      </c>
      <c r="V31" s="240">
        <f t="shared" si="2"/>
        <v>0</v>
      </c>
      <c r="W31" s="601">
        <f t="shared" si="2"/>
        <v>0</v>
      </c>
      <c r="X31" s="240">
        <f t="shared" si="2"/>
        <v>0</v>
      </c>
      <c r="Y31" s="311"/>
      <c r="Z31" s="312"/>
      <c r="AA31" s="312"/>
      <c r="AB31" s="310"/>
      <c r="AC31" s="54"/>
    </row>
    <row r="32" spans="1:31" ht="18" customHeight="1" x14ac:dyDescent="0.2">
      <c r="A32" s="245" t="s">
        <v>8</v>
      </c>
      <c r="B32" s="247" t="s">
        <v>8</v>
      </c>
      <c r="C32" s="480" t="s">
        <v>10</v>
      </c>
      <c r="D32" s="297"/>
      <c r="E32" s="65" t="s">
        <v>83</v>
      </c>
      <c r="F32" s="380" t="s">
        <v>57</v>
      </c>
      <c r="G32" s="381" t="s">
        <v>48</v>
      </c>
      <c r="H32" s="382" t="s">
        <v>55</v>
      </c>
      <c r="I32" s="193"/>
      <c r="J32" s="88" t="s">
        <v>45</v>
      </c>
      <c r="K32" s="169"/>
      <c r="L32" s="812"/>
      <c r="M32" s="812"/>
      <c r="N32" s="813"/>
      <c r="O32" s="817"/>
      <c r="P32" s="818"/>
      <c r="Q32" s="818"/>
      <c r="R32" s="819"/>
      <c r="S32" s="181"/>
      <c r="T32" s="182"/>
      <c r="U32" s="182"/>
      <c r="V32" s="186"/>
      <c r="W32" s="47"/>
      <c r="X32" s="47">
        <v>0</v>
      </c>
      <c r="Y32" s="383" t="s">
        <v>90</v>
      </c>
      <c r="Z32" s="38">
        <f>Z37+Z35+Z34+Z33</f>
        <v>4</v>
      </c>
      <c r="AA32" s="38">
        <v>1</v>
      </c>
      <c r="AB32" s="39">
        <v>1</v>
      </c>
    </row>
    <row r="33" spans="1:30" ht="38.25" x14ac:dyDescent="0.2">
      <c r="A33" s="243"/>
      <c r="B33" s="244"/>
      <c r="C33" s="478"/>
      <c r="D33" s="364" t="s">
        <v>8</v>
      </c>
      <c r="E33" s="365" t="s">
        <v>91</v>
      </c>
      <c r="F33" s="366"/>
      <c r="G33" s="367"/>
      <c r="H33" s="368"/>
      <c r="I33" s="294" t="s">
        <v>142</v>
      </c>
      <c r="J33" s="385" t="s">
        <v>45</v>
      </c>
      <c r="K33" s="369">
        <f>L33+N33</f>
        <v>35.1</v>
      </c>
      <c r="L33" s="370"/>
      <c r="M33" s="370"/>
      <c r="N33" s="945">
        <v>35.1</v>
      </c>
      <c r="O33" s="369">
        <f>P33+R33</f>
        <v>139.9</v>
      </c>
      <c r="P33" s="370"/>
      <c r="Q33" s="370"/>
      <c r="R33" s="371">
        <v>139.9</v>
      </c>
      <c r="S33" s="372">
        <f>T33+V33</f>
        <v>0</v>
      </c>
      <c r="T33" s="373"/>
      <c r="U33" s="373"/>
      <c r="V33" s="374">
        <v>0</v>
      </c>
      <c r="W33" s="375">
        <v>0</v>
      </c>
      <c r="X33" s="375"/>
      <c r="Y33" s="376" t="s">
        <v>59</v>
      </c>
      <c r="Z33" s="377">
        <v>1</v>
      </c>
      <c r="AA33" s="378"/>
      <c r="AB33" s="379"/>
      <c r="AC33" s="860"/>
      <c r="AD33" s="860"/>
    </row>
    <row r="34" spans="1:30" ht="35.25" x14ac:dyDescent="0.2">
      <c r="A34" s="243"/>
      <c r="B34" s="244"/>
      <c r="C34" s="478"/>
      <c r="D34" s="339" t="s">
        <v>10</v>
      </c>
      <c r="E34" s="325" t="s">
        <v>151</v>
      </c>
      <c r="F34" s="343" t="s">
        <v>229</v>
      </c>
      <c r="G34" s="342"/>
      <c r="H34" s="338"/>
      <c r="I34" s="294"/>
      <c r="J34" s="328" t="s">
        <v>45</v>
      </c>
      <c r="K34" s="348">
        <v>22.9</v>
      </c>
      <c r="L34" s="349"/>
      <c r="M34" s="349"/>
      <c r="N34" s="620">
        <v>22.9</v>
      </c>
      <c r="O34" s="356">
        <f>P34+R34</f>
        <v>38.200000000000003</v>
      </c>
      <c r="P34" s="357"/>
      <c r="Q34" s="357"/>
      <c r="R34" s="350">
        <v>38.200000000000003</v>
      </c>
      <c r="S34" s="351">
        <f>T34+V34</f>
        <v>0</v>
      </c>
      <c r="T34" s="352"/>
      <c r="U34" s="352"/>
      <c r="V34" s="353">
        <v>0</v>
      </c>
      <c r="W34" s="354">
        <v>0</v>
      </c>
      <c r="X34" s="354"/>
      <c r="Y34" s="335" t="s">
        <v>59</v>
      </c>
      <c r="Z34" s="332">
        <v>1</v>
      </c>
      <c r="AA34" s="358"/>
      <c r="AB34" s="333"/>
      <c r="AC34" s="860"/>
      <c r="AD34" s="860"/>
    </row>
    <row r="35" spans="1:30" ht="38.25" x14ac:dyDescent="0.2">
      <c r="A35" s="243"/>
      <c r="B35" s="244"/>
      <c r="C35" s="478"/>
      <c r="D35" s="339" t="s">
        <v>47</v>
      </c>
      <c r="E35" s="862" t="s">
        <v>208</v>
      </c>
      <c r="F35" s="344"/>
      <c r="G35" s="342"/>
      <c r="H35" s="338"/>
      <c r="I35" s="242"/>
      <c r="J35" s="328" t="s">
        <v>45</v>
      </c>
      <c r="K35" s="348">
        <v>0.6</v>
      </c>
      <c r="L35" s="349"/>
      <c r="M35" s="349"/>
      <c r="N35" s="620">
        <v>0.6</v>
      </c>
      <c r="O35" s="356">
        <f>P35+R35</f>
        <v>13</v>
      </c>
      <c r="P35" s="359"/>
      <c r="Q35" s="359"/>
      <c r="R35" s="350">
        <v>13</v>
      </c>
      <c r="S35" s="351"/>
      <c r="T35" s="352"/>
      <c r="U35" s="352"/>
      <c r="V35" s="353"/>
      <c r="W35" s="354"/>
      <c r="X35" s="360"/>
      <c r="Y35" s="335" t="s">
        <v>59</v>
      </c>
      <c r="Z35" s="332">
        <v>1</v>
      </c>
      <c r="AA35" s="358"/>
      <c r="AB35" s="333"/>
      <c r="AC35" s="861"/>
      <c r="AD35" s="860"/>
    </row>
    <row r="36" spans="1:30" ht="38.25" x14ac:dyDescent="0.2">
      <c r="A36" s="243"/>
      <c r="B36" s="244"/>
      <c r="C36" s="478"/>
      <c r="D36" s="339" t="s">
        <v>48</v>
      </c>
      <c r="E36" s="341" t="s">
        <v>198</v>
      </c>
      <c r="F36" s="345" t="s">
        <v>113</v>
      </c>
      <c r="G36" s="346"/>
      <c r="H36" s="347"/>
      <c r="I36" s="363"/>
      <c r="J36" s="675" t="s">
        <v>45</v>
      </c>
      <c r="K36" s="348">
        <f>N36</f>
        <v>0</v>
      </c>
      <c r="L36" s="349"/>
      <c r="M36" s="349"/>
      <c r="N36" s="620"/>
      <c r="O36" s="348">
        <f>R36</f>
        <v>0</v>
      </c>
      <c r="P36" s="349"/>
      <c r="Q36" s="349"/>
      <c r="R36" s="350">
        <v>0</v>
      </c>
      <c r="S36" s="351">
        <f>V36</f>
        <v>0</v>
      </c>
      <c r="T36" s="352"/>
      <c r="U36" s="352"/>
      <c r="V36" s="353">
        <v>0</v>
      </c>
      <c r="W36" s="354">
        <v>20</v>
      </c>
      <c r="X36" s="360">
        <v>60</v>
      </c>
      <c r="Y36" s="335" t="s">
        <v>59</v>
      </c>
      <c r="Z36" s="332"/>
      <c r="AA36" s="361"/>
      <c r="AB36" s="333">
        <v>1</v>
      </c>
      <c r="AC36" s="860"/>
      <c r="AD36" s="860"/>
    </row>
    <row r="37" spans="1:30" ht="39" customHeight="1" x14ac:dyDescent="0.2">
      <c r="A37" s="243"/>
      <c r="B37" s="244"/>
      <c r="C37" s="478"/>
      <c r="D37" s="339" t="s">
        <v>49</v>
      </c>
      <c r="E37" s="341" t="s">
        <v>199</v>
      </c>
      <c r="F37" s="1356" t="s">
        <v>234</v>
      </c>
      <c r="G37" s="346"/>
      <c r="H37" s="347"/>
      <c r="I37" s="1782" t="s">
        <v>143</v>
      </c>
      <c r="J37" s="675" t="s">
        <v>45</v>
      </c>
      <c r="K37" s="348">
        <f>N37</f>
        <v>10</v>
      </c>
      <c r="L37" s="349"/>
      <c r="M37" s="349"/>
      <c r="N37" s="620">
        <v>10</v>
      </c>
      <c r="O37" s="348">
        <f>R37</f>
        <v>19.2</v>
      </c>
      <c r="P37" s="349"/>
      <c r="Q37" s="349"/>
      <c r="R37" s="620">
        <v>19.2</v>
      </c>
      <c r="S37" s="351">
        <f>V37</f>
        <v>0</v>
      </c>
      <c r="T37" s="352"/>
      <c r="U37" s="352"/>
      <c r="V37" s="353">
        <v>0</v>
      </c>
      <c r="W37" s="354">
        <v>0</v>
      </c>
      <c r="X37" s="360"/>
      <c r="Y37" s="335" t="s">
        <v>59</v>
      </c>
      <c r="Z37" s="332">
        <v>1</v>
      </c>
      <c r="AA37" s="361"/>
      <c r="AB37" s="333"/>
      <c r="AD37" s="119"/>
    </row>
    <row r="38" spans="1:30" ht="51" x14ac:dyDescent="0.2">
      <c r="A38" s="243"/>
      <c r="B38" s="244"/>
      <c r="C38" s="478"/>
      <c r="D38" s="339" t="s">
        <v>50</v>
      </c>
      <c r="E38" s="341" t="s">
        <v>107</v>
      </c>
      <c r="F38" s="1215" t="s">
        <v>235</v>
      </c>
      <c r="G38" s="886"/>
      <c r="H38" s="887"/>
      <c r="I38" s="1783"/>
      <c r="J38" s="888" t="s">
        <v>153</v>
      </c>
      <c r="K38" s="946"/>
      <c r="L38" s="349"/>
      <c r="M38" s="349"/>
      <c r="N38" s="620"/>
      <c r="O38" s="348"/>
      <c r="P38" s="349"/>
      <c r="Q38" s="349"/>
      <c r="R38" s="350"/>
      <c r="S38" s="351"/>
      <c r="T38" s="352"/>
      <c r="U38" s="352"/>
      <c r="V38" s="353"/>
      <c r="W38" s="360"/>
      <c r="X38" s="360"/>
      <c r="Y38" s="335" t="s">
        <v>59</v>
      </c>
      <c r="Z38" s="332">
        <v>1</v>
      </c>
      <c r="AA38" s="361"/>
      <c r="AB38" s="333"/>
      <c r="AD38" s="119"/>
    </row>
    <row r="39" spans="1:30" ht="16.5" customHeight="1" x14ac:dyDescent="0.2">
      <c r="A39" s="243"/>
      <c r="B39" s="244"/>
      <c r="C39" s="478"/>
      <c r="D39" s="339" t="s">
        <v>92</v>
      </c>
      <c r="E39" s="340" t="s">
        <v>132</v>
      </c>
      <c r="F39" s="889"/>
      <c r="G39" s="890"/>
      <c r="H39" s="648"/>
      <c r="I39" s="1784" t="s">
        <v>142</v>
      </c>
      <c r="J39" s="891" t="s">
        <v>45</v>
      </c>
      <c r="K39" s="348">
        <v>6.5</v>
      </c>
      <c r="L39" s="349"/>
      <c r="M39" s="349"/>
      <c r="N39" s="620">
        <v>6.5</v>
      </c>
      <c r="O39" s="356"/>
      <c r="P39" s="359"/>
      <c r="Q39" s="359"/>
      <c r="R39" s="362"/>
      <c r="S39" s="351"/>
      <c r="T39" s="352"/>
      <c r="U39" s="352"/>
      <c r="V39" s="353"/>
      <c r="W39" s="360"/>
      <c r="X39" s="360"/>
      <c r="Y39" s="69"/>
      <c r="Z39" s="114"/>
      <c r="AA39" s="296"/>
      <c r="AB39" s="115"/>
    </row>
    <row r="40" spans="1:30" ht="27" customHeight="1" x14ac:dyDescent="0.2">
      <c r="A40" s="243"/>
      <c r="B40" s="244"/>
      <c r="C40" s="478"/>
      <c r="D40" s="339" t="s">
        <v>93</v>
      </c>
      <c r="E40" s="325" t="s">
        <v>200</v>
      </c>
      <c r="F40" s="366"/>
      <c r="G40" s="367"/>
      <c r="H40" s="368"/>
      <c r="I40" s="1785"/>
      <c r="J40" s="328" t="s">
        <v>45</v>
      </c>
      <c r="K40" s="348">
        <f>L40+N40</f>
        <v>59.8</v>
      </c>
      <c r="L40" s="349"/>
      <c r="M40" s="349"/>
      <c r="N40" s="620">
        <v>59.8</v>
      </c>
      <c r="O40" s="356"/>
      <c r="P40" s="357"/>
      <c r="Q40" s="357"/>
      <c r="R40" s="350"/>
      <c r="S40" s="351"/>
      <c r="T40" s="352"/>
      <c r="U40" s="352"/>
      <c r="V40" s="353"/>
      <c r="W40" s="354"/>
      <c r="X40" s="354"/>
      <c r="Y40" s="69"/>
      <c r="Z40" s="114"/>
      <c r="AA40" s="296"/>
      <c r="AB40" s="115"/>
    </row>
    <row r="41" spans="1:30" ht="25.5" x14ac:dyDescent="0.2">
      <c r="A41" s="243"/>
      <c r="B41" s="244"/>
      <c r="C41" s="478"/>
      <c r="D41" s="339" t="s">
        <v>141</v>
      </c>
      <c r="E41" s="341" t="s">
        <v>85</v>
      </c>
      <c r="F41" s="116"/>
      <c r="G41" s="66"/>
      <c r="H41" s="125"/>
      <c r="I41" s="1791" t="s">
        <v>143</v>
      </c>
      <c r="J41" s="385" t="s">
        <v>45</v>
      </c>
      <c r="K41" s="369">
        <f>L41+N41</f>
        <v>16.399999999999999</v>
      </c>
      <c r="L41" s="349"/>
      <c r="M41" s="349"/>
      <c r="N41" s="620">
        <v>16.399999999999999</v>
      </c>
      <c r="O41" s="356"/>
      <c r="P41" s="357"/>
      <c r="Q41" s="357"/>
      <c r="R41" s="350"/>
      <c r="S41" s="351"/>
      <c r="T41" s="352"/>
      <c r="U41" s="352"/>
      <c r="V41" s="353"/>
      <c r="W41" s="354"/>
      <c r="X41" s="354"/>
      <c r="Y41" s="69"/>
      <c r="Z41" s="114"/>
      <c r="AA41" s="296"/>
      <c r="AB41" s="115"/>
    </row>
    <row r="42" spans="1:30" ht="32.25" customHeight="1" x14ac:dyDescent="0.2">
      <c r="A42" s="243"/>
      <c r="B42" s="244"/>
      <c r="C42" s="478"/>
      <c r="D42" s="67" t="s">
        <v>152</v>
      </c>
      <c r="E42" s="126" t="s">
        <v>86</v>
      </c>
      <c r="F42" s="117"/>
      <c r="G42" s="118"/>
      <c r="H42" s="124"/>
      <c r="I42" s="1792"/>
      <c r="J42" s="90" t="s">
        <v>45</v>
      </c>
      <c r="K42" s="169">
        <f>L42+N42</f>
        <v>10</v>
      </c>
      <c r="L42" s="812"/>
      <c r="M42" s="812"/>
      <c r="N42" s="813">
        <v>10</v>
      </c>
      <c r="O42" s="31"/>
      <c r="P42" s="295"/>
      <c r="Q42" s="295"/>
      <c r="R42" s="175"/>
      <c r="S42" s="179"/>
      <c r="T42" s="148"/>
      <c r="U42" s="148"/>
      <c r="V42" s="153"/>
      <c r="W42" s="602"/>
      <c r="X42" s="30"/>
      <c r="Y42" s="309"/>
      <c r="Z42" s="68"/>
      <c r="AA42" s="68"/>
      <c r="AB42" s="40"/>
    </row>
    <row r="43" spans="1:30" ht="16.5" customHeight="1" thickBot="1" x14ac:dyDescent="0.25">
      <c r="A43" s="246"/>
      <c r="B43" s="248"/>
      <c r="C43" s="197"/>
      <c r="D43" s="198"/>
      <c r="E43" s="198"/>
      <c r="F43" s="198"/>
      <c r="G43" s="198"/>
      <c r="H43" s="198"/>
      <c r="I43" s="1721" t="s">
        <v>104</v>
      </c>
      <c r="J43" s="1721"/>
      <c r="K43" s="199">
        <f t="shared" ref="K43:X43" si="3">SUM(K33:K42)</f>
        <v>161.30000000000001</v>
      </c>
      <c r="L43" s="814">
        <f t="shared" si="3"/>
        <v>0</v>
      </c>
      <c r="M43" s="814">
        <f t="shared" si="3"/>
        <v>0</v>
      </c>
      <c r="N43" s="815">
        <f t="shared" si="3"/>
        <v>161.30000000000001</v>
      </c>
      <c r="O43" s="199">
        <f>SUM(O33:O42)</f>
        <v>210.3</v>
      </c>
      <c r="P43" s="814">
        <f t="shared" si="3"/>
        <v>0</v>
      </c>
      <c r="Q43" s="814">
        <f t="shared" si="3"/>
        <v>0</v>
      </c>
      <c r="R43" s="815">
        <f t="shared" si="3"/>
        <v>210.3</v>
      </c>
      <c r="S43" s="810">
        <f t="shared" si="3"/>
        <v>0</v>
      </c>
      <c r="T43" s="199">
        <f t="shared" si="3"/>
        <v>0</v>
      </c>
      <c r="U43" s="199">
        <f t="shared" si="3"/>
        <v>0</v>
      </c>
      <c r="V43" s="199">
        <f t="shared" si="3"/>
        <v>0</v>
      </c>
      <c r="W43" s="603">
        <f t="shared" si="3"/>
        <v>20</v>
      </c>
      <c r="X43" s="199">
        <f t="shared" si="3"/>
        <v>60</v>
      </c>
      <c r="Y43" s="307"/>
      <c r="Z43" s="313"/>
      <c r="AA43" s="313"/>
      <c r="AB43" s="308"/>
    </row>
    <row r="44" spans="1:30" ht="12.75" customHeight="1" x14ac:dyDescent="0.2">
      <c r="A44" s="1598" t="s">
        <v>8</v>
      </c>
      <c r="B44" s="1599" t="s">
        <v>8</v>
      </c>
      <c r="C44" s="1641" t="s">
        <v>47</v>
      </c>
      <c r="D44" s="1641"/>
      <c r="E44" s="1649" t="s">
        <v>62</v>
      </c>
      <c r="F44" s="1793"/>
      <c r="G44" s="1795" t="s">
        <v>48</v>
      </c>
      <c r="H44" s="1643" t="s">
        <v>55</v>
      </c>
      <c r="I44" s="1726" t="s">
        <v>142</v>
      </c>
      <c r="J44" s="88" t="s">
        <v>45</v>
      </c>
      <c r="K44" s="169">
        <f>L44+N44</f>
        <v>27</v>
      </c>
      <c r="L44" s="812">
        <v>27</v>
      </c>
      <c r="M44" s="812"/>
      <c r="N44" s="813"/>
      <c r="O44" s="22">
        <f>P44+R44</f>
        <v>27</v>
      </c>
      <c r="P44" s="295">
        <v>27</v>
      </c>
      <c r="Q44" s="295"/>
      <c r="R44" s="811"/>
      <c r="S44" s="185">
        <f>T44+V44</f>
        <v>0</v>
      </c>
      <c r="T44" s="182">
        <v>0</v>
      </c>
      <c r="U44" s="182"/>
      <c r="V44" s="186"/>
      <c r="W44" s="47">
        <v>27</v>
      </c>
      <c r="X44" s="47">
        <v>27</v>
      </c>
      <c r="Y44" s="321" t="s">
        <v>75</v>
      </c>
      <c r="Z44" s="322">
        <v>100</v>
      </c>
      <c r="AA44" s="322">
        <v>100</v>
      </c>
      <c r="AB44" s="323">
        <v>100</v>
      </c>
    </row>
    <row r="45" spans="1:30" ht="15.75" customHeight="1" x14ac:dyDescent="0.2">
      <c r="A45" s="1588"/>
      <c r="B45" s="1590"/>
      <c r="C45" s="1622"/>
      <c r="D45" s="1622"/>
      <c r="E45" s="1650"/>
      <c r="F45" s="1794"/>
      <c r="G45" s="1796"/>
      <c r="H45" s="1644"/>
      <c r="I45" s="1735"/>
      <c r="J45" s="90"/>
      <c r="K45" s="169"/>
      <c r="L45" s="85"/>
      <c r="M45" s="85"/>
      <c r="N45" s="170"/>
      <c r="O45" s="22"/>
      <c r="P45" s="33"/>
      <c r="Q45" s="33"/>
      <c r="R45" s="87"/>
      <c r="S45" s="152"/>
      <c r="T45" s="180"/>
      <c r="U45" s="180"/>
      <c r="V45" s="183"/>
      <c r="W45" s="34"/>
      <c r="X45" s="34"/>
      <c r="Y45" s="1779" t="s">
        <v>129</v>
      </c>
      <c r="Z45" s="114">
        <v>1</v>
      </c>
      <c r="AA45" s="114">
        <v>1</v>
      </c>
      <c r="AB45" s="115">
        <v>1</v>
      </c>
    </row>
    <row r="46" spans="1:30" ht="15" customHeight="1" thickBot="1" x14ac:dyDescent="0.25">
      <c r="A46" s="804"/>
      <c r="B46" s="805"/>
      <c r="C46" s="809"/>
      <c r="D46" s="538"/>
      <c r="E46" s="1543"/>
      <c r="F46" s="516"/>
      <c r="G46" s="167"/>
      <c r="H46" s="221"/>
      <c r="I46" s="1727"/>
      <c r="J46" s="319" t="s">
        <v>9</v>
      </c>
      <c r="K46" s="166">
        <f t="shared" ref="K46:X46" si="4">SUM(K44:K45)</f>
        <v>27</v>
      </c>
      <c r="L46" s="216">
        <f t="shared" si="4"/>
        <v>27</v>
      </c>
      <c r="M46" s="216">
        <f t="shared" si="4"/>
        <v>0</v>
      </c>
      <c r="N46" s="217">
        <f t="shared" si="4"/>
        <v>0</v>
      </c>
      <c r="O46" s="150">
        <f t="shared" si="4"/>
        <v>27</v>
      </c>
      <c r="P46" s="150">
        <f t="shared" si="4"/>
        <v>27</v>
      </c>
      <c r="Q46" s="150">
        <f t="shared" si="4"/>
        <v>0</v>
      </c>
      <c r="R46" s="218">
        <f t="shared" si="4"/>
        <v>0</v>
      </c>
      <c r="S46" s="166">
        <f t="shared" si="4"/>
        <v>0</v>
      </c>
      <c r="T46" s="216">
        <f t="shared" si="4"/>
        <v>0</v>
      </c>
      <c r="U46" s="216">
        <f t="shared" si="4"/>
        <v>0</v>
      </c>
      <c r="V46" s="217">
        <f t="shared" si="4"/>
        <v>0</v>
      </c>
      <c r="W46" s="604">
        <f>SUM(W44:W45)</f>
        <v>27</v>
      </c>
      <c r="X46" s="187">
        <f t="shared" si="4"/>
        <v>27</v>
      </c>
      <c r="Y46" s="1545"/>
      <c r="Z46" s="214"/>
      <c r="AA46" s="214"/>
      <c r="AB46" s="212"/>
    </row>
    <row r="47" spans="1:30" ht="26.25" customHeight="1" x14ac:dyDescent="0.2">
      <c r="A47" s="898" t="s">
        <v>8</v>
      </c>
      <c r="B47" s="899" t="s">
        <v>8</v>
      </c>
      <c r="C47" s="1758" t="s">
        <v>48</v>
      </c>
      <c r="D47" s="386"/>
      <c r="E47" s="303" t="s">
        <v>122</v>
      </c>
      <c r="F47" s="304" t="s">
        <v>112</v>
      </c>
      <c r="G47" s="305" t="s">
        <v>48</v>
      </c>
      <c r="H47" s="841" t="s">
        <v>55</v>
      </c>
      <c r="I47" s="306"/>
      <c r="J47" s="650" t="s">
        <v>45</v>
      </c>
      <c r="K47" s="947"/>
      <c r="L47" s="948"/>
      <c r="M47" s="949"/>
      <c r="N47" s="950"/>
      <c r="O47" s="951"/>
      <c r="P47" s="952"/>
      <c r="Q47" s="952"/>
      <c r="R47" s="953"/>
      <c r="S47" s="954"/>
      <c r="T47" s="955"/>
      <c r="U47" s="182"/>
      <c r="V47" s="186"/>
      <c r="W47" s="47"/>
      <c r="X47" s="956"/>
      <c r="Y47" s="387" t="s">
        <v>121</v>
      </c>
      <c r="Z47" s="388">
        <f>Z48+Z49+Z50+Z51+Z52+Z53+Z54</f>
        <v>4</v>
      </c>
      <c r="AA47" s="388">
        <f t="shared" ref="AA47:AB47" si="5">AA48+AA49+AA50+AA51+AA52+AA53+AA54</f>
        <v>2</v>
      </c>
      <c r="AB47" s="873">
        <f t="shared" si="5"/>
        <v>3</v>
      </c>
    </row>
    <row r="48" spans="1:30" ht="51" customHeight="1" x14ac:dyDescent="0.2">
      <c r="A48" s="896"/>
      <c r="B48" s="897"/>
      <c r="C48" s="1728"/>
      <c r="D48" s="572" t="s">
        <v>8</v>
      </c>
      <c r="E48" s="573" t="s">
        <v>154</v>
      </c>
      <c r="F48" s="837"/>
      <c r="G48" s="574"/>
      <c r="H48" s="838"/>
      <c r="I48" s="1724" t="s">
        <v>142</v>
      </c>
      <c r="J48" s="651" t="s">
        <v>45</v>
      </c>
      <c r="K48" s="957">
        <f>L48</f>
        <v>25.5</v>
      </c>
      <c r="L48" s="958">
        <f>11+14.5</f>
        <v>25.5</v>
      </c>
      <c r="M48" s="959"/>
      <c r="N48" s="960"/>
      <c r="O48" s="961">
        <f>P48+R48</f>
        <v>8.4</v>
      </c>
      <c r="P48" s="962">
        <v>8.4</v>
      </c>
      <c r="Q48" s="963"/>
      <c r="R48" s="964"/>
      <c r="S48" s="965">
        <f>T48</f>
        <v>0</v>
      </c>
      <c r="T48" s="966">
        <v>0</v>
      </c>
      <c r="U48" s="967"/>
      <c r="V48" s="968"/>
      <c r="W48" s="969">
        <v>8.5</v>
      </c>
      <c r="X48" s="970"/>
      <c r="Y48" s="575" t="s">
        <v>119</v>
      </c>
      <c r="Z48" s="576">
        <v>1</v>
      </c>
      <c r="AA48" s="576">
        <v>1</v>
      </c>
      <c r="AB48" s="577"/>
    </row>
    <row r="49" spans="1:31" ht="24.75" customHeight="1" x14ac:dyDescent="0.2">
      <c r="A49" s="896"/>
      <c r="B49" s="897"/>
      <c r="C49" s="903"/>
      <c r="D49" s="904" t="s">
        <v>10</v>
      </c>
      <c r="E49" s="327" t="s">
        <v>155</v>
      </c>
      <c r="F49" s="241"/>
      <c r="G49" s="168"/>
      <c r="H49" s="839"/>
      <c r="I49" s="1735"/>
      <c r="J49" s="652" t="s">
        <v>45</v>
      </c>
      <c r="K49" s="348">
        <f>N49</f>
        <v>7.7</v>
      </c>
      <c r="L49" s="349"/>
      <c r="M49" s="349"/>
      <c r="N49" s="971">
        <v>7.7</v>
      </c>
      <c r="O49" s="348">
        <f>P49+R49</f>
        <v>10</v>
      </c>
      <c r="P49" s="357"/>
      <c r="Q49" s="349"/>
      <c r="R49" s="620">
        <v>10</v>
      </c>
      <c r="S49" s="351">
        <f t="shared" ref="S49:S52" si="6">T49+V49</f>
        <v>0</v>
      </c>
      <c r="T49" s="352"/>
      <c r="U49" s="352"/>
      <c r="V49" s="353"/>
      <c r="W49" s="972"/>
      <c r="X49" s="973"/>
      <c r="Y49" s="649" t="s">
        <v>156</v>
      </c>
      <c r="Z49" s="332">
        <v>1</v>
      </c>
      <c r="AA49" s="332"/>
      <c r="AB49" s="333"/>
    </row>
    <row r="50" spans="1:31" ht="42" customHeight="1" x14ac:dyDescent="0.2">
      <c r="A50" s="896"/>
      <c r="B50" s="897"/>
      <c r="C50" s="903"/>
      <c r="D50" s="905" t="s">
        <v>47</v>
      </c>
      <c r="E50" s="384" t="s">
        <v>173</v>
      </c>
      <c r="F50" s="1335" t="s">
        <v>187</v>
      </c>
      <c r="G50" s="578"/>
      <c r="H50" s="840"/>
      <c r="I50" s="600"/>
      <c r="J50" s="653" t="s">
        <v>45</v>
      </c>
      <c r="K50" s="369">
        <f>L50</f>
        <v>20</v>
      </c>
      <c r="L50" s="370">
        <v>20</v>
      </c>
      <c r="M50" s="370"/>
      <c r="N50" s="974"/>
      <c r="O50" s="975">
        <f>P50+R50</f>
        <v>170</v>
      </c>
      <c r="P50" s="976">
        <v>170</v>
      </c>
      <c r="Q50" s="977"/>
      <c r="R50" s="945"/>
      <c r="S50" s="372">
        <f t="shared" si="6"/>
        <v>0</v>
      </c>
      <c r="T50" s="373">
        <v>0</v>
      </c>
      <c r="U50" s="373"/>
      <c r="V50" s="374"/>
      <c r="W50" s="978">
        <v>50</v>
      </c>
      <c r="X50" s="979">
        <v>50</v>
      </c>
      <c r="Y50" s="609" t="s">
        <v>204</v>
      </c>
      <c r="Z50" s="610">
        <v>1</v>
      </c>
      <c r="AA50" s="610"/>
      <c r="AB50" s="611">
        <v>1</v>
      </c>
    </row>
    <row r="51" spans="1:31" ht="27" customHeight="1" x14ac:dyDescent="0.2">
      <c r="A51" s="896"/>
      <c r="B51" s="897"/>
      <c r="C51" s="903"/>
      <c r="D51" s="326" t="s">
        <v>48</v>
      </c>
      <c r="E51" s="571" t="s">
        <v>120</v>
      </c>
      <c r="F51" s="1336"/>
      <c r="G51" s="168"/>
      <c r="H51" s="839"/>
      <c r="I51" s="600"/>
      <c r="J51" s="652" t="s">
        <v>45</v>
      </c>
      <c r="K51" s="348"/>
      <c r="L51" s="349"/>
      <c r="M51" s="349"/>
      <c r="N51" s="971"/>
      <c r="O51" s="356">
        <f>R51</f>
        <v>50</v>
      </c>
      <c r="P51" s="359"/>
      <c r="Q51" s="359"/>
      <c r="R51" s="620">
        <v>50</v>
      </c>
      <c r="S51" s="351">
        <f t="shared" si="6"/>
        <v>0</v>
      </c>
      <c r="T51" s="352"/>
      <c r="U51" s="352"/>
      <c r="V51" s="353"/>
      <c r="W51" s="972">
        <v>0</v>
      </c>
      <c r="X51" s="980">
        <v>0</v>
      </c>
      <c r="Y51" s="335" t="s">
        <v>158</v>
      </c>
      <c r="Z51" s="336">
        <v>1</v>
      </c>
      <c r="AA51" s="332"/>
      <c r="AB51" s="333"/>
    </row>
    <row r="52" spans="1:31" ht="27" customHeight="1" x14ac:dyDescent="0.2">
      <c r="A52" s="612"/>
      <c r="B52" s="613"/>
      <c r="C52" s="917"/>
      <c r="D52" s="918" t="s">
        <v>49</v>
      </c>
      <c r="E52" s="919" t="s">
        <v>99</v>
      </c>
      <c r="F52" s="1337"/>
      <c r="G52" s="123"/>
      <c r="H52" s="876"/>
      <c r="I52" s="877"/>
      <c r="J52" s="920" t="s">
        <v>45</v>
      </c>
      <c r="K52" s="981"/>
      <c r="L52" s="982"/>
      <c r="M52" s="982"/>
      <c r="N52" s="983"/>
      <c r="O52" s="981">
        <f>R52</f>
        <v>90</v>
      </c>
      <c r="P52" s="982"/>
      <c r="Q52" s="982"/>
      <c r="R52" s="984">
        <f>50+40</f>
        <v>90</v>
      </c>
      <c r="S52" s="985">
        <f t="shared" si="6"/>
        <v>0</v>
      </c>
      <c r="T52" s="982"/>
      <c r="U52" s="982"/>
      <c r="V52" s="984"/>
      <c r="W52" s="986">
        <v>450</v>
      </c>
      <c r="X52" s="987">
        <v>500</v>
      </c>
      <c r="Y52" s="879" t="s">
        <v>159</v>
      </c>
      <c r="Z52" s="880"/>
      <c r="AA52" s="881"/>
      <c r="AB52" s="882">
        <v>1</v>
      </c>
    </row>
    <row r="53" spans="1:31" ht="27" customHeight="1" x14ac:dyDescent="0.2">
      <c r="A53" s="804"/>
      <c r="B53" s="805"/>
      <c r="C53" s="807"/>
      <c r="D53" s="808" t="s">
        <v>50</v>
      </c>
      <c r="E53" s="916" t="s">
        <v>179</v>
      </c>
      <c r="F53" s="1359" t="s">
        <v>236</v>
      </c>
      <c r="G53" s="168"/>
      <c r="H53" s="839"/>
      <c r="I53" s="299"/>
      <c r="J53" s="653" t="s">
        <v>178</v>
      </c>
      <c r="K53" s="369"/>
      <c r="L53" s="370"/>
      <c r="M53" s="370"/>
      <c r="N53" s="974"/>
      <c r="O53" s="975">
        <f>P53+R53</f>
        <v>40</v>
      </c>
      <c r="P53" s="977"/>
      <c r="Q53" s="977"/>
      <c r="R53" s="988">
        <v>40</v>
      </c>
      <c r="S53" s="372"/>
      <c r="T53" s="373"/>
      <c r="U53" s="373"/>
      <c r="V53" s="374"/>
      <c r="W53" s="989">
        <v>210</v>
      </c>
      <c r="X53" s="990"/>
      <c r="Y53" s="376" t="s">
        <v>58</v>
      </c>
      <c r="Z53" s="546"/>
      <c r="AA53" s="377">
        <v>1</v>
      </c>
      <c r="AB53" s="379"/>
    </row>
    <row r="54" spans="1:31" ht="27" customHeight="1" x14ac:dyDescent="0.2">
      <c r="A54" s="804"/>
      <c r="B54" s="805"/>
      <c r="C54" s="807"/>
      <c r="D54" s="120" t="s">
        <v>92</v>
      </c>
      <c r="E54" s="874" t="s">
        <v>157</v>
      </c>
      <c r="F54" s="875"/>
      <c r="G54" s="123"/>
      <c r="H54" s="876"/>
      <c r="I54" s="877"/>
      <c r="J54" s="878" t="s">
        <v>45</v>
      </c>
      <c r="K54" s="169"/>
      <c r="L54" s="812"/>
      <c r="M54" s="812"/>
      <c r="N54" s="991"/>
      <c r="O54" s="31"/>
      <c r="P54" s="295"/>
      <c r="Q54" s="295"/>
      <c r="R54" s="992"/>
      <c r="S54" s="179"/>
      <c r="T54" s="148"/>
      <c r="U54" s="148"/>
      <c r="V54" s="153"/>
      <c r="W54" s="993"/>
      <c r="X54" s="994">
        <v>50</v>
      </c>
      <c r="Y54" s="879" t="s">
        <v>118</v>
      </c>
      <c r="Z54" s="880"/>
      <c r="AA54" s="881"/>
      <c r="AB54" s="882">
        <v>1</v>
      </c>
    </row>
    <row r="55" spans="1:31" ht="15" customHeight="1" thickBot="1" x14ac:dyDescent="0.25">
      <c r="A55" s="806"/>
      <c r="B55" s="803"/>
      <c r="C55" s="197"/>
      <c r="D55" s="237"/>
      <c r="E55" s="237"/>
      <c r="F55" s="237"/>
      <c r="G55" s="237"/>
      <c r="H55" s="237"/>
      <c r="I55" s="1761" t="s">
        <v>104</v>
      </c>
      <c r="J55" s="1762"/>
      <c r="K55" s="995">
        <f t="shared" ref="K55:X55" si="7">SUM(K47:K54)</f>
        <v>53.2</v>
      </c>
      <c r="L55" s="996">
        <f t="shared" si="7"/>
        <v>45.5</v>
      </c>
      <c r="M55" s="996">
        <f t="shared" si="7"/>
        <v>0</v>
      </c>
      <c r="N55" s="997">
        <f t="shared" si="7"/>
        <v>7.7</v>
      </c>
      <c r="O55" s="998">
        <f t="shared" si="7"/>
        <v>368.4</v>
      </c>
      <c r="P55" s="999">
        <f t="shared" si="7"/>
        <v>178.4</v>
      </c>
      <c r="Q55" s="999">
        <f t="shared" si="7"/>
        <v>0</v>
      </c>
      <c r="R55" s="1000">
        <f t="shared" si="7"/>
        <v>190</v>
      </c>
      <c r="S55" s="1001">
        <f t="shared" si="7"/>
        <v>0</v>
      </c>
      <c r="T55" s="995">
        <f t="shared" si="7"/>
        <v>0</v>
      </c>
      <c r="U55" s="995">
        <f t="shared" si="7"/>
        <v>0</v>
      </c>
      <c r="V55" s="995">
        <f t="shared" si="7"/>
        <v>0</v>
      </c>
      <c r="W55" s="1002">
        <f t="shared" si="7"/>
        <v>718.5</v>
      </c>
      <c r="X55" s="1003">
        <f t="shared" si="7"/>
        <v>600</v>
      </c>
      <c r="Y55" s="872"/>
      <c r="Z55" s="483"/>
      <c r="AA55" s="483"/>
      <c r="AB55" s="310"/>
    </row>
    <row r="56" spans="1:31" ht="13.5" thickBot="1" x14ac:dyDescent="0.25">
      <c r="A56" s="226" t="s">
        <v>8</v>
      </c>
      <c r="B56" s="14" t="s">
        <v>8</v>
      </c>
      <c r="C56" s="1647" t="s">
        <v>11</v>
      </c>
      <c r="D56" s="1647"/>
      <c r="E56" s="1647"/>
      <c r="F56" s="1647"/>
      <c r="G56" s="1647"/>
      <c r="H56" s="1647"/>
      <c r="I56" s="1647"/>
      <c r="J56" s="1763"/>
      <c r="K56" s="202">
        <f t="shared" ref="K56:X56" si="8">K55+K46+K43+K31</f>
        <v>2196.6999999999998</v>
      </c>
      <c r="L56" s="202">
        <f t="shared" si="8"/>
        <v>242.5</v>
      </c>
      <c r="M56" s="202">
        <f t="shared" si="8"/>
        <v>145</v>
      </c>
      <c r="N56" s="204">
        <f t="shared" si="8"/>
        <v>1954.2</v>
      </c>
      <c r="O56" s="301">
        <f t="shared" si="8"/>
        <v>1468.4</v>
      </c>
      <c r="P56" s="202">
        <f t="shared" si="8"/>
        <v>259.5</v>
      </c>
      <c r="Q56" s="202">
        <f t="shared" si="8"/>
        <v>48.5</v>
      </c>
      <c r="R56" s="302">
        <f t="shared" si="8"/>
        <v>1208.9000000000001</v>
      </c>
      <c r="S56" s="202">
        <f t="shared" si="8"/>
        <v>0</v>
      </c>
      <c r="T56" s="202">
        <f t="shared" si="8"/>
        <v>0</v>
      </c>
      <c r="U56" s="202">
        <f t="shared" si="8"/>
        <v>0</v>
      </c>
      <c r="V56" s="302">
        <f t="shared" si="8"/>
        <v>0</v>
      </c>
      <c r="W56" s="205">
        <f t="shared" si="8"/>
        <v>765.5</v>
      </c>
      <c r="X56" s="204">
        <f t="shared" si="8"/>
        <v>687</v>
      </c>
      <c r="Y56" s="203"/>
      <c r="Z56" s="801"/>
      <c r="AA56" s="801"/>
      <c r="AB56" s="802"/>
    </row>
    <row r="57" spans="1:31" ht="13.5" thickBot="1" x14ac:dyDescent="0.25">
      <c r="A57" s="226" t="s">
        <v>8</v>
      </c>
      <c r="B57" s="14" t="s">
        <v>10</v>
      </c>
      <c r="C57" s="1626" t="s">
        <v>128</v>
      </c>
      <c r="D57" s="1627"/>
      <c r="E57" s="1627"/>
      <c r="F57" s="1627"/>
      <c r="G57" s="1627"/>
      <c r="H57" s="1627"/>
      <c r="I57" s="1627"/>
      <c r="J57" s="1627"/>
      <c r="K57" s="1648"/>
      <c r="L57" s="1648"/>
      <c r="M57" s="1648"/>
      <c r="N57" s="1648"/>
      <c r="O57" s="1648"/>
      <c r="P57" s="1648"/>
      <c r="Q57" s="1648"/>
      <c r="R57" s="1648"/>
      <c r="S57" s="1627"/>
      <c r="T57" s="1627"/>
      <c r="U57" s="1627"/>
      <c r="V57" s="1627"/>
      <c r="W57" s="1627"/>
      <c r="X57" s="1627"/>
      <c r="Y57" s="1627"/>
      <c r="Z57" s="1627"/>
      <c r="AA57" s="1627"/>
      <c r="AB57" s="1628"/>
      <c r="AD57" s="119"/>
    </row>
    <row r="58" spans="1:31" ht="29.25" customHeight="1" x14ac:dyDescent="0.2">
      <c r="A58" s="1598" t="s">
        <v>8</v>
      </c>
      <c r="B58" s="1599" t="s">
        <v>10</v>
      </c>
      <c r="C58" s="1641" t="s">
        <v>8</v>
      </c>
      <c r="D58" s="1641"/>
      <c r="E58" s="324" t="s">
        <v>160</v>
      </c>
      <c r="F58" s="543"/>
      <c r="G58" s="1710" t="s">
        <v>8</v>
      </c>
      <c r="H58" s="1643" t="s">
        <v>55</v>
      </c>
      <c r="I58" s="1726" t="s">
        <v>125</v>
      </c>
      <c r="J58" s="316" t="s">
        <v>45</v>
      </c>
      <c r="K58" s="102"/>
      <c r="L58" s="103"/>
      <c r="M58" s="103"/>
      <c r="N58" s="777"/>
      <c r="O58" s="772"/>
      <c r="P58" s="100"/>
      <c r="Q58" s="100"/>
      <c r="R58" s="101"/>
      <c r="S58" s="207"/>
      <c r="T58" s="194"/>
      <c r="U58" s="194"/>
      <c r="V58" s="195"/>
      <c r="W58" s="105"/>
      <c r="X58" s="105"/>
      <c r="Y58" s="16" t="s">
        <v>61</v>
      </c>
      <c r="Z58" s="28">
        <v>30</v>
      </c>
      <c r="AA58" s="28">
        <v>30</v>
      </c>
      <c r="AB58" s="29">
        <v>30</v>
      </c>
      <c r="AD58" s="15"/>
      <c r="AE58" s="119"/>
    </row>
    <row r="59" spans="1:31" ht="25.5" customHeight="1" x14ac:dyDescent="0.2">
      <c r="A59" s="1588"/>
      <c r="B59" s="1590"/>
      <c r="C59" s="1622"/>
      <c r="D59" s="1622"/>
      <c r="E59" s="325" t="s">
        <v>161</v>
      </c>
      <c r="F59" s="1638" t="s">
        <v>100</v>
      </c>
      <c r="G59" s="1711"/>
      <c r="H59" s="1644"/>
      <c r="I59" s="1735"/>
      <c r="J59" s="317" t="s">
        <v>45</v>
      </c>
      <c r="K59" s="172">
        <f>L59</f>
        <v>50</v>
      </c>
      <c r="L59" s="776">
        <v>50</v>
      </c>
      <c r="M59" s="775"/>
      <c r="N59" s="778"/>
      <c r="O59" s="773">
        <f>P59+R59</f>
        <v>25</v>
      </c>
      <c r="P59" s="108">
        <v>25</v>
      </c>
      <c r="Q59" s="108"/>
      <c r="R59" s="104"/>
      <c r="S59" s="196">
        <f>T59</f>
        <v>0</v>
      </c>
      <c r="T59" s="154">
        <v>0</v>
      </c>
      <c r="U59" s="154"/>
      <c r="V59" s="155"/>
      <c r="W59" s="113">
        <v>25</v>
      </c>
      <c r="X59" s="113">
        <v>25</v>
      </c>
      <c r="Y59" s="17"/>
      <c r="Z59" s="26"/>
      <c r="AA59" s="26"/>
      <c r="AB59" s="27"/>
      <c r="AD59" s="15"/>
    </row>
    <row r="60" spans="1:31" ht="13.5" customHeight="1" x14ac:dyDescent="0.2">
      <c r="A60" s="1588"/>
      <c r="B60" s="1590"/>
      <c r="C60" s="1622"/>
      <c r="D60" s="1622"/>
      <c r="E60" s="1639" t="s">
        <v>64</v>
      </c>
      <c r="F60" s="1609"/>
      <c r="G60" s="1711"/>
      <c r="H60" s="1644"/>
      <c r="I60" s="1735"/>
      <c r="J60" s="317" t="s">
        <v>45</v>
      </c>
      <c r="K60" s="172">
        <f>L60+N60</f>
        <v>30</v>
      </c>
      <c r="L60" s="776">
        <v>30</v>
      </c>
      <c r="M60" s="775"/>
      <c r="N60" s="778"/>
      <c r="O60" s="773">
        <f>P60</f>
        <v>35</v>
      </c>
      <c r="P60" s="108">
        <v>35</v>
      </c>
      <c r="Q60" s="108"/>
      <c r="R60" s="104"/>
      <c r="S60" s="156">
        <f>T60+V60</f>
        <v>0</v>
      </c>
      <c r="T60" s="154">
        <v>0</v>
      </c>
      <c r="U60" s="154"/>
      <c r="V60" s="155"/>
      <c r="W60" s="113">
        <v>35</v>
      </c>
      <c r="X60" s="113">
        <v>35</v>
      </c>
      <c r="Y60" s="17"/>
      <c r="Z60" s="26"/>
      <c r="AA60" s="26"/>
      <c r="AB60" s="27"/>
      <c r="AD60" s="15"/>
    </row>
    <row r="61" spans="1:31" ht="15" customHeight="1" thickBot="1" x14ac:dyDescent="0.25">
      <c r="A61" s="536"/>
      <c r="B61" s="537"/>
      <c r="C61" s="215"/>
      <c r="D61" s="538"/>
      <c r="E61" s="1640"/>
      <c r="F61" s="219"/>
      <c r="G61" s="538"/>
      <c r="H61" s="220"/>
      <c r="I61" s="318"/>
      <c r="J61" s="319" t="s">
        <v>9</v>
      </c>
      <c r="K61" s="769">
        <f t="shared" ref="K61:X61" si="9">SUM(K59:K60)</f>
        <v>80</v>
      </c>
      <c r="L61" s="770">
        <f t="shared" si="9"/>
        <v>80</v>
      </c>
      <c r="M61" s="770">
        <f t="shared" si="9"/>
        <v>0</v>
      </c>
      <c r="N61" s="771">
        <f t="shared" si="9"/>
        <v>0</v>
      </c>
      <c r="O61" s="779">
        <f t="shared" si="9"/>
        <v>60</v>
      </c>
      <c r="P61" s="780">
        <f t="shared" si="9"/>
        <v>60</v>
      </c>
      <c r="Q61" s="780">
        <f t="shared" si="9"/>
        <v>0</v>
      </c>
      <c r="R61" s="781">
        <f t="shared" si="9"/>
        <v>0</v>
      </c>
      <c r="S61" s="588">
        <f t="shared" si="9"/>
        <v>0</v>
      </c>
      <c r="T61" s="162">
        <f t="shared" si="9"/>
        <v>0</v>
      </c>
      <c r="U61" s="162">
        <f t="shared" si="9"/>
        <v>0</v>
      </c>
      <c r="V61" s="162">
        <f t="shared" si="9"/>
        <v>0</v>
      </c>
      <c r="W61" s="162">
        <f>SUM(W59:W60)</f>
        <v>60</v>
      </c>
      <c r="X61" s="162">
        <f t="shared" si="9"/>
        <v>60</v>
      </c>
      <c r="Y61" s="552"/>
      <c r="Z61" s="214"/>
      <c r="AA61" s="214"/>
      <c r="AB61" s="452"/>
      <c r="AD61" s="15"/>
    </row>
    <row r="62" spans="1:31" ht="17.25" customHeight="1" x14ac:dyDescent="0.2">
      <c r="A62" s="1598" t="s">
        <v>8</v>
      </c>
      <c r="B62" s="1599" t="s">
        <v>10</v>
      </c>
      <c r="C62" s="1758" t="s">
        <v>10</v>
      </c>
      <c r="D62" s="562"/>
      <c r="E62" s="857" t="s">
        <v>183</v>
      </c>
      <c r="F62" s="1642"/>
      <c r="G62" s="1759" t="s">
        <v>8</v>
      </c>
      <c r="H62" s="1643" t="s">
        <v>55</v>
      </c>
      <c r="I62" s="1744" t="s">
        <v>125</v>
      </c>
      <c r="J62" s="208" t="s">
        <v>45</v>
      </c>
      <c r="K62" s="206"/>
      <c r="L62" s="171"/>
      <c r="M62" s="103"/>
      <c r="N62" s="777"/>
      <c r="O62" s="772"/>
      <c r="P62" s="100"/>
      <c r="Q62" s="100"/>
      <c r="R62" s="101"/>
      <c r="S62" s="207"/>
      <c r="T62" s="194"/>
      <c r="U62" s="194"/>
      <c r="V62" s="195"/>
      <c r="W62" s="111"/>
      <c r="X62" s="111"/>
      <c r="Y62" s="558"/>
      <c r="Z62" s="559"/>
      <c r="AA62" s="559"/>
      <c r="AB62" s="560"/>
      <c r="AD62" s="15"/>
    </row>
    <row r="63" spans="1:31" ht="42" customHeight="1" x14ac:dyDescent="0.2">
      <c r="A63" s="1588"/>
      <c r="B63" s="1590"/>
      <c r="C63" s="1728"/>
      <c r="D63" s="569" t="s">
        <v>8</v>
      </c>
      <c r="E63" s="579" t="s">
        <v>188</v>
      </c>
      <c r="F63" s="1638"/>
      <c r="G63" s="1760"/>
      <c r="H63" s="1644"/>
      <c r="I63" s="1745"/>
      <c r="J63" s="658" t="s">
        <v>45</v>
      </c>
      <c r="K63" s="544">
        <f>L63+N63</f>
        <v>20</v>
      </c>
      <c r="L63" s="545">
        <v>20</v>
      </c>
      <c r="M63" s="548"/>
      <c r="N63" s="787"/>
      <c r="O63" s="788">
        <f>P63+R63</f>
        <v>30</v>
      </c>
      <c r="P63" s="789">
        <v>30</v>
      </c>
      <c r="Q63" s="789"/>
      <c r="R63" s="790"/>
      <c r="S63" s="791">
        <f>T63+V63</f>
        <v>0</v>
      </c>
      <c r="T63" s="792">
        <v>0</v>
      </c>
      <c r="U63" s="792"/>
      <c r="V63" s="793"/>
      <c r="W63" s="660">
        <v>22</v>
      </c>
      <c r="X63" s="557">
        <v>0</v>
      </c>
      <c r="Y63" s="1633" t="s">
        <v>66</v>
      </c>
      <c r="Z63" s="48">
        <v>2</v>
      </c>
      <c r="AA63" s="48">
        <v>2</v>
      </c>
      <c r="AB63" s="49"/>
      <c r="AD63" s="15"/>
    </row>
    <row r="64" spans="1:31" ht="41.25" customHeight="1" x14ac:dyDescent="0.2">
      <c r="A64" s="1588"/>
      <c r="B64" s="1590"/>
      <c r="C64" s="1728"/>
      <c r="D64" s="569"/>
      <c r="E64" s="341" t="s">
        <v>215</v>
      </c>
      <c r="F64" s="1638"/>
      <c r="G64" s="1760"/>
      <c r="H64" s="1644"/>
      <c r="I64" s="1745"/>
      <c r="J64" s="547" t="s">
        <v>176</v>
      </c>
      <c r="K64" s="544"/>
      <c r="L64" s="545"/>
      <c r="M64" s="548"/>
      <c r="N64" s="796"/>
      <c r="O64" s="762">
        <f>P64</f>
        <v>1300</v>
      </c>
      <c r="P64" s="334">
        <v>1300</v>
      </c>
      <c r="Q64" s="334"/>
      <c r="R64" s="337"/>
      <c r="S64" s="761"/>
      <c r="T64" s="329"/>
      <c r="U64" s="329"/>
      <c r="V64" s="330"/>
      <c r="W64" s="797"/>
      <c r="X64" s="557"/>
      <c r="Y64" s="1633"/>
      <c r="Z64" s="48"/>
      <c r="AA64" s="48"/>
      <c r="AB64" s="49"/>
      <c r="AD64" s="15"/>
    </row>
    <row r="65" spans="1:30" ht="52.5" customHeight="1" x14ac:dyDescent="0.2">
      <c r="A65" s="1588"/>
      <c r="B65" s="1590"/>
      <c r="C65" s="1728"/>
      <c r="D65" s="563"/>
      <c r="E65" s="553" t="s">
        <v>216</v>
      </c>
      <c r="F65" s="1638"/>
      <c r="G65" s="1760"/>
      <c r="H65" s="1644"/>
      <c r="I65" s="1745"/>
      <c r="J65" s="209" t="s">
        <v>45</v>
      </c>
      <c r="K65" s="173"/>
      <c r="L65" s="174"/>
      <c r="M65" s="112"/>
      <c r="N65" s="782"/>
      <c r="O65" s="794"/>
      <c r="P65" s="795"/>
      <c r="Q65" s="109"/>
      <c r="R65" s="110"/>
      <c r="S65" s="156"/>
      <c r="T65" s="154"/>
      <c r="U65" s="154"/>
      <c r="V65" s="300"/>
      <c r="W65" s="121">
        <f>1850+200</f>
        <v>2050</v>
      </c>
      <c r="X65" s="210">
        <v>1055</v>
      </c>
      <c r="Y65" s="262"/>
      <c r="Z65" s="36"/>
      <c r="AA65" s="36"/>
      <c r="AB65" s="37"/>
      <c r="AD65" s="15"/>
    </row>
    <row r="66" spans="1:30" ht="26.25" customHeight="1" x14ac:dyDescent="0.2">
      <c r="A66" s="1588"/>
      <c r="B66" s="1590"/>
      <c r="C66" s="1728"/>
      <c r="D66" s="570" t="s">
        <v>10</v>
      </c>
      <c r="E66" s="855" t="s">
        <v>181</v>
      </c>
      <c r="F66" s="1635"/>
      <c r="G66" s="1765"/>
      <c r="H66" s="1636"/>
      <c r="I66" s="1768"/>
      <c r="J66" s="554" t="s">
        <v>45</v>
      </c>
      <c r="K66" s="549"/>
      <c r="L66" s="499"/>
      <c r="M66" s="499"/>
      <c r="N66" s="555"/>
      <c r="O66" s="799"/>
      <c r="P66" s="499"/>
      <c r="Q66" s="499"/>
      <c r="R66" s="555"/>
      <c r="S66" s="589"/>
      <c r="T66" s="550"/>
      <c r="U66" s="550"/>
      <c r="V66" s="556"/>
      <c r="W66" s="800"/>
      <c r="X66" s="551">
        <v>454.2</v>
      </c>
      <c r="Y66" s="1637" t="s">
        <v>174</v>
      </c>
      <c r="Z66" s="859"/>
      <c r="AA66" s="48"/>
      <c r="AB66" s="858" t="s">
        <v>182</v>
      </c>
      <c r="AD66" s="15"/>
    </row>
    <row r="67" spans="1:30" ht="15.75" customHeight="1" x14ac:dyDescent="0.2">
      <c r="A67" s="1588"/>
      <c r="B67" s="1590"/>
      <c r="C67" s="1728"/>
      <c r="D67" s="123"/>
      <c r="E67" s="856" t="s">
        <v>175</v>
      </c>
      <c r="F67" s="1764"/>
      <c r="G67" s="1766"/>
      <c r="H67" s="1767"/>
      <c r="I67" s="1769"/>
      <c r="J67" s="209" t="s">
        <v>45</v>
      </c>
      <c r="K67" s="513"/>
      <c r="L67" s="174"/>
      <c r="M67" s="174"/>
      <c r="N67" s="514"/>
      <c r="O67" s="798"/>
      <c r="P67" s="174"/>
      <c r="Q67" s="174"/>
      <c r="R67" s="293"/>
      <c r="S67" s="590"/>
      <c r="T67" s="154"/>
      <c r="U67" s="154"/>
      <c r="V67" s="515"/>
      <c r="W67" s="121"/>
      <c r="X67" s="210">
        <v>1060.5</v>
      </c>
      <c r="Y67" s="1637"/>
      <c r="Z67" s="48"/>
      <c r="AA67" s="48"/>
      <c r="AB67" s="49"/>
      <c r="AD67" s="15"/>
    </row>
    <row r="68" spans="1:30" ht="14.25" customHeight="1" thickBot="1" x14ac:dyDescent="0.25">
      <c r="A68" s="566"/>
      <c r="B68" s="567"/>
      <c r="C68" s="197"/>
      <c r="D68" s="237"/>
      <c r="E68" s="580"/>
      <c r="F68" s="581"/>
      <c r="G68" s="582"/>
      <c r="H68" s="583"/>
      <c r="I68" s="584"/>
      <c r="J68" s="585"/>
      <c r="K68" s="766">
        <f>SUM(K63:K67)</f>
        <v>20</v>
      </c>
      <c r="L68" s="764">
        <f t="shared" ref="L68:X68" si="10">SUM(L63:L67)</f>
        <v>20</v>
      </c>
      <c r="M68" s="764">
        <f t="shared" si="10"/>
        <v>0</v>
      </c>
      <c r="N68" s="765">
        <f t="shared" si="10"/>
        <v>0</v>
      </c>
      <c r="O68" s="763">
        <f>SUM(O63:O67)</f>
        <v>1330</v>
      </c>
      <c r="P68" s="764">
        <f t="shared" si="10"/>
        <v>1330</v>
      </c>
      <c r="Q68" s="764">
        <f t="shared" si="10"/>
        <v>0</v>
      </c>
      <c r="R68" s="765">
        <f t="shared" si="10"/>
        <v>0</v>
      </c>
      <c r="S68" s="586">
        <f t="shared" si="10"/>
        <v>0</v>
      </c>
      <c r="T68" s="482">
        <f t="shared" si="10"/>
        <v>0</v>
      </c>
      <c r="U68" s="482">
        <f t="shared" si="10"/>
        <v>0</v>
      </c>
      <c r="V68" s="482">
        <f t="shared" si="10"/>
        <v>0</v>
      </c>
      <c r="W68" s="482">
        <f>SUM(W63:W67)</f>
        <v>2072</v>
      </c>
      <c r="X68" s="482">
        <f t="shared" si="10"/>
        <v>2569.6999999999998</v>
      </c>
      <c r="Y68" s="568"/>
      <c r="Z68" s="507"/>
      <c r="AA68" s="507"/>
      <c r="AB68" s="508"/>
      <c r="AD68" s="15"/>
    </row>
    <row r="69" spans="1:30" ht="28.5" customHeight="1" x14ac:dyDescent="0.2">
      <c r="A69" s="564" t="s">
        <v>8</v>
      </c>
      <c r="B69" s="565" t="s">
        <v>10</v>
      </c>
      <c r="C69" s="569" t="s">
        <v>47</v>
      </c>
      <c r="D69" s="569"/>
      <c r="E69" s="579" t="s">
        <v>65</v>
      </c>
      <c r="F69" s="541"/>
      <c r="G69" s="540" t="s">
        <v>8</v>
      </c>
      <c r="H69" s="539" t="s">
        <v>55</v>
      </c>
      <c r="I69" s="1726" t="s">
        <v>125</v>
      </c>
      <c r="J69" s="209" t="s">
        <v>78</v>
      </c>
      <c r="K69" s="206">
        <f>L69</f>
        <v>2382.9</v>
      </c>
      <c r="L69" s="171">
        <v>2382.9</v>
      </c>
      <c r="M69" s="103"/>
      <c r="N69" s="777"/>
      <c r="O69" s="772"/>
      <c r="P69" s="100"/>
      <c r="Q69" s="100"/>
      <c r="R69" s="101"/>
      <c r="S69" s="156"/>
      <c r="T69" s="154"/>
      <c r="U69" s="154"/>
      <c r="V69" s="155"/>
      <c r="W69" s="105"/>
      <c r="X69" s="592"/>
      <c r="Y69" s="17"/>
      <c r="Z69" s="26"/>
      <c r="AA69" s="26"/>
      <c r="AB69" s="27"/>
      <c r="AD69" s="15"/>
    </row>
    <row r="70" spans="1:30" ht="13.5" thickBot="1" x14ac:dyDescent="0.25">
      <c r="A70" s="510"/>
      <c r="B70" s="511"/>
      <c r="C70" s="215"/>
      <c r="D70" s="512"/>
      <c r="E70" s="542"/>
      <c r="F70" s="516"/>
      <c r="G70" s="167"/>
      <c r="H70" s="220"/>
      <c r="I70" s="1727"/>
      <c r="J70" s="319" t="s">
        <v>9</v>
      </c>
      <c r="K70" s="769">
        <f>K69</f>
        <v>2382.9</v>
      </c>
      <c r="L70" s="770">
        <f t="shared" ref="L70:X70" si="11">L69</f>
        <v>2382.9</v>
      </c>
      <c r="M70" s="770">
        <f t="shared" si="11"/>
        <v>0</v>
      </c>
      <c r="N70" s="771">
        <f t="shared" si="11"/>
        <v>0</v>
      </c>
      <c r="O70" s="774">
        <f t="shared" si="11"/>
        <v>0</v>
      </c>
      <c r="P70" s="770">
        <f t="shared" si="11"/>
        <v>0</v>
      </c>
      <c r="Q70" s="770">
        <f t="shared" si="11"/>
        <v>0</v>
      </c>
      <c r="R70" s="771">
        <f t="shared" si="11"/>
        <v>0</v>
      </c>
      <c r="S70" s="588">
        <f t="shared" si="11"/>
        <v>0</v>
      </c>
      <c r="T70" s="162">
        <f t="shared" si="11"/>
        <v>0</v>
      </c>
      <c r="U70" s="162">
        <f t="shared" si="11"/>
        <v>0</v>
      </c>
      <c r="V70" s="561">
        <f t="shared" si="11"/>
        <v>0</v>
      </c>
      <c r="W70" s="591">
        <f t="shared" si="11"/>
        <v>0</v>
      </c>
      <c r="X70" s="588">
        <f t="shared" si="11"/>
        <v>0</v>
      </c>
      <c r="Y70" s="211"/>
      <c r="Z70" s="214"/>
      <c r="AA70" s="214"/>
      <c r="AB70" s="212"/>
      <c r="AD70" s="15"/>
    </row>
    <row r="71" spans="1:30" ht="13.5" thickBot="1" x14ac:dyDescent="0.25">
      <c r="A71" s="222" t="s">
        <v>8</v>
      </c>
      <c r="B71" s="14" t="s">
        <v>10</v>
      </c>
      <c r="C71" s="1572" t="s">
        <v>11</v>
      </c>
      <c r="D71" s="1572"/>
      <c r="E71" s="1572"/>
      <c r="F71" s="1572"/>
      <c r="G71" s="1572"/>
      <c r="H71" s="1572"/>
      <c r="I71" s="1572"/>
      <c r="J71" s="1770"/>
      <c r="K71" s="784">
        <f t="shared" ref="K71:X71" si="12">K70+K68+K61</f>
        <v>2482.9</v>
      </c>
      <c r="L71" s="784">
        <f t="shared" si="12"/>
        <v>2482.9</v>
      </c>
      <c r="M71" s="784">
        <f t="shared" si="12"/>
        <v>0</v>
      </c>
      <c r="N71" s="786">
        <f t="shared" si="12"/>
        <v>0</v>
      </c>
      <c r="O71" s="783">
        <f t="shared" si="12"/>
        <v>1390</v>
      </c>
      <c r="P71" s="784">
        <f t="shared" si="12"/>
        <v>1390</v>
      </c>
      <c r="Q71" s="784">
        <f t="shared" si="12"/>
        <v>0</v>
      </c>
      <c r="R71" s="785">
        <f t="shared" si="12"/>
        <v>0</v>
      </c>
      <c r="S71" s="107">
        <f t="shared" si="12"/>
        <v>0</v>
      </c>
      <c r="T71" s="107">
        <f t="shared" si="12"/>
        <v>0</v>
      </c>
      <c r="U71" s="107">
        <f t="shared" si="12"/>
        <v>0</v>
      </c>
      <c r="V71" s="587">
        <f t="shared" si="12"/>
        <v>0</v>
      </c>
      <c r="W71" s="593">
        <f t="shared" si="12"/>
        <v>2132</v>
      </c>
      <c r="X71" s="107">
        <f t="shared" si="12"/>
        <v>2629.7</v>
      </c>
      <c r="Y71" s="1617"/>
      <c r="Z71" s="1573"/>
      <c r="AA71" s="1573"/>
      <c r="AB71" s="1574"/>
    </row>
    <row r="72" spans="1:30" ht="17.25" customHeight="1" thickBot="1" x14ac:dyDescent="0.25">
      <c r="A72" s="226" t="s">
        <v>8</v>
      </c>
      <c r="B72" s="14" t="s">
        <v>47</v>
      </c>
      <c r="C72" s="1626" t="s">
        <v>63</v>
      </c>
      <c r="D72" s="1627"/>
      <c r="E72" s="1627"/>
      <c r="F72" s="1627"/>
      <c r="G72" s="1627"/>
      <c r="H72" s="1627"/>
      <c r="I72" s="1627"/>
      <c r="J72" s="1627"/>
      <c r="K72" s="1627"/>
      <c r="L72" s="1627"/>
      <c r="M72" s="1627"/>
      <c r="N72" s="1627"/>
      <c r="O72" s="1627"/>
      <c r="P72" s="1627"/>
      <c r="Q72" s="1627"/>
      <c r="R72" s="1627"/>
      <c r="S72" s="1627"/>
      <c r="T72" s="1627"/>
      <c r="U72" s="1627"/>
      <c r="V72" s="1627"/>
      <c r="W72" s="1627"/>
      <c r="X72" s="1627"/>
      <c r="Y72" s="1627"/>
      <c r="Z72" s="1627"/>
      <c r="AA72" s="1627"/>
      <c r="AB72" s="1628"/>
    </row>
    <row r="73" spans="1:30" ht="25.5" customHeight="1" x14ac:dyDescent="0.2">
      <c r="A73" s="523" t="s">
        <v>8</v>
      </c>
      <c r="B73" s="524" t="s">
        <v>47</v>
      </c>
      <c r="C73" s="481" t="s">
        <v>8</v>
      </c>
      <c r="D73" s="509"/>
      <c r="E73" s="393" t="s">
        <v>163</v>
      </c>
      <c r="F73" s="394"/>
      <c r="G73" s="395" t="s">
        <v>48</v>
      </c>
      <c r="H73" s="530" t="s">
        <v>55</v>
      </c>
      <c r="I73" s="532"/>
      <c r="J73" s="396" t="s">
        <v>45</v>
      </c>
      <c r="K73" s="1004"/>
      <c r="L73" s="1005"/>
      <c r="M73" s="1006"/>
      <c r="N73" s="1007"/>
      <c r="O73" s="1008"/>
      <c r="P73" s="1009"/>
      <c r="Q73" s="1009"/>
      <c r="R73" s="1010"/>
      <c r="S73" s="1011"/>
      <c r="T73" s="1012"/>
      <c r="U73" s="1013"/>
      <c r="V73" s="1014"/>
      <c r="W73" s="1015"/>
      <c r="X73" s="1016"/>
      <c r="Y73" s="397"/>
      <c r="Z73" s="398"/>
      <c r="AA73" s="398"/>
      <c r="AB73" s="399"/>
    </row>
    <row r="74" spans="1:30" ht="27" customHeight="1" x14ac:dyDescent="0.2">
      <c r="A74" s="1588"/>
      <c r="B74" s="1590"/>
      <c r="C74" s="1728"/>
      <c r="D74" s="1729" t="s">
        <v>8</v>
      </c>
      <c r="E74" s="1629" t="s">
        <v>67</v>
      </c>
      <c r="F74" s="1631" t="s">
        <v>114</v>
      </c>
      <c r="G74" s="1731" t="s">
        <v>48</v>
      </c>
      <c r="H74" s="1733" t="s">
        <v>55</v>
      </c>
      <c r="I74" s="1735" t="s">
        <v>126</v>
      </c>
      <c r="J74" s="676" t="s">
        <v>45</v>
      </c>
      <c r="K74" s="1017">
        <f>L74+N74</f>
        <v>145</v>
      </c>
      <c r="L74" s="1018">
        <v>105</v>
      </c>
      <c r="M74" s="1018"/>
      <c r="N74" s="1019">
        <v>40</v>
      </c>
      <c r="O74" s="1020">
        <f>P74+R74</f>
        <v>105</v>
      </c>
      <c r="P74" s="1018">
        <v>105</v>
      </c>
      <c r="Q74" s="1018"/>
      <c r="R74" s="1019">
        <v>0</v>
      </c>
      <c r="S74" s="1021">
        <f>T74+V74</f>
        <v>0</v>
      </c>
      <c r="T74" s="1022">
        <v>0</v>
      </c>
      <c r="U74" s="1022"/>
      <c r="V74" s="1023">
        <v>0</v>
      </c>
      <c r="W74" s="1024">
        <v>115</v>
      </c>
      <c r="X74" s="1025">
        <v>115</v>
      </c>
      <c r="Y74" s="400" t="s">
        <v>190</v>
      </c>
      <c r="Z74" s="401">
        <v>80</v>
      </c>
      <c r="AA74" s="401">
        <v>80</v>
      </c>
      <c r="AB74" s="402">
        <v>80</v>
      </c>
      <c r="AD74" s="15"/>
    </row>
    <row r="75" spans="1:30" ht="21" customHeight="1" x14ac:dyDescent="0.2">
      <c r="A75" s="1588"/>
      <c r="B75" s="1590"/>
      <c r="C75" s="1728"/>
      <c r="D75" s="1730"/>
      <c r="E75" s="1630"/>
      <c r="F75" s="1632"/>
      <c r="G75" s="1732"/>
      <c r="H75" s="1734"/>
      <c r="I75" s="1735"/>
      <c r="J75" s="658"/>
      <c r="K75" s="975"/>
      <c r="L75" s="976"/>
      <c r="M75" s="976"/>
      <c r="N75" s="988"/>
      <c r="O75" s="1026"/>
      <c r="P75" s="976"/>
      <c r="Q75" s="976"/>
      <c r="R75" s="371"/>
      <c r="S75" s="372"/>
      <c r="T75" s="373"/>
      <c r="U75" s="373"/>
      <c r="V75" s="1027"/>
      <c r="W75" s="1028"/>
      <c r="X75" s="375"/>
      <c r="Y75" s="403" t="s">
        <v>68</v>
      </c>
      <c r="Z75" s="404">
        <v>5</v>
      </c>
      <c r="AA75" s="404">
        <v>5</v>
      </c>
      <c r="AB75" s="405">
        <v>5</v>
      </c>
      <c r="AD75" s="15"/>
    </row>
    <row r="76" spans="1:30" ht="65.25" customHeight="1" x14ac:dyDescent="0.2">
      <c r="A76" s="612"/>
      <c r="B76" s="613"/>
      <c r="C76" s="917"/>
      <c r="D76" s="918" t="s">
        <v>10</v>
      </c>
      <c r="E76" s="921" t="s">
        <v>191</v>
      </c>
      <c r="F76" s="922"/>
      <c r="G76" s="923" t="s">
        <v>48</v>
      </c>
      <c r="H76" s="924" t="s">
        <v>55</v>
      </c>
      <c r="I76" s="902"/>
      <c r="J76" s="925" t="s">
        <v>45</v>
      </c>
      <c r="K76" s="1029">
        <f>L76+N76</f>
        <v>15</v>
      </c>
      <c r="L76" s="1030">
        <v>15</v>
      </c>
      <c r="M76" s="1030"/>
      <c r="N76" s="1031"/>
      <c r="O76" s="1032">
        <f>P76+R76</f>
        <v>16</v>
      </c>
      <c r="P76" s="1030">
        <v>16</v>
      </c>
      <c r="Q76" s="1030"/>
      <c r="R76" s="1031"/>
      <c r="S76" s="1033">
        <f>T76+V76</f>
        <v>0</v>
      </c>
      <c r="T76" s="1034">
        <v>0</v>
      </c>
      <c r="U76" s="1034"/>
      <c r="V76" s="1035"/>
      <c r="W76" s="1036">
        <v>16</v>
      </c>
      <c r="X76" s="1037">
        <v>16</v>
      </c>
      <c r="Y76" s="926" t="s">
        <v>69</v>
      </c>
      <c r="Z76" s="927">
        <v>2</v>
      </c>
      <c r="AA76" s="927">
        <v>2</v>
      </c>
      <c r="AB76" s="928">
        <v>2</v>
      </c>
      <c r="AC76" s="861"/>
      <c r="AD76" s="15"/>
    </row>
    <row r="77" spans="1:30" ht="25.5" customHeight="1" x14ac:dyDescent="0.2">
      <c r="A77" s="1737"/>
      <c r="B77" s="1738"/>
      <c r="C77" s="1739"/>
      <c r="D77" s="929" t="s">
        <v>47</v>
      </c>
      <c r="E77" s="1742" t="s">
        <v>70</v>
      </c>
      <c r="F77" s="930"/>
      <c r="G77" s="901" t="s">
        <v>48</v>
      </c>
      <c r="H77" s="931" t="s">
        <v>55</v>
      </c>
      <c r="I77" s="1724"/>
      <c r="J77" s="932" t="s">
        <v>45</v>
      </c>
      <c r="K77" s="1038">
        <f>N77</f>
        <v>0</v>
      </c>
      <c r="L77" s="1039"/>
      <c r="M77" s="1039"/>
      <c r="N77" s="1040">
        <v>0</v>
      </c>
      <c r="O77" s="1041">
        <f>P77+R77</f>
        <v>40</v>
      </c>
      <c r="P77" s="1039">
        <f>40</f>
        <v>40</v>
      </c>
      <c r="Q77" s="1039"/>
      <c r="R77" s="1040">
        <v>0</v>
      </c>
      <c r="S77" s="1042">
        <f>T77+V77</f>
        <v>0</v>
      </c>
      <c r="T77" s="1043"/>
      <c r="U77" s="1043"/>
      <c r="V77" s="1044">
        <v>0</v>
      </c>
      <c r="W77" s="1045">
        <v>20</v>
      </c>
      <c r="X77" s="51">
        <v>20</v>
      </c>
      <c r="Y77" s="933" t="s">
        <v>162</v>
      </c>
      <c r="Z77" s="934">
        <v>101</v>
      </c>
      <c r="AA77" s="934"/>
      <c r="AB77" s="935"/>
      <c r="AD77" s="15"/>
    </row>
    <row r="78" spans="1:30" ht="21" customHeight="1" x14ac:dyDescent="0.2">
      <c r="A78" s="1588"/>
      <c r="B78" s="1590"/>
      <c r="C78" s="1728"/>
      <c r="D78" s="905"/>
      <c r="E78" s="1625"/>
      <c r="F78" s="900"/>
      <c r="G78" s="906"/>
      <c r="H78" s="907"/>
      <c r="I78" s="1735"/>
      <c r="J78" s="658"/>
      <c r="K78" s="975"/>
      <c r="L78" s="977"/>
      <c r="M78" s="977"/>
      <c r="N78" s="988"/>
      <c r="O78" s="1026"/>
      <c r="P78" s="977"/>
      <c r="Q78" s="977"/>
      <c r="R78" s="988"/>
      <c r="S78" s="372"/>
      <c r="T78" s="373"/>
      <c r="U78" s="373"/>
      <c r="V78" s="1027"/>
      <c r="W78" s="1046"/>
      <c r="X78" s="1047"/>
      <c r="Y78" s="710" t="s">
        <v>71</v>
      </c>
      <c r="Z78" s="404"/>
      <c r="AA78" s="404">
        <v>20</v>
      </c>
      <c r="AB78" s="405">
        <v>20</v>
      </c>
      <c r="AD78" s="15"/>
    </row>
    <row r="79" spans="1:30" ht="25.5" customHeight="1" x14ac:dyDescent="0.2">
      <c r="A79" s="1588"/>
      <c r="B79" s="1590"/>
      <c r="C79" s="1728"/>
      <c r="D79" s="326" t="s">
        <v>48</v>
      </c>
      <c r="E79" s="863" t="s">
        <v>196</v>
      </c>
      <c r="F79" s="407"/>
      <c r="G79" s="408" t="s">
        <v>48</v>
      </c>
      <c r="H79" s="409" t="s">
        <v>55</v>
      </c>
      <c r="I79" s="1735"/>
      <c r="J79" s="659" t="s">
        <v>45</v>
      </c>
      <c r="K79" s="356"/>
      <c r="L79" s="359"/>
      <c r="M79" s="359"/>
      <c r="N79" s="362"/>
      <c r="O79" s="1048">
        <f>P79</f>
        <v>45</v>
      </c>
      <c r="P79" s="349">
        <v>45</v>
      </c>
      <c r="Q79" s="349"/>
      <c r="R79" s="620"/>
      <c r="S79" s="351"/>
      <c r="T79" s="352"/>
      <c r="U79" s="352"/>
      <c r="V79" s="1049"/>
      <c r="W79" s="1050"/>
      <c r="X79" s="360"/>
      <c r="Y79" s="410" t="s">
        <v>193</v>
      </c>
      <c r="Z79" s="411">
        <v>1</v>
      </c>
      <c r="AA79" s="411"/>
      <c r="AB79" s="709"/>
      <c r="AD79" s="15"/>
    </row>
    <row r="80" spans="1:30" ht="29.25" customHeight="1" x14ac:dyDescent="0.2">
      <c r="A80" s="518"/>
      <c r="B80" s="520"/>
      <c r="C80" s="528"/>
      <c r="D80" s="120" t="s">
        <v>49</v>
      </c>
      <c r="E80" s="635" t="s">
        <v>206</v>
      </c>
      <c r="F80" s="525"/>
      <c r="G80" s="517" t="s">
        <v>48</v>
      </c>
      <c r="H80" s="526" t="s">
        <v>55</v>
      </c>
      <c r="I80" s="522"/>
      <c r="J80" s="209" t="s">
        <v>45</v>
      </c>
      <c r="K80" s="31"/>
      <c r="L80" s="295"/>
      <c r="M80" s="295"/>
      <c r="N80" s="992"/>
      <c r="O80" s="22">
        <f>P80+R80</f>
        <v>0</v>
      </c>
      <c r="P80" s="295">
        <v>0</v>
      </c>
      <c r="Q80" s="295"/>
      <c r="R80" s="992"/>
      <c r="S80" s="179">
        <f>T80+V80</f>
        <v>0</v>
      </c>
      <c r="T80" s="148"/>
      <c r="U80" s="148"/>
      <c r="V80" s="1051"/>
      <c r="W80" s="1052">
        <v>20</v>
      </c>
      <c r="X80" s="30">
        <v>20</v>
      </c>
      <c r="Y80" s="262" t="s">
        <v>205</v>
      </c>
      <c r="Z80" s="36"/>
      <c r="AA80" s="36">
        <v>100</v>
      </c>
      <c r="AB80" s="37">
        <v>100</v>
      </c>
      <c r="AD80" s="15"/>
    </row>
    <row r="81" spans="1:30" ht="13.5" thickBot="1" x14ac:dyDescent="0.25">
      <c r="A81" s="519"/>
      <c r="B81" s="521"/>
      <c r="C81" s="528"/>
      <c r="D81" s="237"/>
      <c r="E81" s="198"/>
      <c r="F81" s="198"/>
      <c r="G81" s="198"/>
      <c r="H81" s="198"/>
      <c r="I81" s="1721" t="s">
        <v>104</v>
      </c>
      <c r="J81" s="1721"/>
      <c r="K81" s="1053">
        <f t="shared" ref="K81:W81" si="13">SUM(K74:K80)</f>
        <v>160</v>
      </c>
      <c r="L81" s="1054">
        <f t="shared" si="13"/>
        <v>120</v>
      </c>
      <c r="M81" s="1054">
        <f t="shared" si="13"/>
        <v>0</v>
      </c>
      <c r="N81" s="1055">
        <f t="shared" si="13"/>
        <v>40</v>
      </c>
      <c r="O81" s="1056">
        <f t="shared" si="13"/>
        <v>206</v>
      </c>
      <c r="P81" s="1054">
        <f t="shared" si="13"/>
        <v>206</v>
      </c>
      <c r="Q81" s="1054">
        <f t="shared" si="13"/>
        <v>0</v>
      </c>
      <c r="R81" s="1055">
        <f t="shared" si="13"/>
        <v>0</v>
      </c>
      <c r="S81" s="1001">
        <f t="shared" si="13"/>
        <v>0</v>
      </c>
      <c r="T81" s="995">
        <f t="shared" si="13"/>
        <v>0</v>
      </c>
      <c r="U81" s="995">
        <f t="shared" si="13"/>
        <v>0</v>
      </c>
      <c r="V81" s="995">
        <f t="shared" si="13"/>
        <v>0</v>
      </c>
      <c r="W81" s="1003">
        <f t="shared" si="13"/>
        <v>171</v>
      </c>
      <c r="X81" s="1002">
        <f>SUM(X74:X80)</f>
        <v>171</v>
      </c>
      <c r="Y81" s="314"/>
      <c r="Z81" s="483"/>
      <c r="AA81" s="483"/>
      <c r="AB81" s="315"/>
    </row>
    <row r="82" spans="1:30" ht="13.5" thickBot="1" x14ac:dyDescent="0.25">
      <c r="A82" s="222" t="s">
        <v>8</v>
      </c>
      <c r="B82" s="14" t="s">
        <v>47</v>
      </c>
      <c r="C82" s="1572" t="s">
        <v>11</v>
      </c>
      <c r="D82" s="1572"/>
      <c r="E82" s="1572"/>
      <c r="F82" s="1572"/>
      <c r="G82" s="1572"/>
      <c r="H82" s="1572"/>
      <c r="I82" s="1572"/>
      <c r="J82" s="1572"/>
      <c r="K82" s="61">
        <f>K81</f>
        <v>160</v>
      </c>
      <c r="L82" s="1057">
        <f t="shared" ref="L82:V82" si="14">L81</f>
        <v>120</v>
      </c>
      <c r="M82" s="1057">
        <f t="shared" si="14"/>
        <v>0</v>
      </c>
      <c r="N82" s="1058">
        <f t="shared" si="14"/>
        <v>40</v>
      </c>
      <c r="O82" s="1059">
        <f t="shared" si="14"/>
        <v>206</v>
      </c>
      <c r="P82" s="1057">
        <f t="shared" si="14"/>
        <v>206</v>
      </c>
      <c r="Q82" s="1057">
        <f t="shared" si="14"/>
        <v>0</v>
      </c>
      <c r="R82" s="1058">
        <f t="shared" si="14"/>
        <v>0</v>
      </c>
      <c r="S82" s="1059">
        <f t="shared" si="14"/>
        <v>0</v>
      </c>
      <c r="T82" s="61">
        <f t="shared" si="14"/>
        <v>0</v>
      </c>
      <c r="U82" s="61">
        <f t="shared" si="14"/>
        <v>0</v>
      </c>
      <c r="V82" s="61">
        <f t="shared" si="14"/>
        <v>0</v>
      </c>
      <c r="W82" s="844">
        <f>W81</f>
        <v>171</v>
      </c>
      <c r="X82" s="846">
        <f>X81</f>
        <v>171</v>
      </c>
      <c r="Y82" s="1617"/>
      <c r="Z82" s="1573"/>
      <c r="AA82" s="1573"/>
      <c r="AB82" s="1574"/>
    </row>
    <row r="83" spans="1:30" ht="13.5" thickBot="1" x14ac:dyDescent="0.25">
      <c r="A83" s="222" t="s">
        <v>8</v>
      </c>
      <c r="B83" s="1575" t="s">
        <v>12</v>
      </c>
      <c r="C83" s="1576"/>
      <c r="D83" s="1576"/>
      <c r="E83" s="1576"/>
      <c r="F83" s="1576"/>
      <c r="G83" s="1576"/>
      <c r="H83" s="1576"/>
      <c r="I83" s="1576"/>
      <c r="J83" s="1576"/>
      <c r="K83" s="227">
        <f t="shared" ref="K83:X83" si="15">K82+K56+K71</f>
        <v>4839.6000000000004</v>
      </c>
      <c r="L83" s="1060">
        <f t="shared" si="15"/>
        <v>2845.4</v>
      </c>
      <c r="M83" s="1060">
        <f t="shared" si="15"/>
        <v>145</v>
      </c>
      <c r="N83" s="1061">
        <f t="shared" si="15"/>
        <v>1994.2</v>
      </c>
      <c r="O83" s="1062">
        <f t="shared" si="15"/>
        <v>3064.4</v>
      </c>
      <c r="P83" s="1060">
        <f t="shared" si="15"/>
        <v>1855.5</v>
      </c>
      <c r="Q83" s="1060">
        <f t="shared" si="15"/>
        <v>48.5</v>
      </c>
      <c r="R83" s="1061">
        <f t="shared" si="15"/>
        <v>1208.9000000000001</v>
      </c>
      <c r="S83" s="1062">
        <f t="shared" si="15"/>
        <v>0</v>
      </c>
      <c r="T83" s="1062">
        <f t="shared" si="15"/>
        <v>0</v>
      </c>
      <c r="U83" s="1062">
        <f t="shared" si="15"/>
        <v>0</v>
      </c>
      <c r="V83" s="1062">
        <f t="shared" si="15"/>
        <v>0</v>
      </c>
      <c r="W83" s="1063">
        <f t="shared" si="15"/>
        <v>3068.5</v>
      </c>
      <c r="X83" s="847">
        <f t="shared" si="15"/>
        <v>3487.7</v>
      </c>
      <c r="Y83" s="1619"/>
      <c r="Z83" s="1577"/>
      <c r="AA83" s="1577"/>
      <c r="AB83" s="1578"/>
    </row>
    <row r="84" spans="1:30" ht="15.75" customHeight="1" thickBot="1" x14ac:dyDescent="0.25">
      <c r="A84" s="223" t="s">
        <v>10</v>
      </c>
      <c r="B84" s="1614" t="s">
        <v>72</v>
      </c>
      <c r="C84" s="1615"/>
      <c r="D84" s="1615"/>
      <c r="E84" s="1615"/>
      <c r="F84" s="1615"/>
      <c r="G84" s="1615"/>
      <c r="H84" s="1615"/>
      <c r="I84" s="1615"/>
      <c r="J84" s="1615"/>
      <c r="K84" s="1736"/>
      <c r="L84" s="1736"/>
      <c r="M84" s="1736"/>
      <c r="N84" s="1736"/>
      <c r="O84" s="1736"/>
      <c r="P84" s="1736"/>
      <c r="Q84" s="1736"/>
      <c r="R84" s="1736"/>
      <c r="S84" s="1615"/>
      <c r="T84" s="1615"/>
      <c r="U84" s="1615"/>
      <c r="V84" s="1615"/>
      <c r="W84" s="1615"/>
      <c r="X84" s="1615"/>
      <c r="Y84" s="1615"/>
      <c r="Z84" s="1615"/>
      <c r="AA84" s="1615"/>
      <c r="AB84" s="1616"/>
    </row>
    <row r="85" spans="1:30" ht="17.25" customHeight="1" thickBot="1" x14ac:dyDescent="0.25">
      <c r="A85" s="226" t="s">
        <v>10</v>
      </c>
      <c r="B85" s="14" t="s">
        <v>8</v>
      </c>
      <c r="C85" s="1718" t="s">
        <v>194</v>
      </c>
      <c r="D85" s="1719"/>
      <c r="E85" s="1719"/>
      <c r="F85" s="1719"/>
      <c r="G85" s="1719"/>
      <c r="H85" s="1719"/>
      <c r="I85" s="1719"/>
      <c r="J85" s="1719"/>
      <c r="K85" s="1719"/>
      <c r="L85" s="1719"/>
      <c r="M85" s="1719"/>
      <c r="N85" s="1719"/>
      <c r="O85" s="1719"/>
      <c r="P85" s="1719"/>
      <c r="Q85" s="1719"/>
      <c r="R85" s="1719"/>
      <c r="S85" s="1719"/>
      <c r="T85" s="1719"/>
      <c r="U85" s="1719"/>
      <c r="V85" s="1719"/>
      <c r="W85" s="1719"/>
      <c r="X85" s="1719"/>
      <c r="Y85" s="1719"/>
      <c r="Z85" s="1719"/>
      <c r="AA85" s="1719"/>
      <c r="AB85" s="1720"/>
    </row>
    <row r="86" spans="1:30" ht="27" customHeight="1" x14ac:dyDescent="0.2">
      <c r="A86" s="594" t="s">
        <v>10</v>
      </c>
      <c r="B86" s="596" t="s">
        <v>8</v>
      </c>
      <c r="C86" s="598" t="s">
        <v>8</v>
      </c>
      <c r="D86" s="468"/>
      <c r="E86" s="469" t="s">
        <v>195</v>
      </c>
      <c r="F86" s="475"/>
      <c r="G86" s="476"/>
      <c r="H86" s="477"/>
      <c r="I86" s="492"/>
      <c r="J86" s="208" t="s">
        <v>45</v>
      </c>
      <c r="K86" s="136">
        <f>L86+N86</f>
        <v>0</v>
      </c>
      <c r="L86" s="137"/>
      <c r="M86" s="137"/>
      <c r="N86" s="138"/>
      <c r="O86" s="488">
        <f>P86+R86</f>
        <v>0</v>
      </c>
      <c r="P86" s="137"/>
      <c r="Q86" s="137"/>
      <c r="R86" s="138">
        <v>0</v>
      </c>
      <c r="S86" s="753">
        <f>T86+V86</f>
        <v>0</v>
      </c>
      <c r="T86" s="157"/>
      <c r="U86" s="157"/>
      <c r="V86" s="490">
        <v>0</v>
      </c>
      <c r="W86" s="139">
        <v>0</v>
      </c>
      <c r="X86" s="665">
        <v>0</v>
      </c>
      <c r="Y86" s="667"/>
      <c r="Z86" s="473"/>
      <c r="AA86" s="473"/>
      <c r="AB86" s="474"/>
      <c r="AD86" s="15"/>
    </row>
    <row r="87" spans="1:30" ht="32.25" customHeight="1" x14ac:dyDescent="0.2">
      <c r="A87" s="700"/>
      <c r="B87" s="701"/>
      <c r="C87" s="599"/>
      <c r="D87" s="494" t="s">
        <v>8</v>
      </c>
      <c r="E87" s="721" t="s">
        <v>73</v>
      </c>
      <c r="F87" s="705"/>
      <c r="G87" s="706"/>
      <c r="H87" s="707"/>
      <c r="I87" s="1724" t="s">
        <v>124</v>
      </c>
      <c r="J87" s="736" t="s">
        <v>45</v>
      </c>
      <c r="K87" s="718">
        <f>L87</f>
        <v>15</v>
      </c>
      <c r="L87" s="141">
        <v>15</v>
      </c>
      <c r="M87" s="141"/>
      <c r="N87" s="142"/>
      <c r="O87" s="719">
        <f>P87</f>
        <v>20</v>
      </c>
      <c r="P87" s="141">
        <v>20</v>
      </c>
      <c r="Q87" s="141"/>
      <c r="R87" s="142"/>
      <c r="S87" s="754"/>
      <c r="T87" s="159"/>
      <c r="U87" s="159"/>
      <c r="V87" s="720"/>
      <c r="W87" s="143">
        <v>20</v>
      </c>
      <c r="X87" s="737"/>
      <c r="Y87" s="865" t="s">
        <v>76</v>
      </c>
      <c r="Z87" s="146">
        <v>2</v>
      </c>
      <c r="AA87" s="146">
        <v>2</v>
      </c>
      <c r="AB87" s="671">
        <v>2</v>
      </c>
      <c r="AD87" s="15"/>
    </row>
    <row r="88" spans="1:30" ht="23.25" customHeight="1" x14ac:dyDescent="0.2">
      <c r="A88" s="700"/>
      <c r="B88" s="701"/>
      <c r="C88" s="599"/>
      <c r="D88" s="722" t="s">
        <v>10</v>
      </c>
      <c r="E88" s="723" t="s">
        <v>74</v>
      </c>
      <c r="F88" s="705"/>
      <c r="G88" s="706"/>
      <c r="H88" s="707"/>
      <c r="I88" s="1735"/>
      <c r="J88" s="659" t="s">
        <v>45</v>
      </c>
      <c r="K88" s="724"/>
      <c r="L88" s="725"/>
      <c r="M88" s="725"/>
      <c r="N88" s="726"/>
      <c r="O88" s="727">
        <f t="shared" ref="O88:O89" si="16">P88</f>
        <v>30</v>
      </c>
      <c r="P88" s="725">
        <v>30</v>
      </c>
      <c r="Q88" s="725"/>
      <c r="R88" s="726"/>
      <c r="S88" s="755"/>
      <c r="T88" s="728"/>
      <c r="U88" s="728"/>
      <c r="V88" s="729"/>
      <c r="W88" s="730"/>
      <c r="X88" s="866"/>
      <c r="Y88" s="738" t="s">
        <v>75</v>
      </c>
      <c r="Z88" s="731">
        <v>100</v>
      </c>
      <c r="AA88" s="731"/>
      <c r="AB88" s="732"/>
      <c r="AD88" s="15"/>
    </row>
    <row r="89" spans="1:30" ht="32.25" customHeight="1" x14ac:dyDescent="0.2">
      <c r="A89" s="700"/>
      <c r="B89" s="701"/>
      <c r="C89" s="599"/>
      <c r="D89" s="722" t="s">
        <v>47</v>
      </c>
      <c r="E89" s="864" t="s">
        <v>164</v>
      </c>
      <c r="F89" s="1298" t="s">
        <v>239</v>
      </c>
      <c r="G89" s="706"/>
      <c r="H89" s="707"/>
      <c r="I89" s="702"/>
      <c r="J89" s="659" t="s">
        <v>45</v>
      </c>
      <c r="K89" s="724"/>
      <c r="L89" s="725"/>
      <c r="M89" s="725"/>
      <c r="N89" s="726"/>
      <c r="O89" s="727">
        <f t="shared" si="16"/>
        <v>50</v>
      </c>
      <c r="P89" s="725">
        <v>50</v>
      </c>
      <c r="Q89" s="725"/>
      <c r="R89" s="726"/>
      <c r="S89" s="755"/>
      <c r="T89" s="728"/>
      <c r="U89" s="728"/>
      <c r="V89" s="729"/>
      <c r="W89" s="730">
        <v>70</v>
      </c>
      <c r="X89" s="866"/>
      <c r="Y89" s="733" t="s">
        <v>165</v>
      </c>
      <c r="Z89" s="734"/>
      <c r="AA89" s="731">
        <v>1</v>
      </c>
      <c r="AB89" s="732"/>
      <c r="AD89" s="15"/>
    </row>
    <row r="90" spans="1:30" ht="42.75" customHeight="1" x14ac:dyDescent="0.2">
      <c r="A90" s="595"/>
      <c r="B90" s="597"/>
      <c r="C90" s="599"/>
      <c r="D90" s="466" t="s">
        <v>48</v>
      </c>
      <c r="E90" s="467" t="s">
        <v>82</v>
      </c>
      <c r="F90" s="705" t="s">
        <v>170</v>
      </c>
      <c r="G90" s="706" t="s">
        <v>48</v>
      </c>
      <c r="H90" s="707" t="s">
        <v>55</v>
      </c>
      <c r="I90" s="1735"/>
      <c r="J90" s="659" t="s">
        <v>45</v>
      </c>
      <c r="K90" s="724">
        <f>L90+N90</f>
        <v>10</v>
      </c>
      <c r="L90" s="725"/>
      <c r="M90" s="725"/>
      <c r="N90" s="726">
        <v>10</v>
      </c>
      <c r="O90" s="727">
        <f>P90+R90</f>
        <v>50</v>
      </c>
      <c r="P90" s="725"/>
      <c r="Q90" s="725"/>
      <c r="R90" s="726">
        <v>50</v>
      </c>
      <c r="S90" s="755">
        <f>T90+V90</f>
        <v>0</v>
      </c>
      <c r="T90" s="728"/>
      <c r="U90" s="728"/>
      <c r="V90" s="729">
        <v>0</v>
      </c>
      <c r="W90" s="730">
        <v>0</v>
      </c>
      <c r="X90" s="867"/>
      <c r="Y90" s="871" t="s">
        <v>81</v>
      </c>
      <c r="Z90" s="731">
        <v>1</v>
      </c>
      <c r="AA90" s="734"/>
      <c r="AB90" s="735"/>
      <c r="AD90" s="15"/>
    </row>
    <row r="91" spans="1:30" ht="40.5" customHeight="1" x14ac:dyDescent="0.2">
      <c r="A91" s="700"/>
      <c r="B91" s="701"/>
      <c r="C91" s="599"/>
      <c r="D91" s="722" t="s">
        <v>49</v>
      </c>
      <c r="E91" s="740" t="s">
        <v>167</v>
      </c>
      <c r="F91" s="741"/>
      <c r="G91" s="742"/>
      <c r="H91" s="743"/>
      <c r="I91" s="1801"/>
      <c r="J91" s="760" t="s">
        <v>45</v>
      </c>
      <c r="K91" s="724">
        <f>L91+N91</f>
        <v>0</v>
      </c>
      <c r="L91" s="744"/>
      <c r="M91" s="744"/>
      <c r="N91" s="745"/>
      <c r="O91" s="746"/>
      <c r="P91" s="744"/>
      <c r="Q91" s="744"/>
      <c r="R91" s="745"/>
      <c r="S91" s="756"/>
      <c r="T91" s="747"/>
      <c r="U91" s="747"/>
      <c r="V91" s="748"/>
      <c r="W91" s="749"/>
      <c r="X91" s="868">
        <v>50</v>
      </c>
      <c r="Y91" s="738" t="s">
        <v>77</v>
      </c>
      <c r="Z91" s="734"/>
      <c r="AA91" s="750"/>
      <c r="AB91" s="735">
        <v>1</v>
      </c>
      <c r="AD91" s="15"/>
    </row>
    <row r="92" spans="1:30" ht="28.5" customHeight="1" x14ac:dyDescent="0.2">
      <c r="A92" s="595"/>
      <c r="B92" s="597"/>
      <c r="C92" s="599"/>
      <c r="D92" s="421"/>
      <c r="E92" s="413" t="s">
        <v>166</v>
      </c>
      <c r="F92" s="463"/>
      <c r="G92" s="464"/>
      <c r="H92" s="465"/>
      <c r="I92" s="493"/>
      <c r="J92" s="209" t="s">
        <v>45</v>
      </c>
      <c r="K92" s="145">
        <f>L92+N92</f>
        <v>20</v>
      </c>
      <c r="L92" s="415"/>
      <c r="M92" s="415"/>
      <c r="N92" s="416">
        <v>20</v>
      </c>
      <c r="O92" s="489"/>
      <c r="P92" s="415"/>
      <c r="Q92" s="415"/>
      <c r="R92" s="416"/>
      <c r="S92" s="160"/>
      <c r="T92" s="417"/>
      <c r="U92" s="417"/>
      <c r="V92" s="491"/>
      <c r="W92" s="605"/>
      <c r="X92" s="666"/>
      <c r="Y92" s="670"/>
      <c r="Z92" s="418"/>
      <c r="AA92" s="419"/>
      <c r="AB92" s="420"/>
      <c r="AD92" s="15"/>
    </row>
    <row r="93" spans="1:30" ht="40.5" customHeight="1" x14ac:dyDescent="0.2">
      <c r="A93" s="391"/>
      <c r="B93" s="392"/>
      <c r="C93" s="484"/>
      <c r="D93" s="421" t="s">
        <v>50</v>
      </c>
      <c r="E93" s="413" t="s">
        <v>130</v>
      </c>
      <c r="F93" s="426" t="s">
        <v>115</v>
      </c>
      <c r="G93" s="423" t="s">
        <v>48</v>
      </c>
      <c r="H93" s="424" t="s">
        <v>117</v>
      </c>
      <c r="I93" s="425" t="s">
        <v>145</v>
      </c>
      <c r="J93" s="209" t="s">
        <v>45</v>
      </c>
      <c r="K93" s="145">
        <f>L93</f>
        <v>25</v>
      </c>
      <c r="L93" s="415">
        <v>25</v>
      </c>
      <c r="M93" s="415"/>
      <c r="N93" s="416"/>
      <c r="O93" s="884">
        <f>P93</f>
        <v>45</v>
      </c>
      <c r="P93" s="885">
        <v>45</v>
      </c>
      <c r="Q93" s="415"/>
      <c r="R93" s="416"/>
      <c r="S93" s="160"/>
      <c r="T93" s="417"/>
      <c r="U93" s="417"/>
      <c r="V93" s="491"/>
      <c r="W93" s="605"/>
      <c r="X93" s="666"/>
      <c r="Y93" s="670" t="s">
        <v>118</v>
      </c>
      <c r="Z93" s="418">
        <v>1</v>
      </c>
      <c r="AA93" s="419"/>
      <c r="AB93" s="420"/>
      <c r="AD93" s="15"/>
    </row>
    <row r="94" spans="1:30" ht="17.25" customHeight="1" x14ac:dyDescent="0.2">
      <c r="A94" s="391"/>
      <c r="B94" s="392"/>
      <c r="C94" s="484"/>
      <c r="D94" s="494" t="s">
        <v>92</v>
      </c>
      <c r="E94" s="1722" t="s">
        <v>123</v>
      </c>
      <c r="F94" s="1586" t="s">
        <v>172</v>
      </c>
      <c r="G94" s="1714" t="s">
        <v>48</v>
      </c>
      <c r="H94" s="1716" t="s">
        <v>84</v>
      </c>
      <c r="I94" s="1724" t="s">
        <v>127</v>
      </c>
      <c r="J94" s="554" t="s">
        <v>45</v>
      </c>
      <c r="K94" s="495">
        <f>L94</f>
        <v>25</v>
      </c>
      <c r="L94" s="496">
        <v>25</v>
      </c>
      <c r="M94" s="496"/>
      <c r="N94" s="497"/>
      <c r="O94" s="498">
        <f>P94</f>
        <v>19.3</v>
      </c>
      <c r="P94" s="499">
        <v>19.3</v>
      </c>
      <c r="Q94" s="500"/>
      <c r="R94" s="497"/>
      <c r="S94" s="757"/>
      <c r="T94" s="501"/>
      <c r="U94" s="501"/>
      <c r="V94" s="502"/>
      <c r="W94" s="606"/>
      <c r="X94" s="869"/>
      <c r="Y94" s="503" t="s">
        <v>118</v>
      </c>
      <c r="Z94" s="504">
        <v>1</v>
      </c>
      <c r="AA94" s="505"/>
      <c r="AB94" s="506"/>
      <c r="AD94" s="15"/>
    </row>
    <row r="95" spans="1:30" ht="18" customHeight="1" x14ac:dyDescent="0.2">
      <c r="A95" s="486"/>
      <c r="B95" s="487"/>
      <c r="C95" s="484"/>
      <c r="D95" s="421"/>
      <c r="E95" s="1723"/>
      <c r="F95" s="1587"/>
      <c r="G95" s="1715"/>
      <c r="H95" s="1717"/>
      <c r="I95" s="1725"/>
      <c r="J95" s="209"/>
      <c r="K95" s="145"/>
      <c r="L95" s="415"/>
      <c r="M95" s="415"/>
      <c r="N95" s="416"/>
      <c r="O95" s="106"/>
      <c r="P95" s="174"/>
      <c r="Q95" s="109"/>
      <c r="R95" s="416"/>
      <c r="S95" s="160"/>
      <c r="T95" s="417"/>
      <c r="U95" s="417"/>
      <c r="V95" s="491"/>
      <c r="W95" s="605"/>
      <c r="X95" s="666"/>
      <c r="Y95" s="670"/>
      <c r="Z95" s="418"/>
      <c r="AA95" s="418"/>
      <c r="AB95" s="420"/>
      <c r="AD95" s="15"/>
    </row>
    <row r="96" spans="1:30" ht="15.75" customHeight="1" thickBot="1" x14ac:dyDescent="0.25">
      <c r="A96" s="389"/>
      <c r="B96" s="390"/>
      <c r="C96" s="479"/>
      <c r="D96" s="237"/>
      <c r="E96" s="237"/>
      <c r="F96" s="237"/>
      <c r="G96" s="237"/>
      <c r="H96" s="237"/>
      <c r="I96" s="1721" t="s">
        <v>104</v>
      </c>
      <c r="J96" s="1721"/>
      <c r="K96" s="238">
        <f>SUM(K86:K95)</f>
        <v>95</v>
      </c>
      <c r="L96" s="239">
        <f t="shared" ref="L96:X96" si="17">SUM(L86:L95)</f>
        <v>65</v>
      </c>
      <c r="M96" s="239">
        <f t="shared" si="17"/>
        <v>0</v>
      </c>
      <c r="N96" s="758">
        <f t="shared" si="17"/>
        <v>30</v>
      </c>
      <c r="O96" s="759">
        <f>SUM(O86:O95)</f>
        <v>214.3</v>
      </c>
      <c r="P96" s="239">
        <f t="shared" si="17"/>
        <v>164.3</v>
      </c>
      <c r="Q96" s="239">
        <f t="shared" si="17"/>
        <v>0</v>
      </c>
      <c r="R96" s="758">
        <f t="shared" si="17"/>
        <v>50</v>
      </c>
      <c r="S96" s="752">
        <f t="shared" si="17"/>
        <v>0</v>
      </c>
      <c r="T96" s="485">
        <f t="shared" si="17"/>
        <v>0</v>
      </c>
      <c r="U96" s="485">
        <f t="shared" si="17"/>
        <v>0</v>
      </c>
      <c r="V96" s="485">
        <f t="shared" si="17"/>
        <v>0</v>
      </c>
      <c r="W96" s="607">
        <f>SUM(W86:W95)</f>
        <v>90</v>
      </c>
      <c r="X96" s="870">
        <f t="shared" si="17"/>
        <v>50</v>
      </c>
      <c r="Y96" s="872"/>
      <c r="Z96" s="483"/>
      <c r="AA96" s="483"/>
      <c r="AB96" s="310"/>
    </row>
    <row r="97" spans="1:49" ht="30" customHeight="1" x14ac:dyDescent="0.2">
      <c r="A97" s="1598" t="s">
        <v>10</v>
      </c>
      <c r="B97" s="1599" t="s">
        <v>8</v>
      </c>
      <c r="C97" s="1600" t="s">
        <v>10</v>
      </c>
      <c r="D97" s="1708"/>
      <c r="E97" s="1740" t="s">
        <v>168</v>
      </c>
      <c r="F97" s="1606" t="s">
        <v>169</v>
      </c>
      <c r="G97" s="1712" t="s">
        <v>48</v>
      </c>
      <c r="H97" s="1603" t="s">
        <v>84</v>
      </c>
      <c r="I97" s="1726" t="s">
        <v>184</v>
      </c>
      <c r="J97" s="18" t="s">
        <v>45</v>
      </c>
      <c r="K97" s="441"/>
      <c r="L97" s="442"/>
      <c r="M97" s="443"/>
      <c r="N97" s="444"/>
      <c r="O97" s="445">
        <f>P97+R97</f>
        <v>50</v>
      </c>
      <c r="P97" s="442"/>
      <c r="Q97" s="442"/>
      <c r="R97" s="751">
        <v>50</v>
      </c>
      <c r="S97" s="459">
        <f>T97</f>
        <v>0</v>
      </c>
      <c r="T97" s="437"/>
      <c r="U97" s="437"/>
      <c r="V97" s="460"/>
      <c r="W97" s="439">
        <v>100</v>
      </c>
      <c r="X97" s="440">
        <v>100</v>
      </c>
      <c r="Y97" s="1585" t="s">
        <v>171</v>
      </c>
      <c r="Z97" s="127">
        <v>1</v>
      </c>
      <c r="AA97" s="128">
        <v>2</v>
      </c>
      <c r="AB97" s="133">
        <v>2</v>
      </c>
      <c r="AD97" s="15"/>
    </row>
    <row r="98" spans="1:49" ht="20.25" customHeight="1" thickBot="1" x14ac:dyDescent="0.25">
      <c r="A98" s="1589"/>
      <c r="B98" s="1591"/>
      <c r="C98" s="1593"/>
      <c r="D98" s="1709"/>
      <c r="E98" s="1741"/>
      <c r="F98" s="1607"/>
      <c r="G98" s="1713"/>
      <c r="H98" s="1597"/>
      <c r="I98" s="1727"/>
      <c r="J98" s="319" t="s">
        <v>9</v>
      </c>
      <c r="K98" s="233"/>
      <c r="L98" s="229"/>
      <c r="M98" s="229"/>
      <c r="N98" s="230"/>
      <c r="O98" s="427">
        <f t="shared" ref="O98:X98" si="18">O97</f>
        <v>50</v>
      </c>
      <c r="P98" s="229">
        <f t="shared" si="18"/>
        <v>0</v>
      </c>
      <c r="Q98" s="229">
        <f t="shared" si="18"/>
        <v>0</v>
      </c>
      <c r="R98" s="458">
        <f t="shared" si="18"/>
        <v>50</v>
      </c>
      <c r="S98" s="461">
        <f t="shared" si="18"/>
        <v>0</v>
      </c>
      <c r="T98" s="232">
        <f t="shared" si="18"/>
        <v>0</v>
      </c>
      <c r="U98" s="232">
        <f t="shared" si="18"/>
        <v>0</v>
      </c>
      <c r="V98" s="462">
        <f t="shared" si="18"/>
        <v>0</v>
      </c>
      <c r="W98" s="164">
        <f>W97</f>
        <v>100</v>
      </c>
      <c r="X98" s="164">
        <f t="shared" si="18"/>
        <v>100</v>
      </c>
      <c r="Y98" s="1584"/>
      <c r="Z98" s="131"/>
      <c r="AA98" s="135"/>
      <c r="AB98" s="132"/>
      <c r="AD98" s="15"/>
    </row>
    <row r="99" spans="1:49" ht="33" customHeight="1" x14ac:dyDescent="0.2">
      <c r="A99" s="1598" t="s">
        <v>10</v>
      </c>
      <c r="B99" s="1599" t="s">
        <v>8</v>
      </c>
      <c r="C99" s="1600" t="s">
        <v>47</v>
      </c>
      <c r="D99" s="1708"/>
      <c r="E99" s="1601" t="s">
        <v>186</v>
      </c>
      <c r="F99" s="1606" t="s">
        <v>116</v>
      </c>
      <c r="G99" s="1712" t="s">
        <v>48</v>
      </c>
      <c r="H99" s="1603" t="s">
        <v>55</v>
      </c>
      <c r="I99" s="1726" t="s">
        <v>124</v>
      </c>
      <c r="J99" s="456" t="s">
        <v>45</v>
      </c>
      <c r="K99" s="430"/>
      <c r="L99" s="431"/>
      <c r="M99" s="432"/>
      <c r="N99" s="433"/>
      <c r="O99" s="434"/>
      <c r="P99" s="431"/>
      <c r="Q99" s="431"/>
      <c r="R99" s="435"/>
      <c r="S99" s="436"/>
      <c r="T99" s="437"/>
      <c r="U99" s="437"/>
      <c r="V99" s="438"/>
      <c r="W99" s="439"/>
      <c r="X99" s="619">
        <v>50</v>
      </c>
      <c r="Y99" s="1585" t="s">
        <v>77</v>
      </c>
      <c r="Z99" s="127"/>
      <c r="AA99" s="128"/>
      <c r="AB99" s="133">
        <v>1</v>
      </c>
      <c r="AD99" s="15"/>
    </row>
    <row r="100" spans="1:49" ht="14.25" customHeight="1" thickBot="1" x14ac:dyDescent="0.25">
      <c r="A100" s="1589"/>
      <c r="B100" s="1591"/>
      <c r="C100" s="1593"/>
      <c r="D100" s="1709"/>
      <c r="E100" s="1602"/>
      <c r="F100" s="1607"/>
      <c r="G100" s="1713"/>
      <c r="H100" s="1597"/>
      <c r="I100" s="1727"/>
      <c r="J100" s="457" t="s">
        <v>9</v>
      </c>
      <c r="K100" s="233"/>
      <c r="L100" s="229"/>
      <c r="M100" s="229"/>
      <c r="N100" s="230"/>
      <c r="O100" s="427"/>
      <c r="P100" s="229"/>
      <c r="Q100" s="229"/>
      <c r="R100" s="230"/>
      <c r="S100" s="231">
        <f>S99</f>
        <v>0</v>
      </c>
      <c r="T100" s="232">
        <f>T99</f>
        <v>0</v>
      </c>
      <c r="U100" s="232"/>
      <c r="V100" s="147"/>
      <c r="W100" s="164"/>
      <c r="X100" s="234">
        <f>X99</f>
        <v>50</v>
      </c>
      <c r="Y100" s="1584"/>
      <c r="Z100" s="131"/>
      <c r="AA100" s="135"/>
      <c r="AB100" s="132"/>
      <c r="AD100" s="15"/>
    </row>
    <row r="101" spans="1:49" ht="24.75" customHeight="1" x14ac:dyDescent="0.2">
      <c r="A101" s="1588" t="s">
        <v>10</v>
      </c>
      <c r="B101" s="1590" t="s">
        <v>8</v>
      </c>
      <c r="C101" s="1592" t="s">
        <v>48</v>
      </c>
      <c r="D101" s="1708"/>
      <c r="E101" s="1594" t="s">
        <v>212</v>
      </c>
      <c r="F101" s="1806" t="s">
        <v>116</v>
      </c>
      <c r="G101" s="1743" t="s">
        <v>48</v>
      </c>
      <c r="H101" s="1596" t="s">
        <v>55</v>
      </c>
      <c r="I101" s="1726" t="s">
        <v>124</v>
      </c>
      <c r="J101" s="618" t="s">
        <v>176</v>
      </c>
      <c r="K101" s="441"/>
      <c r="L101" s="442"/>
      <c r="M101" s="443"/>
      <c r="N101" s="444"/>
      <c r="O101" s="445"/>
      <c r="P101" s="442"/>
      <c r="Q101" s="442"/>
      <c r="R101" s="446"/>
      <c r="S101" s="447"/>
      <c r="T101" s="448"/>
      <c r="U101" s="448"/>
      <c r="V101" s="449"/>
      <c r="W101" s="450">
        <v>30</v>
      </c>
      <c r="X101" s="451"/>
      <c r="Y101" s="1583" t="s">
        <v>77</v>
      </c>
      <c r="Z101" s="129"/>
      <c r="AA101" s="146">
        <v>1</v>
      </c>
      <c r="AB101" s="130"/>
      <c r="AD101" s="15"/>
    </row>
    <row r="102" spans="1:49" ht="15.75" customHeight="1" thickBot="1" x14ac:dyDescent="0.25">
      <c r="A102" s="1589"/>
      <c r="B102" s="1591"/>
      <c r="C102" s="1593"/>
      <c r="D102" s="1709"/>
      <c r="E102" s="1595"/>
      <c r="F102" s="1607"/>
      <c r="G102" s="1713"/>
      <c r="H102" s="1597"/>
      <c r="I102" s="1727"/>
      <c r="J102" s="319" t="s">
        <v>9</v>
      </c>
      <c r="K102" s="233"/>
      <c r="L102" s="229"/>
      <c r="M102" s="229"/>
      <c r="N102" s="230"/>
      <c r="O102" s="427"/>
      <c r="P102" s="229"/>
      <c r="Q102" s="229"/>
      <c r="R102" s="230"/>
      <c r="S102" s="231">
        <f>S101</f>
        <v>0</v>
      </c>
      <c r="T102" s="232">
        <f>T101</f>
        <v>0</v>
      </c>
      <c r="U102" s="232"/>
      <c r="V102" s="147"/>
      <c r="W102" s="164">
        <f>W101</f>
        <v>30</v>
      </c>
      <c r="X102" s="164">
        <f>X101</f>
        <v>0</v>
      </c>
      <c r="Y102" s="1584"/>
      <c r="Z102" s="131"/>
      <c r="AA102" s="135"/>
      <c r="AB102" s="132"/>
      <c r="AD102" s="15"/>
    </row>
    <row r="103" spans="1:49" ht="13.5" customHeight="1" x14ac:dyDescent="0.2">
      <c r="A103" s="1598" t="s">
        <v>10</v>
      </c>
      <c r="B103" s="1599" t="s">
        <v>8</v>
      </c>
      <c r="C103" s="1600" t="s">
        <v>49</v>
      </c>
      <c r="D103" s="1708"/>
      <c r="E103" s="1740" t="s">
        <v>101</v>
      </c>
      <c r="F103" s="1606" t="s">
        <v>115</v>
      </c>
      <c r="G103" s="1712" t="s">
        <v>48</v>
      </c>
      <c r="H103" s="1603" t="s">
        <v>55</v>
      </c>
      <c r="I103" s="1726" t="s">
        <v>124</v>
      </c>
      <c r="J103" s="429" t="s">
        <v>45</v>
      </c>
      <c r="K103" s="430">
        <f>L103+N103</f>
        <v>30</v>
      </c>
      <c r="L103" s="431">
        <v>30</v>
      </c>
      <c r="M103" s="432"/>
      <c r="N103" s="433"/>
      <c r="O103" s="434"/>
      <c r="P103" s="431"/>
      <c r="Q103" s="431"/>
      <c r="R103" s="435"/>
      <c r="S103" s="436"/>
      <c r="T103" s="437"/>
      <c r="U103" s="437"/>
      <c r="V103" s="438"/>
      <c r="W103" s="842"/>
      <c r="X103" s="439"/>
      <c r="Y103" s="1802"/>
      <c r="Z103" s="127"/>
      <c r="AA103" s="128"/>
      <c r="AB103" s="133"/>
      <c r="AD103" s="15"/>
    </row>
    <row r="104" spans="1:49" ht="15" customHeight="1" x14ac:dyDescent="0.2">
      <c r="A104" s="1588"/>
      <c r="B104" s="1590"/>
      <c r="C104" s="1592"/>
      <c r="D104" s="1804"/>
      <c r="E104" s="1805"/>
      <c r="F104" s="1806"/>
      <c r="G104" s="1743"/>
      <c r="H104" s="1596"/>
      <c r="I104" s="1735"/>
      <c r="J104" s="209"/>
      <c r="K104" s="144"/>
      <c r="L104" s="140"/>
      <c r="M104" s="140"/>
      <c r="N104" s="320"/>
      <c r="O104" s="428"/>
      <c r="P104" s="141"/>
      <c r="Q104" s="141"/>
      <c r="R104" s="142"/>
      <c r="S104" s="160"/>
      <c r="T104" s="159"/>
      <c r="U104" s="159"/>
      <c r="V104" s="228"/>
      <c r="W104" s="843"/>
      <c r="X104" s="143"/>
      <c r="Y104" s="1803"/>
      <c r="Z104" s="129"/>
      <c r="AA104" s="134"/>
      <c r="AB104" s="130"/>
      <c r="AD104" s="15"/>
    </row>
    <row r="105" spans="1:49" ht="15" customHeight="1" thickBot="1" x14ac:dyDescent="0.25">
      <c r="A105" s="1588"/>
      <c r="B105" s="1590"/>
      <c r="C105" s="1592"/>
      <c r="D105" s="1709"/>
      <c r="E105" s="1805"/>
      <c r="F105" s="1806"/>
      <c r="G105" s="1743"/>
      <c r="H105" s="1596"/>
      <c r="I105" s="1727"/>
      <c r="J105" s="414" t="s">
        <v>9</v>
      </c>
      <c r="K105" s="454">
        <f>SUM(K103:K104)</f>
        <v>30</v>
      </c>
      <c r="L105" s="235">
        <f>SUM(L103:L104)</f>
        <v>30</v>
      </c>
      <c r="M105" s="235">
        <f>SUM(M103:M104)</f>
        <v>0</v>
      </c>
      <c r="N105" s="236">
        <f>SUM(N103:N104)</f>
        <v>0</v>
      </c>
      <c r="O105" s="163"/>
      <c r="P105" s="235"/>
      <c r="Q105" s="235"/>
      <c r="R105" s="236"/>
      <c r="S105" s="455"/>
      <c r="T105" s="158"/>
      <c r="U105" s="158"/>
      <c r="V105" s="422"/>
      <c r="W105" s="163"/>
      <c r="X105" s="161"/>
      <c r="Y105" s="1803"/>
      <c r="Z105" s="129"/>
      <c r="AA105" s="134"/>
      <c r="AB105" s="130"/>
      <c r="AD105" s="15"/>
    </row>
    <row r="106" spans="1:49" ht="14.25" customHeight="1" thickBot="1" x14ac:dyDescent="0.25">
      <c r="A106" s="222" t="s">
        <v>10</v>
      </c>
      <c r="B106" s="14" t="s">
        <v>10</v>
      </c>
      <c r="C106" s="1571" t="s">
        <v>11</v>
      </c>
      <c r="D106" s="1572"/>
      <c r="E106" s="1572"/>
      <c r="F106" s="1572"/>
      <c r="G106" s="1572"/>
      <c r="H106" s="1572"/>
      <c r="I106" s="1572"/>
      <c r="J106" s="1770"/>
      <c r="K106" s="61">
        <f>K102+K100+K98+K105+K96</f>
        <v>125</v>
      </c>
      <c r="L106" s="61">
        <f t="shared" ref="L106:W106" si="19">L102+L100+L98+L105+L96</f>
        <v>95</v>
      </c>
      <c r="M106" s="61">
        <f t="shared" si="19"/>
        <v>0</v>
      </c>
      <c r="N106" s="61">
        <f t="shared" si="19"/>
        <v>30</v>
      </c>
      <c r="O106" s="61">
        <f>O102+O100+O98+O105+O96</f>
        <v>264.3</v>
      </c>
      <c r="P106" s="61">
        <f t="shared" si="19"/>
        <v>164.3</v>
      </c>
      <c r="Q106" s="61">
        <f t="shared" si="19"/>
        <v>0</v>
      </c>
      <c r="R106" s="61">
        <f t="shared" si="19"/>
        <v>100</v>
      </c>
      <c r="S106" s="61">
        <f t="shared" si="19"/>
        <v>0</v>
      </c>
      <c r="T106" s="61">
        <f t="shared" si="19"/>
        <v>0</v>
      </c>
      <c r="U106" s="61">
        <f t="shared" si="19"/>
        <v>0</v>
      </c>
      <c r="V106" s="61">
        <f t="shared" si="19"/>
        <v>0</v>
      </c>
      <c r="W106" s="844">
        <f t="shared" si="19"/>
        <v>220</v>
      </c>
      <c r="X106" s="846">
        <f>X102+X100+X98+X105+X96</f>
        <v>200</v>
      </c>
      <c r="Y106" s="1573"/>
      <c r="Z106" s="1573"/>
      <c r="AA106" s="1573"/>
      <c r="AB106" s="1574"/>
      <c r="AG106" s="119"/>
    </row>
    <row r="107" spans="1:49" ht="14.25" customHeight="1" thickBot="1" x14ac:dyDescent="0.25">
      <c r="A107" s="226" t="s">
        <v>10</v>
      </c>
      <c r="B107" s="1575" t="s">
        <v>12</v>
      </c>
      <c r="C107" s="1576"/>
      <c r="D107" s="1576"/>
      <c r="E107" s="1576"/>
      <c r="F107" s="1576"/>
      <c r="G107" s="1576"/>
      <c r="H107" s="1576"/>
      <c r="I107" s="1576"/>
      <c r="J107" s="1618"/>
      <c r="K107" s="227">
        <f>K106</f>
        <v>125</v>
      </c>
      <c r="L107" s="227">
        <f t="shared" ref="L107:X107" si="20">L106</f>
        <v>95</v>
      </c>
      <c r="M107" s="227">
        <f t="shared" si="20"/>
        <v>0</v>
      </c>
      <c r="N107" s="227">
        <f t="shared" si="20"/>
        <v>30</v>
      </c>
      <c r="O107" s="227">
        <f t="shared" si="20"/>
        <v>264.3</v>
      </c>
      <c r="P107" s="227">
        <f t="shared" si="20"/>
        <v>164.3</v>
      </c>
      <c r="Q107" s="227">
        <f t="shared" si="20"/>
        <v>0</v>
      </c>
      <c r="R107" s="227">
        <f t="shared" si="20"/>
        <v>100</v>
      </c>
      <c r="S107" s="227">
        <f t="shared" si="20"/>
        <v>0</v>
      </c>
      <c r="T107" s="227">
        <f t="shared" si="20"/>
        <v>0</v>
      </c>
      <c r="U107" s="227">
        <f t="shared" si="20"/>
        <v>0</v>
      </c>
      <c r="V107" s="227">
        <f t="shared" si="20"/>
        <v>0</v>
      </c>
      <c r="W107" s="845">
        <f t="shared" si="20"/>
        <v>220</v>
      </c>
      <c r="X107" s="847">
        <f t="shared" si="20"/>
        <v>200</v>
      </c>
      <c r="Y107" s="1577"/>
      <c r="Z107" s="1577"/>
      <c r="AA107" s="1577"/>
      <c r="AB107" s="1578"/>
    </row>
    <row r="108" spans="1:49" ht="14.25" customHeight="1" thickBot="1" x14ac:dyDescent="0.25">
      <c r="A108" s="62" t="s">
        <v>8</v>
      </c>
      <c r="B108" s="1579" t="s">
        <v>218</v>
      </c>
      <c r="C108" s="1580"/>
      <c r="D108" s="1580"/>
      <c r="E108" s="1580"/>
      <c r="F108" s="1580"/>
      <c r="G108" s="1580"/>
      <c r="H108" s="1580"/>
      <c r="I108" s="1580"/>
      <c r="J108" s="1580"/>
      <c r="K108" s="92">
        <f t="shared" ref="K108:X108" si="21">K107+K83</f>
        <v>4964.6000000000004</v>
      </c>
      <c r="L108" s="93">
        <f t="shared" si="21"/>
        <v>2940.4</v>
      </c>
      <c r="M108" s="93">
        <f t="shared" si="21"/>
        <v>145</v>
      </c>
      <c r="N108" s="94">
        <f t="shared" si="21"/>
        <v>2024.2</v>
      </c>
      <c r="O108" s="95">
        <f t="shared" si="21"/>
        <v>3328.7</v>
      </c>
      <c r="P108" s="93">
        <f t="shared" si="21"/>
        <v>2019.8</v>
      </c>
      <c r="Q108" s="93">
        <f t="shared" si="21"/>
        <v>48.5</v>
      </c>
      <c r="R108" s="96">
        <f t="shared" si="21"/>
        <v>1308.9000000000001</v>
      </c>
      <c r="S108" s="96">
        <f t="shared" si="21"/>
        <v>0</v>
      </c>
      <c r="T108" s="96">
        <f t="shared" si="21"/>
        <v>0</v>
      </c>
      <c r="U108" s="96">
        <f t="shared" si="21"/>
        <v>0</v>
      </c>
      <c r="V108" s="96">
        <f t="shared" si="21"/>
        <v>0</v>
      </c>
      <c r="W108" s="97">
        <f t="shared" si="21"/>
        <v>3288.5</v>
      </c>
      <c r="X108" s="848">
        <f t="shared" si="21"/>
        <v>3687.7</v>
      </c>
      <c r="Y108" s="1581"/>
      <c r="Z108" s="1581"/>
      <c r="AA108" s="1581"/>
      <c r="AB108" s="1582"/>
    </row>
    <row r="109" spans="1:49" s="20" customFormat="1" ht="14.25" customHeight="1" x14ac:dyDescent="0.2">
      <c r="A109" s="1564" t="s">
        <v>217</v>
      </c>
      <c r="B109" s="1564"/>
      <c r="C109" s="1564"/>
      <c r="D109" s="1564"/>
      <c r="E109" s="1564"/>
      <c r="F109" s="1564"/>
      <c r="G109" s="1564"/>
      <c r="H109" s="1564"/>
      <c r="I109" s="1564"/>
      <c r="J109" s="1564"/>
      <c r="K109" s="1565"/>
      <c r="L109" s="1565"/>
      <c r="M109" s="1565"/>
      <c r="N109" s="1565"/>
      <c r="O109" s="1565"/>
      <c r="P109" s="1565"/>
      <c r="Q109" s="1565"/>
      <c r="R109" s="1565"/>
      <c r="S109" s="1565"/>
      <c r="T109" s="1565"/>
      <c r="U109" s="1565"/>
      <c r="V109" s="1565"/>
      <c r="W109" s="1565"/>
      <c r="X109" s="1565"/>
      <c r="Y109" s="1564"/>
      <c r="Z109" s="1564"/>
      <c r="AA109" s="1564"/>
      <c r="AB109" s="1564"/>
      <c r="AC109" s="19"/>
      <c r="AD109" s="19"/>
      <c r="AE109" s="19"/>
      <c r="AF109" s="19"/>
      <c r="AG109" s="19"/>
      <c r="AH109" s="19"/>
      <c r="AI109" s="19"/>
      <c r="AJ109" s="19"/>
      <c r="AK109" s="19"/>
      <c r="AL109" s="19"/>
      <c r="AM109" s="19"/>
      <c r="AN109" s="19"/>
      <c r="AO109" s="19"/>
      <c r="AP109" s="19"/>
      <c r="AQ109" s="19"/>
      <c r="AR109" s="19"/>
      <c r="AS109" s="19"/>
      <c r="AT109" s="19"/>
      <c r="AU109" s="19"/>
      <c r="AV109" s="19"/>
      <c r="AW109" s="19"/>
    </row>
    <row r="110" spans="1:49" s="20" customFormat="1" ht="17.25" customHeight="1" x14ac:dyDescent="0.2">
      <c r="A110" s="1566"/>
      <c r="B110" s="1566"/>
      <c r="C110" s="1566"/>
      <c r="D110" s="1566"/>
      <c r="E110" s="1566"/>
      <c r="F110" s="1566"/>
      <c r="G110" s="1566"/>
      <c r="H110" s="1566"/>
      <c r="I110" s="1566"/>
      <c r="J110" s="1566"/>
      <c r="K110" s="1566"/>
      <c r="L110" s="1566"/>
      <c r="M110" s="1566"/>
      <c r="N110" s="1566"/>
      <c r="O110" s="1566"/>
      <c r="P110" s="1566"/>
      <c r="Q110" s="1566"/>
      <c r="R110" s="1566"/>
      <c r="S110" s="1566"/>
      <c r="T110" s="1566"/>
      <c r="U110" s="1566"/>
      <c r="V110" s="1566"/>
      <c r="W110" s="1566"/>
      <c r="X110" s="1566"/>
      <c r="Y110" s="1566"/>
      <c r="Z110" s="1566"/>
      <c r="AA110" s="1566"/>
      <c r="AB110" s="1566"/>
      <c r="AC110" s="19"/>
      <c r="AD110" s="19"/>
      <c r="AE110" s="19"/>
      <c r="AF110" s="19"/>
      <c r="AG110" s="19"/>
      <c r="AH110" s="19"/>
      <c r="AI110" s="19"/>
      <c r="AJ110" s="19"/>
      <c r="AK110" s="19"/>
      <c r="AL110" s="19"/>
      <c r="AM110" s="19"/>
      <c r="AN110" s="19"/>
      <c r="AO110" s="19"/>
      <c r="AP110" s="19"/>
      <c r="AQ110" s="19"/>
      <c r="AR110" s="19"/>
      <c r="AS110" s="19"/>
      <c r="AT110" s="19"/>
      <c r="AU110" s="19"/>
      <c r="AV110" s="19"/>
      <c r="AW110" s="19"/>
    </row>
    <row r="111" spans="1:49" s="20" customFormat="1" ht="14.25" customHeight="1" thickBot="1" x14ac:dyDescent="0.25">
      <c r="A111" s="1567" t="s">
        <v>17</v>
      </c>
      <c r="B111" s="1567"/>
      <c r="C111" s="1567"/>
      <c r="D111" s="1567"/>
      <c r="E111" s="1567"/>
      <c r="F111" s="1567"/>
      <c r="G111" s="1567"/>
      <c r="H111" s="1567"/>
      <c r="I111" s="1567"/>
      <c r="J111" s="1567"/>
      <c r="K111" s="1567"/>
      <c r="L111" s="1567"/>
      <c r="M111" s="1567"/>
      <c r="N111" s="1567"/>
      <c r="O111" s="1567"/>
      <c r="P111" s="1567"/>
      <c r="Q111" s="1567"/>
      <c r="R111" s="1567"/>
      <c r="S111" s="1567"/>
      <c r="T111" s="1567"/>
      <c r="U111" s="1567"/>
      <c r="V111" s="1567"/>
      <c r="W111" s="1567"/>
      <c r="X111" s="1567"/>
      <c r="Y111" s="5"/>
      <c r="Z111" s="5"/>
      <c r="AA111" s="5"/>
      <c r="AB111" s="5"/>
      <c r="AC111" s="19"/>
      <c r="AD111" s="19"/>
      <c r="AE111" s="19"/>
      <c r="AF111" s="19"/>
      <c r="AG111" s="19"/>
      <c r="AH111" s="19"/>
      <c r="AI111" s="19"/>
      <c r="AJ111" s="19"/>
      <c r="AK111" s="19"/>
      <c r="AL111" s="19"/>
      <c r="AM111" s="19"/>
      <c r="AN111" s="19"/>
      <c r="AO111" s="19"/>
      <c r="AP111" s="19"/>
      <c r="AQ111" s="19"/>
      <c r="AR111" s="19"/>
      <c r="AS111" s="19"/>
      <c r="AT111" s="19"/>
      <c r="AU111" s="19"/>
      <c r="AV111" s="19"/>
      <c r="AW111" s="19"/>
    </row>
    <row r="112" spans="1:49" ht="45" customHeight="1" thickBot="1" x14ac:dyDescent="0.25">
      <c r="A112" s="1568" t="s">
        <v>13</v>
      </c>
      <c r="B112" s="1569"/>
      <c r="C112" s="1569"/>
      <c r="D112" s="1569"/>
      <c r="E112" s="1569"/>
      <c r="F112" s="1569"/>
      <c r="G112" s="1569"/>
      <c r="H112" s="1569"/>
      <c r="I112" s="1569"/>
      <c r="J112" s="1570"/>
      <c r="K112" s="1568" t="s">
        <v>137</v>
      </c>
      <c r="L112" s="1569"/>
      <c r="M112" s="1569"/>
      <c r="N112" s="1570"/>
      <c r="O112" s="1754" t="s">
        <v>138</v>
      </c>
      <c r="P112" s="1755"/>
      <c r="Q112" s="1755"/>
      <c r="R112" s="1756"/>
      <c r="S112" s="1754" t="s">
        <v>139</v>
      </c>
      <c r="T112" s="1755"/>
      <c r="U112" s="1755"/>
      <c r="V112" s="1756"/>
      <c r="W112" s="23" t="s">
        <v>89</v>
      </c>
      <c r="X112" s="23" t="s">
        <v>144</v>
      </c>
    </row>
    <row r="113" spans="1:28" ht="14.25" customHeight="1" x14ac:dyDescent="0.2">
      <c r="A113" s="1558" t="s">
        <v>18</v>
      </c>
      <c r="B113" s="1559"/>
      <c r="C113" s="1559"/>
      <c r="D113" s="1559"/>
      <c r="E113" s="1559"/>
      <c r="F113" s="1559"/>
      <c r="G113" s="1559"/>
      <c r="H113" s="1559"/>
      <c r="I113" s="1559"/>
      <c r="J113" s="1560"/>
      <c r="K113" s="1810">
        <f>K114+K115</f>
        <v>824.4</v>
      </c>
      <c r="L113" s="1811"/>
      <c r="M113" s="1811"/>
      <c r="N113" s="1812"/>
      <c r="O113" s="1810">
        <f>SUM(O114:R115)</f>
        <v>1251.4000000000001</v>
      </c>
      <c r="P113" s="1811"/>
      <c r="Q113" s="1811"/>
      <c r="R113" s="1812"/>
      <c r="S113" s="1810">
        <f>SUM(S114:V115)</f>
        <v>0</v>
      </c>
      <c r="T113" s="1811"/>
      <c r="U113" s="1811"/>
      <c r="V113" s="1812"/>
      <c r="W113" s="63">
        <f>SUM(W114:W114)</f>
        <v>3048.5</v>
      </c>
      <c r="X113" s="63">
        <f>SUM(X114:X114)</f>
        <v>3687.7</v>
      </c>
    </row>
    <row r="114" spans="1:28" ht="14.25" customHeight="1" x14ac:dyDescent="0.2">
      <c r="A114" s="1561" t="s">
        <v>40</v>
      </c>
      <c r="B114" s="1562"/>
      <c r="C114" s="1562"/>
      <c r="D114" s="1562"/>
      <c r="E114" s="1562"/>
      <c r="F114" s="1562"/>
      <c r="G114" s="1562"/>
      <c r="H114" s="1562"/>
      <c r="I114" s="1562"/>
      <c r="J114" s="1563"/>
      <c r="K114" s="1807">
        <f>SUMIF(J12:J108,"SB",K12:K108)</f>
        <v>824.4</v>
      </c>
      <c r="L114" s="1808"/>
      <c r="M114" s="1808"/>
      <c r="N114" s="1809"/>
      <c r="O114" s="1807">
        <f>SUMIF(J12:J108,"SB",O12:O108)</f>
        <v>1251.4000000000001</v>
      </c>
      <c r="P114" s="1808"/>
      <c r="Q114" s="1808"/>
      <c r="R114" s="1809"/>
      <c r="S114" s="1807">
        <f>SUMIF(J12:J108,"SB",S12:S108)</f>
        <v>0</v>
      </c>
      <c r="T114" s="1808"/>
      <c r="U114" s="1808"/>
      <c r="V114" s="1809"/>
      <c r="W114" s="24">
        <f>SUMIF(J12:J108,"SB",W12:W108)</f>
        <v>3048.5</v>
      </c>
      <c r="X114" s="24">
        <f>SUMIF(J12:J108,"SB",X12:X108)</f>
        <v>3687.7</v>
      </c>
      <c r="Y114" s="81"/>
    </row>
    <row r="115" spans="1:28" ht="14.25" customHeight="1" x14ac:dyDescent="0.2">
      <c r="A115" s="1549" t="s">
        <v>94</v>
      </c>
      <c r="B115" s="1550"/>
      <c r="C115" s="1550"/>
      <c r="D115" s="1550"/>
      <c r="E115" s="1550"/>
      <c r="F115" s="1550"/>
      <c r="G115" s="1550"/>
      <c r="H115" s="1550"/>
      <c r="I115" s="1550"/>
      <c r="J115" s="1551"/>
      <c r="K115" s="1807">
        <f>SUMIF(J12:J108,"SB(L)",K12:K108)</f>
        <v>0</v>
      </c>
      <c r="L115" s="1808"/>
      <c r="M115" s="1808"/>
      <c r="N115" s="1809"/>
      <c r="O115" s="1807">
        <f>SUMIF(J12:J108,"SB(L)",O12:O108)</f>
        <v>0</v>
      </c>
      <c r="P115" s="1808"/>
      <c r="Q115" s="1808"/>
      <c r="R115" s="1809"/>
      <c r="S115" s="1807">
        <f>SUMIF(J12:J108,"SB(L)",S12:S108)</f>
        <v>0</v>
      </c>
      <c r="T115" s="1808"/>
      <c r="U115" s="1808"/>
      <c r="V115" s="1809"/>
      <c r="W115" s="24"/>
      <c r="X115" s="24"/>
      <c r="Y115" s="82"/>
    </row>
    <row r="116" spans="1:28" ht="14.25" customHeight="1" x14ac:dyDescent="0.2">
      <c r="A116" s="1555" t="s">
        <v>19</v>
      </c>
      <c r="B116" s="1556"/>
      <c r="C116" s="1556"/>
      <c r="D116" s="1556"/>
      <c r="E116" s="1556"/>
      <c r="F116" s="1556"/>
      <c r="G116" s="1556"/>
      <c r="H116" s="1556"/>
      <c r="I116" s="1556"/>
      <c r="J116" s="1557"/>
      <c r="K116" s="1819">
        <f>K117+K120</f>
        <v>4140.2</v>
      </c>
      <c r="L116" s="1820"/>
      <c r="M116" s="1820"/>
      <c r="N116" s="1821"/>
      <c r="O116" s="1819">
        <f>SUM(O117:R120)</f>
        <v>2077.3000000000002</v>
      </c>
      <c r="P116" s="1820"/>
      <c r="Q116" s="1820"/>
      <c r="R116" s="1821"/>
      <c r="S116" s="1819">
        <f>SUM(S117:V120)</f>
        <v>0</v>
      </c>
      <c r="T116" s="1820"/>
      <c r="U116" s="1820"/>
      <c r="V116" s="1821"/>
      <c r="W116" s="64">
        <f>SUM(W117:W120)</f>
        <v>240</v>
      </c>
      <c r="X116" s="64">
        <f>SUM(X117:X120)</f>
        <v>0</v>
      </c>
    </row>
    <row r="117" spans="1:28" ht="14.25" customHeight="1" x14ac:dyDescent="0.2">
      <c r="A117" s="1552" t="s">
        <v>41</v>
      </c>
      <c r="B117" s="1553"/>
      <c r="C117" s="1553"/>
      <c r="D117" s="1553"/>
      <c r="E117" s="1553"/>
      <c r="F117" s="1553"/>
      <c r="G117" s="1553"/>
      <c r="H117" s="1553"/>
      <c r="I117" s="1553"/>
      <c r="J117" s="1554"/>
      <c r="K117" s="1807">
        <f>SUMIF(J12:J108,"ES",K12:K108)</f>
        <v>1757.3</v>
      </c>
      <c r="L117" s="1808"/>
      <c r="M117" s="1808"/>
      <c r="N117" s="1809"/>
      <c r="O117" s="1807">
        <f>SUMIF(J12:J108,"ES",O12:O108)</f>
        <v>737.3</v>
      </c>
      <c r="P117" s="1808"/>
      <c r="Q117" s="1808"/>
      <c r="R117" s="1809"/>
      <c r="S117" s="1807">
        <f>SUMIF(J12:J108,"ES",S12:S108)</f>
        <v>0</v>
      </c>
      <c r="T117" s="1808"/>
      <c r="U117" s="1808"/>
      <c r="V117" s="1809"/>
      <c r="W117" s="24">
        <f>SUMIF(J12:J108,"ES",W12:W108)</f>
        <v>0</v>
      </c>
      <c r="X117" s="24">
        <f>SUMIF(J12:J108,"ES",X12:X108)</f>
        <v>0</v>
      </c>
    </row>
    <row r="118" spans="1:28" ht="14.25" customHeight="1" x14ac:dyDescent="0.2">
      <c r="A118" s="1546" t="s">
        <v>177</v>
      </c>
      <c r="B118" s="1547"/>
      <c r="C118" s="1547"/>
      <c r="D118" s="1547"/>
      <c r="E118" s="1547"/>
      <c r="F118" s="1547"/>
      <c r="G118" s="1547"/>
      <c r="H118" s="1547"/>
      <c r="I118" s="1547"/>
      <c r="J118" s="1548"/>
      <c r="K118" s="1807">
        <f>SUMIF(J13:J109,"KVJUD",K13:K109)</f>
        <v>0</v>
      </c>
      <c r="L118" s="1808"/>
      <c r="M118" s="1808"/>
      <c r="N118" s="1809"/>
      <c r="O118" s="1807">
        <f>SUMIF(J13:J109,"KVJUD",O13:O109)</f>
        <v>1300</v>
      </c>
      <c r="P118" s="1808"/>
      <c r="Q118" s="1808"/>
      <c r="R118" s="1809"/>
      <c r="S118" s="1807">
        <f>SUMIF(J13:J109,"KVJUd",S13:S109)</f>
        <v>0</v>
      </c>
      <c r="T118" s="1808"/>
      <c r="U118" s="1808"/>
      <c r="V118" s="1809"/>
      <c r="W118" s="24">
        <f>SUMIF(J13:J108,"KVJUD",W13:W108)</f>
        <v>30</v>
      </c>
      <c r="X118" s="24">
        <f>SUMIF(J13:J108,"KVJUD",X13:X108)</f>
        <v>0</v>
      </c>
    </row>
    <row r="119" spans="1:28" ht="14.25" customHeight="1" x14ac:dyDescent="0.2">
      <c r="A119" s="1546" t="s">
        <v>180</v>
      </c>
      <c r="B119" s="1547"/>
      <c r="C119" s="1547"/>
      <c r="D119" s="1547"/>
      <c r="E119" s="1547"/>
      <c r="F119" s="1547"/>
      <c r="G119" s="1547"/>
      <c r="H119" s="1547"/>
      <c r="I119" s="1547"/>
      <c r="J119" s="1548"/>
      <c r="K119" s="1807">
        <f>SUMIF(J14:J110,"Kt",K14:K110)</f>
        <v>0</v>
      </c>
      <c r="L119" s="1808"/>
      <c r="M119" s="1808"/>
      <c r="N119" s="1809"/>
      <c r="O119" s="1807">
        <f>SUMIF(J14:J110,"Kt",O14:O110)</f>
        <v>40</v>
      </c>
      <c r="P119" s="1808"/>
      <c r="Q119" s="1808"/>
      <c r="R119" s="1809"/>
      <c r="S119" s="1807">
        <f>SUMIF(J14:J110,"Kt",S14:S110)</f>
        <v>0</v>
      </c>
      <c r="T119" s="1808"/>
      <c r="U119" s="1808"/>
      <c r="V119" s="1809"/>
      <c r="W119" s="24">
        <f>SUMIF(J14:J108,"Kt",W14:W108)</f>
        <v>210</v>
      </c>
      <c r="X119" s="24">
        <f>SUMIF(J14:J108,"Kt",X14:X108)</f>
        <v>0</v>
      </c>
    </row>
    <row r="120" spans="1:28" ht="14.25" customHeight="1" x14ac:dyDescent="0.2">
      <c r="A120" s="1549" t="s">
        <v>42</v>
      </c>
      <c r="B120" s="1550"/>
      <c r="C120" s="1550"/>
      <c r="D120" s="1550"/>
      <c r="E120" s="1550"/>
      <c r="F120" s="1550"/>
      <c r="G120" s="1550"/>
      <c r="H120" s="1550"/>
      <c r="I120" s="1550"/>
      <c r="J120" s="1551"/>
      <c r="K120" s="1807">
        <f>SUMIF(J12:J108,"LRVB",K12:K108)</f>
        <v>2382.9</v>
      </c>
      <c r="L120" s="1808"/>
      <c r="M120" s="1808"/>
      <c r="N120" s="1809"/>
      <c r="O120" s="1807">
        <f>SUMIF(J12:J108,"LRVB",O12:O108)</f>
        <v>0</v>
      </c>
      <c r="P120" s="1808"/>
      <c r="Q120" s="1808"/>
      <c r="R120" s="1809"/>
      <c r="S120" s="1807">
        <f>SUMIF(J12:J108,"LRVB",S12:S108)</f>
        <v>0</v>
      </c>
      <c r="T120" s="1808"/>
      <c r="U120" s="1808"/>
      <c r="V120" s="1809"/>
      <c r="W120" s="24">
        <f>SUMIF(J12:J108,"LRVB",W12:W108)</f>
        <v>0</v>
      </c>
      <c r="X120" s="24">
        <f>SUMIF(J12:J108,"LRVB",X12:X108)</f>
        <v>0</v>
      </c>
    </row>
    <row r="121" spans="1:28" ht="14.25" customHeight="1" thickBot="1" x14ac:dyDescent="0.25">
      <c r="A121" s="1539" t="s">
        <v>20</v>
      </c>
      <c r="B121" s="1540"/>
      <c r="C121" s="1540"/>
      <c r="D121" s="1540"/>
      <c r="E121" s="1540"/>
      <c r="F121" s="1540"/>
      <c r="G121" s="1540"/>
      <c r="H121" s="1540"/>
      <c r="I121" s="1540"/>
      <c r="J121" s="1541"/>
      <c r="K121" s="1813">
        <f>K116+K113</f>
        <v>4964.6000000000004</v>
      </c>
      <c r="L121" s="1814"/>
      <c r="M121" s="1814"/>
      <c r="N121" s="1815"/>
      <c r="O121" s="1816">
        <f>SUM(O113,O116)</f>
        <v>3328.7</v>
      </c>
      <c r="P121" s="1817"/>
      <c r="Q121" s="1817"/>
      <c r="R121" s="1818"/>
      <c r="S121" s="1816">
        <f>SUM(S113,S116)</f>
        <v>0</v>
      </c>
      <c r="T121" s="1817"/>
      <c r="U121" s="1817"/>
      <c r="V121" s="1818"/>
      <c r="W121" s="187">
        <f>SUM(W113,W116)</f>
        <v>3288.5</v>
      </c>
      <c r="X121" s="187">
        <f>SUM(X113,X116)</f>
        <v>3687.7</v>
      </c>
      <c r="Y121" s="6"/>
      <c r="Z121" s="6"/>
      <c r="AA121" s="6"/>
      <c r="AB121" s="6"/>
    </row>
    <row r="122" spans="1:28" x14ac:dyDescent="0.2">
      <c r="A122" s="6"/>
      <c r="B122" s="6"/>
      <c r="C122" s="6"/>
      <c r="D122" s="6"/>
      <c r="E122" s="6"/>
      <c r="F122" s="6"/>
      <c r="G122" s="6"/>
      <c r="H122" s="6"/>
      <c r="I122" s="6"/>
      <c r="J122" s="6"/>
      <c r="K122" s="6"/>
      <c r="L122" s="81"/>
      <c r="N122" s="81"/>
      <c r="O122" s="936" t="s">
        <v>203</v>
      </c>
      <c r="P122" s="937">
        <f>O121/3.4528*1000</f>
        <v>964058</v>
      </c>
      <c r="Q122" s="937"/>
      <c r="R122" s="937"/>
      <c r="S122" s="937"/>
      <c r="T122" s="937"/>
      <c r="U122" s="937"/>
      <c r="V122" s="937"/>
      <c r="W122" s="937">
        <f>W121/3.4528*1000</f>
        <v>952415</v>
      </c>
      <c r="X122" s="937">
        <f>X121/3.4528*1000</f>
        <v>1068032</v>
      </c>
      <c r="Y122" s="6"/>
      <c r="Z122" s="6"/>
      <c r="AA122" s="6"/>
      <c r="AB122" s="6"/>
    </row>
    <row r="123" spans="1:28" x14ac:dyDescent="0.2">
      <c r="Y123" s="81"/>
    </row>
    <row r="124" spans="1:28" x14ac:dyDescent="0.2">
      <c r="W124" s="81"/>
    </row>
    <row r="125" spans="1:28" x14ac:dyDescent="0.2">
      <c r="W125" s="81"/>
    </row>
  </sheetData>
  <mergeCells count="220">
    <mergeCell ref="K120:N120"/>
    <mergeCell ref="O120:R120"/>
    <mergeCell ref="S120:V120"/>
    <mergeCell ref="A121:J121"/>
    <mergeCell ref="K121:N121"/>
    <mergeCell ref="O121:R121"/>
    <mergeCell ref="S121:V121"/>
    <mergeCell ref="A116:J116"/>
    <mergeCell ref="K116:N116"/>
    <mergeCell ref="O116:R116"/>
    <mergeCell ref="S116:V116"/>
    <mergeCell ref="A117:J117"/>
    <mergeCell ref="K117:N117"/>
    <mergeCell ref="O117:R117"/>
    <mergeCell ref="S117:V117"/>
    <mergeCell ref="A120:J120"/>
    <mergeCell ref="A118:J118"/>
    <mergeCell ref="O118:R118"/>
    <mergeCell ref="A119:J119"/>
    <mergeCell ref="O119:R119"/>
    <mergeCell ref="S118:V118"/>
    <mergeCell ref="S119:V119"/>
    <mergeCell ref="K118:N118"/>
    <mergeCell ref="K119:N119"/>
    <mergeCell ref="A110:AB110"/>
    <mergeCell ref="C106:J106"/>
    <mergeCell ref="Y106:AB106"/>
    <mergeCell ref="K114:N114"/>
    <mergeCell ref="O114:R114"/>
    <mergeCell ref="S114:V114"/>
    <mergeCell ref="B107:J107"/>
    <mergeCell ref="K115:N115"/>
    <mergeCell ref="O115:R115"/>
    <mergeCell ref="S115:V115"/>
    <mergeCell ref="A111:X111"/>
    <mergeCell ref="A112:J112"/>
    <mergeCell ref="K112:N112"/>
    <mergeCell ref="O112:R112"/>
    <mergeCell ref="S112:V112"/>
    <mergeCell ref="A113:J113"/>
    <mergeCell ref="K113:N113"/>
    <mergeCell ref="O113:R113"/>
    <mergeCell ref="S113:V113"/>
    <mergeCell ref="A114:J114"/>
    <mergeCell ref="A115:J115"/>
    <mergeCell ref="A109:AB109"/>
    <mergeCell ref="Y107:AB107"/>
    <mergeCell ref="B108:J108"/>
    <mergeCell ref="Y108:AB108"/>
    <mergeCell ref="I90:I91"/>
    <mergeCell ref="B97:B98"/>
    <mergeCell ref="C97:C98"/>
    <mergeCell ref="D97:D98"/>
    <mergeCell ref="Y103:Y105"/>
    <mergeCell ref="A103:A105"/>
    <mergeCell ref="B103:B105"/>
    <mergeCell ref="C103:C105"/>
    <mergeCell ref="D103:D105"/>
    <mergeCell ref="E103:E105"/>
    <mergeCell ref="F103:F105"/>
    <mergeCell ref="G103:G105"/>
    <mergeCell ref="H103:H105"/>
    <mergeCell ref="I103:I105"/>
    <mergeCell ref="E99:E100"/>
    <mergeCell ref="F99:F100"/>
    <mergeCell ref="G99:G100"/>
    <mergeCell ref="A101:A102"/>
    <mergeCell ref="B101:B102"/>
    <mergeCell ref="C101:C102"/>
    <mergeCell ref="D101:D102"/>
    <mergeCell ref="E101:E102"/>
    <mergeCell ref="F101:F102"/>
    <mergeCell ref="A21:A27"/>
    <mergeCell ref="B21:B27"/>
    <mergeCell ref="C21:C27"/>
    <mergeCell ref="D21:D27"/>
    <mergeCell ref="E21:E22"/>
    <mergeCell ref="I21:I27"/>
    <mergeCell ref="A9:AB9"/>
    <mergeCell ref="B10:AB10"/>
    <mergeCell ref="C11:AB11"/>
    <mergeCell ref="E12:E13"/>
    <mergeCell ref="I12:I14"/>
    <mergeCell ref="Y12:Y13"/>
    <mergeCell ref="Y21:Y22"/>
    <mergeCell ref="F25:F27"/>
    <mergeCell ref="A44:A45"/>
    <mergeCell ref="B44:B45"/>
    <mergeCell ref="C44:C45"/>
    <mergeCell ref="D44:D45"/>
    <mergeCell ref="F44:F45"/>
    <mergeCell ref="G44:G45"/>
    <mergeCell ref="H44:H45"/>
    <mergeCell ref="I44:I46"/>
    <mergeCell ref="I48:I49"/>
    <mergeCell ref="E44:E46"/>
    <mergeCell ref="C47:C48"/>
    <mergeCell ref="I43:J43"/>
    <mergeCell ref="AA28:AA29"/>
    <mergeCell ref="Y45:Y46"/>
    <mergeCell ref="AB28:AB29"/>
    <mergeCell ref="I31:J31"/>
    <mergeCell ref="I37:I38"/>
    <mergeCell ref="I39:I40"/>
    <mergeCell ref="E28:E29"/>
    <mergeCell ref="F28:F29"/>
    <mergeCell ref="I28:I30"/>
    <mergeCell ref="Y28:Y29"/>
    <mergeCell ref="Z28:Z29"/>
    <mergeCell ref="I41:I42"/>
    <mergeCell ref="A1:AB1"/>
    <mergeCell ref="A2:AB2"/>
    <mergeCell ref="A3:AB3"/>
    <mergeCell ref="Z4:AB4"/>
    <mergeCell ref="A5:A7"/>
    <mergeCell ref="B5:B7"/>
    <mergeCell ref="C5:C7"/>
    <mergeCell ref="D5:D7"/>
    <mergeCell ref="E5:E7"/>
    <mergeCell ref="F5:F7"/>
    <mergeCell ref="S6:S7"/>
    <mergeCell ref="T6:U6"/>
    <mergeCell ref="V6:V7"/>
    <mergeCell ref="Y6:Y7"/>
    <mergeCell ref="Z6:AB6"/>
    <mergeCell ref="N6:N7"/>
    <mergeCell ref="O5:R5"/>
    <mergeCell ref="S5:V5"/>
    <mergeCell ref="W5:W7"/>
    <mergeCell ref="X5:X7"/>
    <mergeCell ref="Y5:AB5"/>
    <mergeCell ref="K6:K7"/>
    <mergeCell ref="L6:M6"/>
    <mergeCell ref="O6:O7"/>
    <mergeCell ref="Y66:Y67"/>
    <mergeCell ref="I55:J55"/>
    <mergeCell ref="C56:J56"/>
    <mergeCell ref="C57:AB57"/>
    <mergeCell ref="Y63:Y64"/>
    <mergeCell ref="Y71:AB71"/>
    <mergeCell ref="C72:AB72"/>
    <mergeCell ref="H58:H60"/>
    <mergeCell ref="H62:H65"/>
    <mergeCell ref="C66:C67"/>
    <mergeCell ref="F66:F67"/>
    <mergeCell ref="G66:G67"/>
    <mergeCell ref="H66:H67"/>
    <mergeCell ref="I66:I67"/>
    <mergeCell ref="C71:J71"/>
    <mergeCell ref="G101:G102"/>
    <mergeCell ref="H101:H102"/>
    <mergeCell ref="Y101:Y102"/>
    <mergeCell ref="I101:I102"/>
    <mergeCell ref="I69:I70"/>
    <mergeCell ref="I62:I65"/>
    <mergeCell ref="R6:R7"/>
    <mergeCell ref="G5:G7"/>
    <mergeCell ref="H5:H7"/>
    <mergeCell ref="I5:I7"/>
    <mergeCell ref="J5:J7"/>
    <mergeCell ref="K5:N5"/>
    <mergeCell ref="Y99:Y100"/>
    <mergeCell ref="A8:AB8"/>
    <mergeCell ref="P6:Q6"/>
    <mergeCell ref="I58:I60"/>
    <mergeCell ref="F59:F60"/>
    <mergeCell ref="E60:E61"/>
    <mergeCell ref="A62:A65"/>
    <mergeCell ref="B62:B65"/>
    <mergeCell ref="C62:C65"/>
    <mergeCell ref="F62:F65"/>
    <mergeCell ref="G62:G65"/>
    <mergeCell ref="A58:A60"/>
    <mergeCell ref="Y97:Y98"/>
    <mergeCell ref="A74:A75"/>
    <mergeCell ref="B74:B75"/>
    <mergeCell ref="C74:C75"/>
    <mergeCell ref="D74:D75"/>
    <mergeCell ref="E74:E75"/>
    <mergeCell ref="F74:F75"/>
    <mergeCell ref="G74:G75"/>
    <mergeCell ref="H74:H75"/>
    <mergeCell ref="I74:I75"/>
    <mergeCell ref="I97:I98"/>
    <mergeCell ref="Y82:AB82"/>
    <mergeCell ref="B83:J83"/>
    <mergeCell ref="Y83:AB83"/>
    <mergeCell ref="I81:J81"/>
    <mergeCell ref="I87:I88"/>
    <mergeCell ref="B84:AB84"/>
    <mergeCell ref="A77:A79"/>
    <mergeCell ref="B77:B79"/>
    <mergeCell ref="C77:C79"/>
    <mergeCell ref="I77:I79"/>
    <mergeCell ref="E97:E98"/>
    <mergeCell ref="E77:E78"/>
    <mergeCell ref="A99:A100"/>
    <mergeCell ref="B99:B100"/>
    <mergeCell ref="C99:C100"/>
    <mergeCell ref="D99:D100"/>
    <mergeCell ref="B58:B60"/>
    <mergeCell ref="C58:C60"/>
    <mergeCell ref="D58:D60"/>
    <mergeCell ref="G58:G60"/>
    <mergeCell ref="H99:H100"/>
    <mergeCell ref="A66:A67"/>
    <mergeCell ref="B66:B67"/>
    <mergeCell ref="F97:F98"/>
    <mergeCell ref="G97:G98"/>
    <mergeCell ref="H97:H98"/>
    <mergeCell ref="G94:G95"/>
    <mergeCell ref="H94:H95"/>
    <mergeCell ref="A97:A98"/>
    <mergeCell ref="C82:J82"/>
    <mergeCell ref="C85:AB85"/>
    <mergeCell ref="I96:J96"/>
    <mergeCell ref="F94:F95"/>
    <mergeCell ref="E94:E95"/>
    <mergeCell ref="I94:I95"/>
    <mergeCell ref="I99:I100"/>
  </mergeCells>
  <printOptions horizontalCentered="1"/>
  <pageMargins left="0" right="0" top="0.39370078740157483" bottom="0" header="0" footer="0"/>
  <pageSetup paperSize="9" scale="75" orientation="landscape" r:id="rId1"/>
  <rowBreaks count="3" manualBreakCount="3">
    <brk id="31" max="27" man="1"/>
    <brk id="76" max="27" man="1"/>
    <brk id="98" max="27"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04"/>
  <sheetViews>
    <sheetView view="pageBreakPreview" zoomScaleNormal="100" zoomScaleSheetLayoutView="100" workbookViewId="0">
      <selection activeCell="Q14" sqref="Q14"/>
    </sheetView>
  </sheetViews>
  <sheetFormatPr defaultColWidth="9.140625" defaultRowHeight="12.75" x14ac:dyDescent="0.2"/>
  <cols>
    <col min="1" max="3" width="2.85546875" style="11" customWidth="1"/>
    <col min="4" max="4" width="2.7109375" style="11" customWidth="1"/>
    <col min="5" max="5" width="38.85546875" style="11" customWidth="1"/>
    <col min="6" max="6" width="2.7109375" style="41" customWidth="1"/>
    <col min="7" max="7" width="3.85546875" style="11" customWidth="1"/>
    <col min="8" max="8" width="2.7109375" style="12" customWidth="1"/>
    <col min="9" max="9" width="10.5703125" style="12" customWidth="1"/>
    <col min="10" max="10" width="7.5703125" style="13" customWidth="1"/>
    <col min="11" max="11" width="9.42578125" style="11" customWidth="1"/>
    <col min="12" max="12" width="25.28515625" style="11" customWidth="1"/>
    <col min="13" max="13" width="6.28515625" style="11" customWidth="1"/>
    <col min="14" max="16384" width="9.140625" style="6"/>
  </cols>
  <sheetData>
    <row r="1" spans="1:15" ht="18.75" customHeight="1" x14ac:dyDescent="0.2">
      <c r="F1" s="11"/>
      <c r="H1" s="1198"/>
      <c r="I1" s="1198"/>
      <c r="J1" s="1199"/>
      <c r="K1" s="1863" t="s">
        <v>219</v>
      </c>
      <c r="L1" s="1864"/>
      <c r="M1" s="1864"/>
    </row>
    <row r="2" spans="1:15" ht="13.5" customHeight="1" x14ac:dyDescent="0.2">
      <c r="F2" s="11"/>
      <c r="H2" s="1198"/>
      <c r="I2" s="1198"/>
      <c r="J2" s="1199"/>
      <c r="K2" s="1864"/>
      <c r="L2" s="1864"/>
      <c r="M2" s="1864"/>
    </row>
    <row r="3" spans="1:15" ht="15" customHeight="1" x14ac:dyDescent="0.2">
      <c r="F3" s="11"/>
      <c r="H3" s="1198"/>
      <c r="I3" s="1198"/>
      <c r="J3" s="1199"/>
      <c r="K3" s="1864"/>
      <c r="L3" s="1864"/>
      <c r="M3" s="1864"/>
    </row>
    <row r="4" spans="1:15" ht="15.75" x14ac:dyDescent="0.2">
      <c r="A4" s="1652" t="s">
        <v>224</v>
      </c>
      <c r="B4" s="1652"/>
      <c r="C4" s="1652"/>
      <c r="D4" s="1652"/>
      <c r="E4" s="1652"/>
      <c r="F4" s="1652"/>
      <c r="G4" s="1652"/>
      <c r="H4" s="1652"/>
      <c r="I4" s="1652"/>
      <c r="J4" s="1652"/>
      <c r="K4" s="1652"/>
      <c r="L4" s="1652"/>
      <c r="M4" s="1652"/>
    </row>
    <row r="5" spans="1:15" ht="15.75" x14ac:dyDescent="0.2">
      <c r="A5" s="1653" t="s">
        <v>51</v>
      </c>
      <c r="B5" s="1653"/>
      <c r="C5" s="1653"/>
      <c r="D5" s="1653"/>
      <c r="E5" s="1653"/>
      <c r="F5" s="1653"/>
      <c r="G5" s="1653"/>
      <c r="H5" s="1653"/>
      <c r="I5" s="1653"/>
      <c r="J5" s="1653"/>
      <c r="K5" s="1653"/>
      <c r="L5" s="1653"/>
      <c r="M5" s="1653"/>
    </row>
    <row r="6" spans="1:15" ht="15.75" x14ac:dyDescent="0.2">
      <c r="A6" s="1654" t="s">
        <v>36</v>
      </c>
      <c r="B6" s="1654"/>
      <c r="C6" s="1654"/>
      <c r="D6" s="1654"/>
      <c r="E6" s="1654"/>
      <c r="F6" s="1654"/>
      <c r="G6" s="1654"/>
      <c r="H6" s="1654"/>
      <c r="I6" s="1654"/>
      <c r="J6" s="1654"/>
      <c r="K6" s="1654"/>
      <c r="L6" s="1654"/>
      <c r="M6" s="1654"/>
      <c r="N6" s="4"/>
      <c r="O6" s="4"/>
    </row>
    <row r="7" spans="1:15" ht="13.5" thickBot="1" x14ac:dyDescent="0.25">
      <c r="L7" s="1822" t="s">
        <v>203</v>
      </c>
      <c r="M7" s="1823"/>
    </row>
    <row r="8" spans="1:15" ht="41.25" customHeight="1" x14ac:dyDescent="0.2">
      <c r="A8" s="1656" t="s">
        <v>37</v>
      </c>
      <c r="B8" s="1659" t="s">
        <v>1</v>
      </c>
      <c r="C8" s="1659" t="s">
        <v>2</v>
      </c>
      <c r="D8" s="1659" t="s">
        <v>46</v>
      </c>
      <c r="E8" s="1662" t="s">
        <v>15</v>
      </c>
      <c r="F8" s="1665" t="s">
        <v>3</v>
      </c>
      <c r="G8" s="1659" t="s">
        <v>220</v>
      </c>
      <c r="H8" s="1684" t="s">
        <v>4</v>
      </c>
      <c r="I8" s="1751" t="s">
        <v>38</v>
      </c>
      <c r="J8" s="1687" t="s">
        <v>5</v>
      </c>
      <c r="K8" s="1774" t="s">
        <v>221</v>
      </c>
      <c r="L8" s="1681" t="s">
        <v>222</v>
      </c>
      <c r="M8" s="1683"/>
    </row>
    <row r="9" spans="1:15" ht="21" customHeight="1" x14ac:dyDescent="0.2">
      <c r="A9" s="1657"/>
      <c r="B9" s="1660"/>
      <c r="C9" s="1660"/>
      <c r="D9" s="1660"/>
      <c r="E9" s="1663"/>
      <c r="F9" s="1666"/>
      <c r="G9" s="1842"/>
      <c r="H9" s="1685"/>
      <c r="I9" s="1752"/>
      <c r="J9" s="1688"/>
      <c r="K9" s="1775"/>
      <c r="L9" s="1868" t="s">
        <v>15</v>
      </c>
      <c r="M9" s="1200" t="s">
        <v>213</v>
      </c>
    </row>
    <row r="10" spans="1:15" ht="63" customHeight="1" thickBot="1" x14ac:dyDescent="0.25">
      <c r="A10" s="1658"/>
      <c r="B10" s="1661"/>
      <c r="C10" s="1661"/>
      <c r="D10" s="1661"/>
      <c r="E10" s="1664"/>
      <c r="F10" s="1667"/>
      <c r="G10" s="1843"/>
      <c r="H10" s="1686"/>
      <c r="I10" s="1753"/>
      <c r="J10" s="1689"/>
      <c r="K10" s="1776"/>
      <c r="L10" s="1869"/>
      <c r="M10" s="1201" t="s">
        <v>44</v>
      </c>
    </row>
    <row r="11" spans="1:15" s="25" customFormat="1" ht="15" customHeight="1" x14ac:dyDescent="0.2">
      <c r="A11" s="1673" t="s">
        <v>79</v>
      </c>
      <c r="B11" s="1674"/>
      <c r="C11" s="1674"/>
      <c r="D11" s="1674"/>
      <c r="E11" s="1674"/>
      <c r="F11" s="1674"/>
      <c r="G11" s="1674"/>
      <c r="H11" s="1674"/>
      <c r="I11" s="1674"/>
      <c r="J11" s="1674"/>
      <c r="K11" s="1674"/>
      <c r="L11" s="1674"/>
      <c r="M11" s="1675"/>
    </row>
    <row r="12" spans="1:15" s="25" customFormat="1" ht="12.75" customHeight="1" x14ac:dyDescent="0.2">
      <c r="A12" s="1695" t="s">
        <v>52</v>
      </c>
      <c r="B12" s="1696"/>
      <c r="C12" s="1696"/>
      <c r="D12" s="1696"/>
      <c r="E12" s="1696"/>
      <c r="F12" s="1696"/>
      <c r="G12" s="1696"/>
      <c r="H12" s="1696"/>
      <c r="I12" s="1696"/>
      <c r="J12" s="1696"/>
      <c r="K12" s="1696"/>
      <c r="L12" s="1696"/>
      <c r="M12" s="1697"/>
    </row>
    <row r="13" spans="1:15" ht="13.5" customHeight="1" x14ac:dyDescent="0.2">
      <c r="A13" s="178" t="s">
        <v>8</v>
      </c>
      <c r="B13" s="1698" t="s">
        <v>53</v>
      </c>
      <c r="C13" s="1699"/>
      <c r="D13" s="1699"/>
      <c r="E13" s="1699"/>
      <c r="F13" s="1699"/>
      <c r="G13" s="1699"/>
      <c r="H13" s="1699"/>
      <c r="I13" s="1699"/>
      <c r="J13" s="1699"/>
      <c r="K13" s="1699"/>
      <c r="L13" s="1699"/>
      <c r="M13" s="1700"/>
    </row>
    <row r="14" spans="1:15" ht="14.25" customHeight="1" x14ac:dyDescent="0.2">
      <c r="A14" s="224" t="s">
        <v>8</v>
      </c>
      <c r="B14" s="59" t="s">
        <v>8</v>
      </c>
      <c r="C14" s="1701" t="s">
        <v>54</v>
      </c>
      <c r="D14" s="1702"/>
      <c r="E14" s="1702"/>
      <c r="F14" s="1702"/>
      <c r="G14" s="1702"/>
      <c r="H14" s="1702"/>
      <c r="I14" s="1702"/>
      <c r="J14" s="1702"/>
      <c r="K14" s="1702"/>
      <c r="L14" s="1702"/>
      <c r="M14" s="1703"/>
    </row>
    <row r="15" spans="1:15" ht="12.75" customHeight="1" x14ac:dyDescent="0.2">
      <c r="A15" s="225" t="s">
        <v>8</v>
      </c>
      <c r="B15" s="43" t="s">
        <v>8</v>
      </c>
      <c r="C15" s="200" t="s">
        <v>8</v>
      </c>
      <c r="D15" s="60" t="s">
        <v>8</v>
      </c>
      <c r="E15" s="1704" t="s">
        <v>102</v>
      </c>
      <c r="F15" s="1080" t="s">
        <v>112</v>
      </c>
      <c r="G15" s="44"/>
      <c r="H15" s="45" t="s">
        <v>55</v>
      </c>
      <c r="I15" s="1735" t="s">
        <v>142</v>
      </c>
      <c r="J15" s="1213" t="s">
        <v>45</v>
      </c>
      <c r="K15" s="1388">
        <v>28093</v>
      </c>
      <c r="L15" s="1867" t="s">
        <v>60</v>
      </c>
      <c r="M15" s="1193">
        <f>M17+M18+M19+M20+M21</f>
        <v>6</v>
      </c>
    </row>
    <row r="16" spans="1:15" x14ac:dyDescent="0.2">
      <c r="A16" s="225"/>
      <c r="B16" s="43"/>
      <c r="C16" s="201"/>
      <c r="D16" s="60"/>
      <c r="E16" s="1694"/>
      <c r="F16" s="78"/>
      <c r="G16" s="44"/>
      <c r="H16" s="45"/>
      <c r="I16" s="1735"/>
      <c r="J16" s="674" t="s">
        <v>56</v>
      </c>
      <c r="K16" s="1390">
        <v>159697</v>
      </c>
      <c r="L16" s="1705"/>
      <c r="M16" s="264"/>
    </row>
    <row r="17" spans="1:16" ht="38.25" x14ac:dyDescent="0.2">
      <c r="A17" s="225"/>
      <c r="B17" s="43"/>
      <c r="C17" s="201"/>
      <c r="D17" s="60"/>
      <c r="E17" s="365" t="s">
        <v>134</v>
      </c>
      <c r="F17" s="165" t="s">
        <v>110</v>
      </c>
      <c r="G17" s="1845" t="s">
        <v>242</v>
      </c>
      <c r="H17" s="45"/>
      <c r="I17" s="1735"/>
      <c r="J17" s="1206"/>
      <c r="K17" s="1389"/>
      <c r="L17" s="376" t="s">
        <v>59</v>
      </c>
      <c r="M17" s="49">
        <v>1</v>
      </c>
    </row>
    <row r="18" spans="1:16" ht="25.5" x14ac:dyDescent="0.2">
      <c r="A18" s="225"/>
      <c r="B18" s="43"/>
      <c r="C18" s="201"/>
      <c r="D18" s="60"/>
      <c r="E18" s="340" t="s">
        <v>131</v>
      </c>
      <c r="F18" s="343"/>
      <c r="G18" s="1846"/>
      <c r="H18" s="1204"/>
      <c r="I18" s="1205"/>
      <c r="J18" s="1206"/>
      <c r="K18" s="1389"/>
      <c r="L18" s="335" t="s">
        <v>59</v>
      </c>
      <c r="M18" s="1234">
        <v>1</v>
      </c>
    </row>
    <row r="19" spans="1:16" ht="29.25" x14ac:dyDescent="0.2">
      <c r="A19" s="225"/>
      <c r="B19" s="43"/>
      <c r="C19" s="201"/>
      <c r="D19" s="60"/>
      <c r="E19" s="340" t="s">
        <v>96</v>
      </c>
      <c r="F19" s="1235" t="s">
        <v>95</v>
      </c>
      <c r="G19" s="1846"/>
      <c r="H19" s="1204"/>
      <c r="I19" s="1205"/>
      <c r="J19" s="1206"/>
      <c r="K19" s="1389"/>
      <c r="L19" s="335" t="s">
        <v>59</v>
      </c>
      <c r="M19" s="1234">
        <v>1</v>
      </c>
    </row>
    <row r="20" spans="1:16" ht="29.25" x14ac:dyDescent="0.2">
      <c r="A20" s="225"/>
      <c r="B20" s="43"/>
      <c r="C20" s="201"/>
      <c r="D20" s="60"/>
      <c r="E20" s="1232" t="s">
        <v>97</v>
      </c>
      <c r="F20" s="1236" t="s">
        <v>108</v>
      </c>
      <c r="G20" s="1846"/>
      <c r="H20" s="1204"/>
      <c r="I20" s="1205"/>
      <c r="J20" s="1206"/>
      <c r="K20" s="1389"/>
      <c r="L20" s="335" t="s">
        <v>59</v>
      </c>
      <c r="M20" s="1234">
        <v>2</v>
      </c>
    </row>
    <row r="21" spans="1:16" ht="51" x14ac:dyDescent="0.2">
      <c r="A21" s="225"/>
      <c r="B21" s="43"/>
      <c r="C21" s="201"/>
      <c r="D21" s="60"/>
      <c r="E21" s="1232" t="s">
        <v>98</v>
      </c>
      <c r="F21" s="78"/>
      <c r="G21" s="1846"/>
      <c r="H21" s="1204"/>
      <c r="I21" s="1205"/>
      <c r="J21" s="1206"/>
      <c r="K21" s="1389"/>
      <c r="L21" s="69" t="s">
        <v>58</v>
      </c>
      <c r="M21" s="49">
        <v>1</v>
      </c>
    </row>
    <row r="22" spans="1:16" x14ac:dyDescent="0.2">
      <c r="A22" s="225"/>
      <c r="B22" s="43"/>
      <c r="C22" s="201"/>
      <c r="D22" s="60"/>
      <c r="E22" s="272" t="s">
        <v>148</v>
      </c>
      <c r="F22" s="1207"/>
      <c r="G22" s="1203"/>
      <c r="H22" s="1204"/>
      <c r="I22" s="1205"/>
      <c r="J22" s="672"/>
      <c r="K22" s="1391"/>
      <c r="L22" s="69"/>
      <c r="M22" s="49"/>
    </row>
    <row r="23" spans="1:16" x14ac:dyDescent="0.2">
      <c r="A23" s="225"/>
      <c r="B23" s="43"/>
      <c r="C23" s="201"/>
      <c r="D23" s="67"/>
      <c r="E23" s="269"/>
      <c r="F23" s="1208"/>
      <c r="G23" s="1209"/>
      <c r="H23" s="1210"/>
      <c r="I23" s="1211"/>
      <c r="J23" s="820" t="s">
        <v>9</v>
      </c>
      <c r="K23" s="1392">
        <f>K15+K16</f>
        <v>187790</v>
      </c>
      <c r="L23" s="262"/>
      <c r="M23" s="37"/>
      <c r="N23" s="15"/>
    </row>
    <row r="24" spans="1:16" ht="12.75" customHeight="1" x14ac:dyDescent="0.2">
      <c r="A24" s="1588"/>
      <c r="B24" s="1590"/>
      <c r="C24" s="1797"/>
      <c r="D24" s="1798" t="s">
        <v>10</v>
      </c>
      <c r="E24" s="1704" t="s">
        <v>106</v>
      </c>
      <c r="F24" s="1308" t="s">
        <v>112</v>
      </c>
      <c r="G24" s="168"/>
      <c r="H24" s="1074" t="s">
        <v>55</v>
      </c>
      <c r="I24" s="1768" t="s">
        <v>142</v>
      </c>
      <c r="J24" s="1214" t="s">
        <v>45</v>
      </c>
      <c r="K24" s="1393">
        <v>8225</v>
      </c>
      <c r="L24" s="1690" t="s">
        <v>105</v>
      </c>
      <c r="M24" s="1079">
        <f>M26+M27+M28+P26</f>
        <v>4</v>
      </c>
    </row>
    <row r="25" spans="1:16" x14ac:dyDescent="0.2">
      <c r="A25" s="1588"/>
      <c r="B25" s="1590"/>
      <c r="C25" s="1797"/>
      <c r="D25" s="1799"/>
      <c r="E25" s="1694"/>
      <c r="F25" s="1309"/>
      <c r="G25" s="168"/>
      <c r="H25" s="1074"/>
      <c r="I25" s="1768"/>
      <c r="J25" s="91" t="s">
        <v>56</v>
      </c>
      <c r="K25" s="1394">
        <v>53840</v>
      </c>
      <c r="L25" s="1691"/>
      <c r="M25" s="49"/>
    </row>
    <row r="26" spans="1:16" ht="51" x14ac:dyDescent="0.2">
      <c r="A26" s="1588"/>
      <c r="B26" s="1590"/>
      <c r="C26" s="1797"/>
      <c r="D26" s="1799"/>
      <c r="E26" s="384" t="s">
        <v>103</v>
      </c>
      <c r="F26" s="1076" t="s">
        <v>111</v>
      </c>
      <c r="G26" s="1847" t="s">
        <v>243</v>
      </c>
      <c r="H26" s="1074"/>
      <c r="I26" s="1768"/>
      <c r="J26" s="1202"/>
      <c r="K26" s="1395"/>
      <c r="L26" s="50" t="s">
        <v>58</v>
      </c>
      <c r="M26" s="57">
        <v>1</v>
      </c>
      <c r="N26" s="1397"/>
    </row>
    <row r="27" spans="1:16" ht="64.5" customHeight="1" x14ac:dyDescent="0.2">
      <c r="A27" s="1588"/>
      <c r="B27" s="1590"/>
      <c r="C27" s="1797"/>
      <c r="D27" s="1799"/>
      <c r="E27" s="1233" t="s">
        <v>214</v>
      </c>
      <c r="F27" s="343" t="s">
        <v>100</v>
      </c>
      <c r="G27" s="1848"/>
      <c r="H27" s="1074"/>
      <c r="I27" s="1768"/>
      <c r="J27" s="1202"/>
      <c r="K27" s="1395"/>
      <c r="L27" s="331" t="s">
        <v>80</v>
      </c>
      <c r="M27" s="1197">
        <v>2</v>
      </c>
      <c r="P27" s="1396"/>
    </row>
    <row r="28" spans="1:16" ht="25.5" x14ac:dyDescent="0.2">
      <c r="A28" s="1588"/>
      <c r="B28" s="1590"/>
      <c r="C28" s="1797"/>
      <c r="D28" s="1799"/>
      <c r="E28" s="1233" t="s">
        <v>197</v>
      </c>
      <c r="F28" s="1706" t="s">
        <v>109</v>
      </c>
      <c r="G28" s="1848"/>
      <c r="H28" s="1074"/>
      <c r="I28" s="1768"/>
      <c r="J28" s="1202"/>
      <c r="K28" s="1395"/>
      <c r="L28" s="69" t="s">
        <v>58</v>
      </c>
      <c r="M28" s="49">
        <v>1</v>
      </c>
    </row>
    <row r="29" spans="1:16" x14ac:dyDescent="0.2">
      <c r="A29" s="1588"/>
      <c r="B29" s="1590"/>
      <c r="C29" s="1797"/>
      <c r="D29" s="1800"/>
      <c r="E29" s="285" t="s">
        <v>149</v>
      </c>
      <c r="F29" s="1706"/>
      <c r="G29" s="1848"/>
      <c r="H29" s="1074"/>
      <c r="I29" s="1768"/>
      <c r="J29" s="91"/>
      <c r="K29" s="1400"/>
      <c r="L29" s="69"/>
      <c r="M29" s="49"/>
      <c r="N29" s="119"/>
    </row>
    <row r="30" spans="1:16" x14ac:dyDescent="0.2">
      <c r="A30" s="1588"/>
      <c r="B30" s="1590"/>
      <c r="C30" s="1797"/>
      <c r="D30" s="1800"/>
      <c r="E30" s="250"/>
      <c r="F30" s="1707"/>
      <c r="G30" s="123"/>
      <c r="H30" s="1078"/>
      <c r="I30" s="1769"/>
      <c r="J30" s="188" t="s">
        <v>9</v>
      </c>
      <c r="K30" s="1403">
        <f>K24+K25</f>
        <v>62065</v>
      </c>
      <c r="L30" s="252"/>
      <c r="M30" s="40"/>
    </row>
    <row r="31" spans="1:16" ht="17.25" customHeight="1" thickBot="1" x14ac:dyDescent="0.25">
      <c r="A31" s="1071"/>
      <c r="B31" s="1073"/>
      <c r="C31" s="197"/>
      <c r="D31" s="288"/>
      <c r="E31" s="288"/>
      <c r="F31" s="288"/>
      <c r="G31" s="288"/>
      <c r="H31" s="288"/>
      <c r="I31" s="1721" t="s">
        <v>104</v>
      </c>
      <c r="J31" s="1721"/>
      <c r="K31" s="1402">
        <f>K30+K23</f>
        <v>249855</v>
      </c>
      <c r="L31" s="311"/>
      <c r="M31" s="1196"/>
    </row>
    <row r="32" spans="1:16" ht="18" customHeight="1" x14ac:dyDescent="0.2">
      <c r="A32" s="1293" t="s">
        <v>8</v>
      </c>
      <c r="B32" s="1294" t="s">
        <v>8</v>
      </c>
      <c r="C32" s="1302" t="s">
        <v>10</v>
      </c>
      <c r="D32" s="297"/>
      <c r="E32" s="65" t="s">
        <v>83</v>
      </c>
      <c r="F32" s="380" t="s">
        <v>57</v>
      </c>
      <c r="G32" s="381"/>
      <c r="H32" s="1315" t="s">
        <v>55</v>
      </c>
      <c r="I32" s="1316"/>
      <c r="J32" s="1317"/>
      <c r="K32" s="1401"/>
      <c r="L32" s="1323" t="s">
        <v>90</v>
      </c>
      <c r="M32" s="39">
        <f>M36+M35+M34+M33+M37+M38</f>
        <v>6</v>
      </c>
    </row>
    <row r="33" spans="1:14" ht="45.75" customHeight="1" x14ac:dyDescent="0.2">
      <c r="A33" s="1289"/>
      <c r="B33" s="1290"/>
      <c r="C33" s="1303"/>
      <c r="D33" s="1340" t="s">
        <v>8</v>
      </c>
      <c r="E33" s="1341" t="s">
        <v>91</v>
      </c>
      <c r="F33" s="1342"/>
      <c r="G33" s="1373" t="s">
        <v>244</v>
      </c>
      <c r="H33" s="1343"/>
      <c r="I33" s="1856" t="s">
        <v>142</v>
      </c>
      <c r="J33" s="1344" t="s">
        <v>45</v>
      </c>
      <c r="K33" s="1345">
        <f>139.9/3.4528*1000</f>
        <v>40518</v>
      </c>
      <c r="L33" s="1346" t="s">
        <v>59</v>
      </c>
      <c r="M33" s="1347">
        <v>1</v>
      </c>
      <c r="N33" s="860"/>
    </row>
    <row r="34" spans="1:14" ht="45" customHeight="1" x14ac:dyDescent="0.2">
      <c r="A34" s="1289"/>
      <c r="B34" s="1290"/>
      <c r="C34" s="1303"/>
      <c r="D34" s="339" t="s">
        <v>10</v>
      </c>
      <c r="E34" s="1313" t="s">
        <v>151</v>
      </c>
      <c r="F34" s="343" t="s">
        <v>229</v>
      </c>
      <c r="G34" s="1374" t="s">
        <v>245</v>
      </c>
      <c r="H34" s="338"/>
      <c r="I34" s="1857"/>
      <c r="J34" s="1318" t="s">
        <v>45</v>
      </c>
      <c r="K34" s="1220">
        <f>38.2/3.4528*1000</f>
        <v>11063</v>
      </c>
      <c r="L34" s="1324" t="s">
        <v>59</v>
      </c>
      <c r="M34" s="333">
        <v>1</v>
      </c>
      <c r="N34" s="860"/>
    </row>
    <row r="35" spans="1:14" ht="45" customHeight="1" x14ac:dyDescent="0.2">
      <c r="A35" s="1289"/>
      <c r="B35" s="1290"/>
      <c r="C35" s="1303"/>
      <c r="D35" s="1348" t="s">
        <v>47</v>
      </c>
      <c r="E35" s="1349" t="s">
        <v>208</v>
      </c>
      <c r="F35" s="1350"/>
      <c r="G35" s="1375" t="s">
        <v>246</v>
      </c>
      <c r="H35" s="1351"/>
      <c r="I35" s="1858"/>
      <c r="J35" s="1352" t="s">
        <v>45</v>
      </c>
      <c r="K35" s="1339">
        <f>13/3.4528*1000</f>
        <v>3765</v>
      </c>
      <c r="L35" s="1353" t="s">
        <v>59</v>
      </c>
      <c r="M35" s="882">
        <v>1</v>
      </c>
      <c r="N35" s="860"/>
    </row>
    <row r="36" spans="1:14" ht="44.25" customHeight="1" x14ac:dyDescent="0.2">
      <c r="A36" s="1410"/>
      <c r="B36" s="1411"/>
      <c r="C36" s="1412"/>
      <c r="D36" s="1340" t="s">
        <v>48</v>
      </c>
      <c r="E36" s="1355" t="s">
        <v>232</v>
      </c>
      <c r="F36" s="1356" t="s">
        <v>234</v>
      </c>
      <c r="G36" s="1376" t="s">
        <v>247</v>
      </c>
      <c r="H36" s="1357"/>
      <c r="I36" s="1859" t="s">
        <v>143</v>
      </c>
      <c r="J36" s="1358" t="s">
        <v>45</v>
      </c>
      <c r="K36" s="1345">
        <f>19.2/3.4528*1000</f>
        <v>5561</v>
      </c>
      <c r="L36" s="1346" t="s">
        <v>59</v>
      </c>
      <c r="M36" s="1347">
        <v>1</v>
      </c>
      <c r="N36" s="119"/>
    </row>
    <row r="37" spans="1:14" ht="52.5" customHeight="1" x14ac:dyDescent="0.2">
      <c r="A37" s="612"/>
      <c r="B37" s="613"/>
      <c r="C37" s="1372"/>
      <c r="D37" s="1348" t="s">
        <v>49</v>
      </c>
      <c r="E37" s="1314" t="s">
        <v>107</v>
      </c>
      <c r="F37" s="1215" t="s">
        <v>235</v>
      </c>
      <c r="G37" s="1404" t="s">
        <v>248</v>
      </c>
      <c r="H37" s="1216"/>
      <c r="I37" s="1860"/>
      <c r="J37" s="1326" t="s">
        <v>178</v>
      </c>
      <c r="K37" s="1221"/>
      <c r="L37" s="1217" t="s">
        <v>59</v>
      </c>
      <c r="M37" s="882">
        <v>1</v>
      </c>
      <c r="N37" s="119"/>
    </row>
    <row r="38" spans="1:14" ht="54.75" customHeight="1" x14ac:dyDescent="0.2">
      <c r="A38" s="1289"/>
      <c r="B38" s="1290"/>
      <c r="C38" s="1301"/>
      <c r="D38" s="67" t="s">
        <v>50</v>
      </c>
      <c r="E38" s="1354" t="s">
        <v>133</v>
      </c>
      <c r="F38" s="1320"/>
      <c r="G38" s="1377" t="s">
        <v>249</v>
      </c>
      <c r="H38" s="1321"/>
      <c r="I38" s="1319" t="s">
        <v>142</v>
      </c>
      <c r="J38" s="1322" t="s">
        <v>178</v>
      </c>
      <c r="K38" s="1339"/>
      <c r="L38" s="35" t="s">
        <v>59</v>
      </c>
      <c r="M38" s="40">
        <v>1</v>
      </c>
      <c r="N38" s="119"/>
    </row>
    <row r="39" spans="1:14" ht="16.5" customHeight="1" thickBot="1" x14ac:dyDescent="0.25">
      <c r="A39" s="1296"/>
      <c r="B39" s="1297"/>
      <c r="C39" s="197"/>
      <c r="D39" s="237"/>
      <c r="E39" s="237"/>
      <c r="F39" s="237"/>
      <c r="G39" s="237"/>
      <c r="H39" s="237"/>
      <c r="I39" s="1761" t="s">
        <v>104</v>
      </c>
      <c r="J39" s="1761"/>
      <c r="K39" s="1222">
        <f>SUM(K33:K36)</f>
        <v>60907</v>
      </c>
      <c r="L39" s="307"/>
      <c r="M39" s="308"/>
    </row>
    <row r="40" spans="1:14" ht="16.5" customHeight="1" x14ac:dyDescent="0.2">
      <c r="A40" s="1598" t="s">
        <v>8</v>
      </c>
      <c r="B40" s="1599" t="s">
        <v>8</v>
      </c>
      <c r="C40" s="1641" t="s">
        <v>47</v>
      </c>
      <c r="D40" s="1641"/>
      <c r="E40" s="1649" t="s">
        <v>62</v>
      </c>
      <c r="F40" s="1793"/>
      <c r="G40" s="1852" t="s">
        <v>250</v>
      </c>
      <c r="H40" s="1643" t="s">
        <v>55</v>
      </c>
      <c r="I40" s="1726" t="s">
        <v>142</v>
      </c>
      <c r="J40" s="396" t="s">
        <v>45</v>
      </c>
      <c r="K40" s="1223">
        <f>27/3.4528*1000</f>
        <v>7820</v>
      </c>
      <c r="L40" s="681" t="s">
        <v>75</v>
      </c>
      <c r="M40" s="683">
        <v>100</v>
      </c>
    </row>
    <row r="41" spans="1:14" ht="15.75" customHeight="1" x14ac:dyDescent="0.2">
      <c r="A41" s="1588"/>
      <c r="B41" s="1590"/>
      <c r="C41" s="1622"/>
      <c r="D41" s="1622"/>
      <c r="E41" s="1650"/>
      <c r="F41" s="1794"/>
      <c r="G41" s="1853"/>
      <c r="H41" s="1644"/>
      <c r="I41" s="1735"/>
      <c r="J41" s="1218"/>
      <c r="K41" s="1224"/>
      <c r="L41" s="1645" t="s">
        <v>129</v>
      </c>
      <c r="M41" s="1850">
        <v>1</v>
      </c>
    </row>
    <row r="42" spans="1:14" ht="15" customHeight="1" thickBot="1" x14ac:dyDescent="0.25">
      <c r="A42" s="1070"/>
      <c r="B42" s="1072"/>
      <c r="C42" s="1077"/>
      <c r="D42" s="538"/>
      <c r="E42" s="1543"/>
      <c r="F42" s="516"/>
      <c r="G42" s="1854"/>
      <c r="H42" s="221"/>
      <c r="I42" s="1727"/>
      <c r="J42" s="1231" t="s">
        <v>9</v>
      </c>
      <c r="K42" s="1222">
        <f t="shared" ref="K42" si="0">SUM(K40:K41)</f>
        <v>7820</v>
      </c>
      <c r="L42" s="1545"/>
      <c r="M42" s="1851"/>
    </row>
    <row r="43" spans="1:14" ht="26.25" customHeight="1" x14ac:dyDescent="0.2">
      <c r="A43" s="1184" t="s">
        <v>8</v>
      </c>
      <c r="B43" s="1185" t="s">
        <v>8</v>
      </c>
      <c r="C43" s="1758" t="s">
        <v>48</v>
      </c>
      <c r="D43" s="386"/>
      <c r="E43" s="303" t="s">
        <v>122</v>
      </c>
      <c r="F43" s="304" t="s">
        <v>112</v>
      </c>
      <c r="G43" s="1328"/>
      <c r="H43" s="841" t="s">
        <v>55</v>
      </c>
      <c r="I43" s="306"/>
      <c r="J43" s="650" t="s">
        <v>45</v>
      </c>
      <c r="K43" s="1225"/>
      <c r="L43" s="387" t="s">
        <v>121</v>
      </c>
      <c r="M43" s="873">
        <f>M44+M45+M46+M47+M48+M49</f>
        <v>4</v>
      </c>
    </row>
    <row r="44" spans="1:14" ht="51" customHeight="1" x14ac:dyDescent="0.2">
      <c r="A44" s="1181"/>
      <c r="B44" s="1182"/>
      <c r="C44" s="1728"/>
      <c r="D44" s="572" t="s">
        <v>8</v>
      </c>
      <c r="E44" s="573" t="s">
        <v>154</v>
      </c>
      <c r="F44" s="1380"/>
      <c r="G44" s="1405" t="s">
        <v>251</v>
      </c>
      <c r="H44" s="1329"/>
      <c r="I44" s="1849" t="s">
        <v>142</v>
      </c>
      <c r="J44" s="651" t="s">
        <v>45</v>
      </c>
      <c r="K44" s="1220">
        <f>8.4/3.4528*1000</f>
        <v>2433</v>
      </c>
      <c r="L44" s="575" t="s">
        <v>119</v>
      </c>
      <c r="M44" s="577">
        <v>1</v>
      </c>
    </row>
    <row r="45" spans="1:14" ht="31.5" customHeight="1" x14ac:dyDescent="0.2">
      <c r="A45" s="1181"/>
      <c r="B45" s="1182"/>
      <c r="C45" s="1192"/>
      <c r="D45" s="326" t="s">
        <v>10</v>
      </c>
      <c r="E45" s="1378" t="s">
        <v>155</v>
      </c>
      <c r="F45" s="1379"/>
      <c r="G45" s="1406" t="s">
        <v>252</v>
      </c>
      <c r="H45" s="1291"/>
      <c r="I45" s="1783"/>
      <c r="J45" s="652" t="s">
        <v>45</v>
      </c>
      <c r="K45" s="1220">
        <f>10/3.4528*1000</f>
        <v>2896</v>
      </c>
      <c r="L45" s="649" t="s">
        <v>156</v>
      </c>
      <c r="M45" s="333">
        <v>1</v>
      </c>
    </row>
    <row r="46" spans="1:14" ht="43.5" customHeight="1" x14ac:dyDescent="0.2">
      <c r="A46" s="1181"/>
      <c r="B46" s="1182"/>
      <c r="C46" s="1192"/>
      <c r="D46" s="1195" t="s">
        <v>47</v>
      </c>
      <c r="E46" s="1233" t="s">
        <v>173</v>
      </c>
      <c r="F46" s="1335" t="s">
        <v>187</v>
      </c>
      <c r="G46" s="1363" t="s">
        <v>253</v>
      </c>
      <c r="H46" s="1330"/>
      <c r="I46" s="1331"/>
      <c r="J46" s="653" t="s">
        <v>45</v>
      </c>
      <c r="K46" s="1220">
        <f>170/3.4528*1000</f>
        <v>49235</v>
      </c>
      <c r="L46" s="609" t="s">
        <v>204</v>
      </c>
      <c r="M46" s="611">
        <v>1</v>
      </c>
    </row>
    <row r="47" spans="1:14" ht="33.75" customHeight="1" x14ac:dyDescent="0.2">
      <c r="A47" s="1181"/>
      <c r="B47" s="1182"/>
      <c r="C47" s="1192"/>
      <c r="D47" s="326" t="s">
        <v>48</v>
      </c>
      <c r="E47" s="571" t="s">
        <v>120</v>
      </c>
      <c r="F47" s="1336"/>
      <c r="G47" s="1363" t="s">
        <v>254</v>
      </c>
      <c r="H47" s="1291"/>
      <c r="I47" s="1331"/>
      <c r="J47" s="652" t="s">
        <v>45</v>
      </c>
      <c r="K47" s="1220">
        <f>50/3.4528*1000</f>
        <v>14481</v>
      </c>
      <c r="L47" s="335" t="s">
        <v>158</v>
      </c>
      <c r="M47" s="1197">
        <v>1</v>
      </c>
    </row>
    <row r="48" spans="1:14" ht="33" customHeight="1" x14ac:dyDescent="0.2">
      <c r="A48" s="1181"/>
      <c r="B48" s="1182"/>
      <c r="C48" s="1192"/>
      <c r="D48" s="1194" t="s">
        <v>49</v>
      </c>
      <c r="E48" s="571" t="s">
        <v>99</v>
      </c>
      <c r="F48" s="1337"/>
      <c r="G48" s="1363" t="s">
        <v>255</v>
      </c>
      <c r="H48" s="1291"/>
      <c r="I48" s="1332"/>
      <c r="J48" s="328" t="s">
        <v>45</v>
      </c>
      <c r="K48" s="1226">
        <f>90/3.4528*1000</f>
        <v>26066</v>
      </c>
      <c r="L48" s="331" t="s">
        <v>159</v>
      </c>
      <c r="M48" s="1197"/>
    </row>
    <row r="49" spans="1:15" ht="31.5" customHeight="1" x14ac:dyDescent="0.2">
      <c r="A49" s="1181"/>
      <c r="B49" s="1182"/>
      <c r="C49" s="1192"/>
      <c r="D49" s="918" t="s">
        <v>50</v>
      </c>
      <c r="E49" s="919" t="s">
        <v>179</v>
      </c>
      <c r="F49" s="1359" t="s">
        <v>236</v>
      </c>
      <c r="G49" s="1338"/>
      <c r="H49" s="1333"/>
      <c r="I49" s="1334"/>
      <c r="J49" s="878" t="s">
        <v>178</v>
      </c>
      <c r="K49" s="1339">
        <f>40/3.4528*1000</f>
        <v>11585</v>
      </c>
      <c r="L49" s="35" t="s">
        <v>58</v>
      </c>
      <c r="M49" s="1171"/>
    </row>
    <row r="50" spans="1:15" ht="15" customHeight="1" thickBot="1" x14ac:dyDescent="0.25">
      <c r="A50" s="1189"/>
      <c r="B50" s="1190"/>
      <c r="C50" s="197"/>
      <c r="D50" s="237"/>
      <c r="E50" s="237"/>
      <c r="F50" s="237"/>
      <c r="G50" s="237"/>
      <c r="H50" s="237"/>
      <c r="I50" s="1761" t="s">
        <v>104</v>
      </c>
      <c r="J50" s="1761"/>
      <c r="K50" s="1222">
        <f>SUM(K43:K49)</f>
        <v>106696</v>
      </c>
      <c r="L50" s="872"/>
      <c r="M50" s="310"/>
    </row>
    <row r="51" spans="1:15" ht="13.5" thickBot="1" x14ac:dyDescent="0.25">
      <c r="A51" s="1189" t="s">
        <v>8</v>
      </c>
      <c r="B51" s="1190" t="s">
        <v>8</v>
      </c>
      <c r="C51" s="1841" t="s">
        <v>11</v>
      </c>
      <c r="D51" s="1841"/>
      <c r="E51" s="1841"/>
      <c r="F51" s="1841"/>
      <c r="G51" s="1841"/>
      <c r="H51" s="1841"/>
      <c r="I51" s="1841"/>
      <c r="J51" s="1841"/>
      <c r="K51" s="1230">
        <f>K50+K42+K39+K31</f>
        <v>425278</v>
      </c>
      <c r="L51" s="1239"/>
      <c r="M51" s="1240"/>
    </row>
    <row r="52" spans="1:15" ht="13.5" thickBot="1" x14ac:dyDescent="0.25">
      <c r="A52" s="226" t="s">
        <v>8</v>
      </c>
      <c r="B52" s="14" t="s">
        <v>10</v>
      </c>
      <c r="C52" s="1626" t="s">
        <v>128</v>
      </c>
      <c r="D52" s="1627"/>
      <c r="E52" s="1627"/>
      <c r="F52" s="1627"/>
      <c r="G52" s="1627"/>
      <c r="H52" s="1627"/>
      <c r="I52" s="1627"/>
      <c r="J52" s="1627"/>
      <c r="K52" s="1648"/>
      <c r="L52" s="1627"/>
      <c r="M52" s="1628"/>
      <c r="N52" s="119"/>
    </row>
    <row r="53" spans="1:15" ht="25.5" customHeight="1" x14ac:dyDescent="0.2">
      <c r="A53" s="1598" t="s">
        <v>8</v>
      </c>
      <c r="B53" s="1599" t="s">
        <v>10</v>
      </c>
      <c r="C53" s="1641" t="s">
        <v>8</v>
      </c>
      <c r="D53" s="1641"/>
      <c r="E53" s="324" t="s">
        <v>160</v>
      </c>
      <c r="F53" s="543"/>
      <c r="G53" s="1837" t="s">
        <v>256</v>
      </c>
      <c r="H53" s="1643" t="s">
        <v>55</v>
      </c>
      <c r="I53" s="1744" t="s">
        <v>227</v>
      </c>
      <c r="J53" s="679" t="s">
        <v>45</v>
      </c>
      <c r="K53" s="1223">
        <f>60/3.4528*1000</f>
        <v>17377</v>
      </c>
      <c r="L53" s="16" t="s">
        <v>61</v>
      </c>
      <c r="M53" s="29">
        <v>30</v>
      </c>
      <c r="N53" s="15"/>
      <c r="O53" s="119"/>
    </row>
    <row r="54" spans="1:15" ht="25.5" customHeight="1" x14ac:dyDescent="0.2">
      <c r="A54" s="1588"/>
      <c r="B54" s="1590"/>
      <c r="C54" s="1622"/>
      <c r="D54" s="1622"/>
      <c r="E54" s="325" t="s">
        <v>161</v>
      </c>
      <c r="F54" s="1638" t="s">
        <v>100</v>
      </c>
      <c r="G54" s="1838"/>
      <c r="H54" s="1644"/>
      <c r="I54" s="1745"/>
      <c r="J54" s="1206"/>
      <c r="K54" s="1237"/>
      <c r="L54" s="1075"/>
      <c r="M54" s="27"/>
      <c r="N54" s="15"/>
    </row>
    <row r="55" spans="1:15" ht="18.75" customHeight="1" x14ac:dyDescent="0.2">
      <c r="A55" s="1588"/>
      <c r="B55" s="1590"/>
      <c r="C55" s="1622"/>
      <c r="D55" s="1622"/>
      <c r="E55" s="1639" t="s">
        <v>64</v>
      </c>
      <c r="F55" s="1609"/>
      <c r="G55" s="1838"/>
      <c r="H55" s="1644"/>
      <c r="I55" s="1745"/>
      <c r="J55" s="317"/>
      <c r="K55" s="1229"/>
      <c r="L55" s="1075"/>
      <c r="M55" s="27"/>
      <c r="N55" s="15"/>
    </row>
    <row r="56" spans="1:15" ht="21" customHeight="1" thickBot="1" x14ac:dyDescent="0.25">
      <c r="A56" s="1071"/>
      <c r="B56" s="1073"/>
      <c r="C56" s="215"/>
      <c r="D56" s="538"/>
      <c r="E56" s="1640"/>
      <c r="F56" s="219"/>
      <c r="G56" s="1855"/>
      <c r="H56" s="220"/>
      <c r="I56" s="318"/>
      <c r="J56" s="1231" t="s">
        <v>9</v>
      </c>
      <c r="K56" s="1243">
        <f>K53</f>
        <v>17377</v>
      </c>
      <c r="L56" s="552"/>
      <c r="M56" s="641"/>
      <c r="N56" s="15"/>
    </row>
    <row r="57" spans="1:15" ht="17.25" customHeight="1" x14ac:dyDescent="0.2">
      <c r="A57" s="1598" t="s">
        <v>8</v>
      </c>
      <c r="B57" s="1599" t="s">
        <v>10</v>
      </c>
      <c r="C57" s="1758" t="s">
        <v>10</v>
      </c>
      <c r="D57" s="562"/>
      <c r="E57" s="857" t="s">
        <v>183</v>
      </c>
      <c r="F57" s="1642"/>
      <c r="G57" s="1837" t="s">
        <v>257</v>
      </c>
      <c r="H57" s="1643" t="s">
        <v>55</v>
      </c>
      <c r="I57" s="1744" t="s">
        <v>227</v>
      </c>
      <c r="J57" s="208"/>
      <c r="K57" s="1238"/>
      <c r="L57" s="558"/>
      <c r="M57" s="560"/>
      <c r="N57" s="15"/>
    </row>
    <row r="58" spans="1:15" ht="42" customHeight="1" x14ac:dyDescent="0.2">
      <c r="A58" s="1588"/>
      <c r="B58" s="1590"/>
      <c r="C58" s="1728"/>
      <c r="D58" s="1186" t="s">
        <v>8</v>
      </c>
      <c r="E58" s="579" t="s">
        <v>188</v>
      </c>
      <c r="F58" s="1638"/>
      <c r="G58" s="1838"/>
      <c r="H58" s="1644"/>
      <c r="I58" s="1745"/>
      <c r="J58" s="658" t="s">
        <v>45</v>
      </c>
      <c r="K58" s="1244">
        <f>30/3.4528*1000</f>
        <v>8689</v>
      </c>
      <c r="L58" s="1633" t="s">
        <v>66</v>
      </c>
      <c r="M58" s="49">
        <v>2</v>
      </c>
      <c r="N58" s="15"/>
    </row>
    <row r="59" spans="1:15" ht="41.25" customHeight="1" x14ac:dyDescent="0.2">
      <c r="A59" s="1588"/>
      <c r="B59" s="1590"/>
      <c r="C59" s="1728"/>
      <c r="D59" s="1186"/>
      <c r="E59" s="341" t="s">
        <v>215</v>
      </c>
      <c r="F59" s="1638"/>
      <c r="G59" s="1838"/>
      <c r="H59" s="1644"/>
      <c r="I59" s="1745"/>
      <c r="J59" s="547" t="s">
        <v>176</v>
      </c>
      <c r="K59" s="1245">
        <f>1300/3.4528*1000</f>
        <v>376506</v>
      </c>
      <c r="L59" s="1633"/>
      <c r="M59" s="49"/>
      <c r="N59" s="15"/>
    </row>
    <row r="60" spans="1:15" ht="52.5" customHeight="1" x14ac:dyDescent="0.2">
      <c r="A60" s="1588"/>
      <c r="B60" s="1590"/>
      <c r="C60" s="1728"/>
      <c r="D60" s="1183"/>
      <c r="E60" s="553" t="s">
        <v>216</v>
      </c>
      <c r="F60" s="1836"/>
      <c r="G60" s="1839"/>
      <c r="H60" s="1840"/>
      <c r="I60" s="1835"/>
      <c r="J60" s="209" t="s">
        <v>45</v>
      </c>
      <c r="K60" s="1246"/>
      <c r="L60" s="262"/>
      <c r="M60" s="37"/>
      <c r="N60" s="15"/>
    </row>
    <row r="61" spans="1:15" ht="14.25" customHeight="1" thickBot="1" x14ac:dyDescent="0.25">
      <c r="A61" s="1189"/>
      <c r="B61" s="1190"/>
      <c r="C61" s="197"/>
      <c r="D61" s="237"/>
      <c r="E61" s="580"/>
      <c r="F61" s="581"/>
      <c r="G61" s="582"/>
      <c r="H61" s="583"/>
      <c r="I61" s="584"/>
      <c r="J61" s="585"/>
      <c r="K61" s="1222">
        <f>SUM(K58:K60)</f>
        <v>385195</v>
      </c>
      <c r="L61" s="1241"/>
      <c r="M61" s="1242"/>
      <c r="N61" s="15"/>
    </row>
    <row r="62" spans="1:15" ht="13.5" thickBot="1" x14ac:dyDescent="0.25">
      <c r="A62" s="222" t="s">
        <v>8</v>
      </c>
      <c r="B62" s="14" t="s">
        <v>10</v>
      </c>
      <c r="C62" s="1572" t="s">
        <v>11</v>
      </c>
      <c r="D62" s="1572"/>
      <c r="E62" s="1572"/>
      <c r="F62" s="1572"/>
      <c r="G62" s="1572"/>
      <c r="H62" s="1572"/>
      <c r="I62" s="1572"/>
      <c r="J62" s="1572"/>
      <c r="K62" s="1249">
        <f>K61+K56</f>
        <v>402572</v>
      </c>
      <c r="L62" s="1617"/>
      <c r="M62" s="1574"/>
    </row>
    <row r="63" spans="1:15" ht="17.25" customHeight="1" thickBot="1" x14ac:dyDescent="0.25">
      <c r="A63" s="226" t="s">
        <v>8</v>
      </c>
      <c r="B63" s="14" t="s">
        <v>47</v>
      </c>
      <c r="C63" s="1626" t="s">
        <v>63</v>
      </c>
      <c r="D63" s="1627"/>
      <c r="E63" s="1627"/>
      <c r="F63" s="1627"/>
      <c r="G63" s="1627"/>
      <c r="H63" s="1627"/>
      <c r="I63" s="1627"/>
      <c r="J63" s="1627"/>
      <c r="K63" s="1627"/>
      <c r="L63" s="1627"/>
      <c r="M63" s="1628"/>
    </row>
    <row r="64" spans="1:15" ht="25.5" customHeight="1" x14ac:dyDescent="0.2">
      <c r="A64" s="1184" t="s">
        <v>8</v>
      </c>
      <c r="B64" s="1185" t="s">
        <v>47</v>
      </c>
      <c r="C64" s="481" t="s">
        <v>8</v>
      </c>
      <c r="D64" s="509"/>
      <c r="E64" s="393" t="s">
        <v>163</v>
      </c>
      <c r="F64" s="1362" t="s">
        <v>238</v>
      </c>
      <c r="G64" s="395"/>
      <c r="H64" s="530" t="s">
        <v>55</v>
      </c>
      <c r="I64" s="532"/>
      <c r="J64" s="396"/>
      <c r="K64" s="1247"/>
      <c r="L64" s="397"/>
      <c r="M64" s="399"/>
    </row>
    <row r="65" spans="1:14" ht="28.5" customHeight="1" x14ac:dyDescent="0.2">
      <c r="A65" s="1588"/>
      <c r="B65" s="1590"/>
      <c r="C65" s="1797"/>
      <c r="D65" s="1729" t="s">
        <v>8</v>
      </c>
      <c r="E65" s="1629" t="s">
        <v>67</v>
      </c>
      <c r="F65" s="1631"/>
      <c r="G65" s="1826" t="s">
        <v>258</v>
      </c>
      <c r="H65" s="1644"/>
      <c r="I65" s="1783" t="s">
        <v>228</v>
      </c>
      <c r="J65" s="676" t="s">
        <v>45</v>
      </c>
      <c r="K65" s="1248">
        <f>105/3.4528*1000</f>
        <v>30410</v>
      </c>
      <c r="L65" s="400" t="s">
        <v>190</v>
      </c>
      <c r="M65" s="402">
        <v>80</v>
      </c>
      <c r="N65" s="15"/>
    </row>
    <row r="66" spans="1:14" ht="19.5" customHeight="1" x14ac:dyDescent="0.2">
      <c r="A66" s="1588"/>
      <c r="B66" s="1590"/>
      <c r="C66" s="1797"/>
      <c r="D66" s="1730"/>
      <c r="E66" s="1630"/>
      <c r="F66" s="1632"/>
      <c r="G66" s="1827"/>
      <c r="H66" s="1644"/>
      <c r="I66" s="1783"/>
      <c r="J66" s="658"/>
      <c r="K66" s="1220"/>
      <c r="L66" s="403" t="s">
        <v>68</v>
      </c>
      <c r="M66" s="1250">
        <v>5</v>
      </c>
      <c r="N66" s="15"/>
    </row>
    <row r="67" spans="1:14" ht="66" customHeight="1" x14ac:dyDescent="0.2">
      <c r="A67" s="612"/>
      <c r="B67" s="613"/>
      <c r="C67" s="1372"/>
      <c r="D67" s="918" t="s">
        <v>10</v>
      </c>
      <c r="E67" s="921" t="s">
        <v>191</v>
      </c>
      <c r="F67" s="922"/>
      <c r="G67" s="1364" t="s">
        <v>259</v>
      </c>
      <c r="H67" s="1413"/>
      <c r="I67" s="1844"/>
      <c r="J67" s="925" t="s">
        <v>45</v>
      </c>
      <c r="K67" s="1306">
        <f>16/3.4528*1000</f>
        <v>4634</v>
      </c>
      <c r="L67" s="926" t="s">
        <v>69</v>
      </c>
      <c r="M67" s="928">
        <v>2</v>
      </c>
      <c r="N67" s="15"/>
    </row>
    <row r="68" spans="1:14" ht="27.75" customHeight="1" x14ac:dyDescent="0.2">
      <c r="A68" s="1588"/>
      <c r="B68" s="1590"/>
      <c r="C68" s="1797"/>
      <c r="D68" s="570" t="s">
        <v>47</v>
      </c>
      <c r="E68" s="1542" t="s">
        <v>70</v>
      </c>
      <c r="F68" s="1188"/>
      <c r="G68" s="1861" t="s">
        <v>260</v>
      </c>
      <c r="H68" s="1295"/>
      <c r="I68" s="1783"/>
      <c r="J68" s="736" t="s">
        <v>45</v>
      </c>
      <c r="K68" s="1251">
        <f>40/3.4528*1000</f>
        <v>11585</v>
      </c>
      <c r="L68" s="535" t="s">
        <v>162</v>
      </c>
      <c r="M68" s="27">
        <v>101</v>
      </c>
      <c r="N68" s="15"/>
    </row>
    <row r="69" spans="1:14" ht="30.75" customHeight="1" x14ac:dyDescent="0.2">
      <c r="A69" s="1588"/>
      <c r="B69" s="1590"/>
      <c r="C69" s="1728"/>
      <c r="D69" s="1195"/>
      <c r="E69" s="1625"/>
      <c r="F69" s="1187"/>
      <c r="G69" s="1862"/>
      <c r="H69" s="1295"/>
      <c r="I69" s="1783"/>
      <c r="J69" s="658"/>
      <c r="K69" s="1228"/>
      <c r="L69" s="1252"/>
      <c r="M69" s="1253"/>
      <c r="N69" s="15"/>
    </row>
    <row r="70" spans="1:14" ht="25.5" customHeight="1" x14ac:dyDescent="0.2">
      <c r="A70" s="1588"/>
      <c r="B70" s="1590"/>
      <c r="C70" s="1728"/>
      <c r="D70" s="918" t="s">
        <v>48</v>
      </c>
      <c r="E70" s="863" t="s">
        <v>196</v>
      </c>
      <c r="F70" s="407"/>
      <c r="G70" s="1364" t="s">
        <v>261</v>
      </c>
      <c r="H70" s="1304"/>
      <c r="I70" s="1783"/>
      <c r="J70" s="659" t="s">
        <v>45</v>
      </c>
      <c r="K70" s="1227">
        <f>45/3.4528*1000</f>
        <v>13033</v>
      </c>
      <c r="L70" s="926" t="s">
        <v>193</v>
      </c>
      <c r="M70" s="928">
        <v>1</v>
      </c>
      <c r="N70" s="15"/>
    </row>
    <row r="71" spans="1:14" ht="13.5" thickBot="1" x14ac:dyDescent="0.25">
      <c r="A71" s="1189"/>
      <c r="B71" s="1190"/>
      <c r="C71" s="1191"/>
      <c r="D71" s="237"/>
      <c r="E71" s="198"/>
      <c r="F71" s="198"/>
      <c r="G71" s="198"/>
      <c r="H71" s="198"/>
      <c r="I71" s="1721" t="s">
        <v>104</v>
      </c>
      <c r="J71" s="1721"/>
      <c r="K71" s="1254">
        <f>SUM(K65:K70)</f>
        <v>59662</v>
      </c>
      <c r="L71" s="314"/>
      <c r="M71" s="310"/>
    </row>
    <row r="72" spans="1:14" ht="13.5" thickBot="1" x14ac:dyDescent="0.25">
      <c r="A72" s="222" t="s">
        <v>8</v>
      </c>
      <c r="B72" s="14" t="s">
        <v>47</v>
      </c>
      <c r="C72" s="1572" t="s">
        <v>11</v>
      </c>
      <c r="D72" s="1572"/>
      <c r="E72" s="1572"/>
      <c r="F72" s="1572"/>
      <c r="G72" s="1572"/>
      <c r="H72" s="1572"/>
      <c r="I72" s="1572"/>
      <c r="J72" s="1572"/>
      <c r="K72" s="1249">
        <f t="shared" ref="K72" si="1">K71</f>
        <v>59662</v>
      </c>
      <c r="L72" s="1617"/>
      <c r="M72" s="1574"/>
    </row>
    <row r="73" spans="1:14" ht="14.25" customHeight="1" thickBot="1" x14ac:dyDescent="0.25">
      <c r="A73" s="222" t="s">
        <v>8</v>
      </c>
      <c r="B73" s="1575" t="s">
        <v>12</v>
      </c>
      <c r="C73" s="1576"/>
      <c r="D73" s="1576"/>
      <c r="E73" s="1576"/>
      <c r="F73" s="1576"/>
      <c r="G73" s="1576"/>
      <c r="H73" s="1576"/>
      <c r="I73" s="1576"/>
      <c r="J73" s="1576"/>
      <c r="K73" s="1255">
        <f>K72+K51+K62</f>
        <v>887512</v>
      </c>
      <c r="L73" s="1619"/>
      <c r="M73" s="1578"/>
    </row>
    <row r="74" spans="1:14" ht="15.75" customHeight="1" thickBot="1" x14ac:dyDescent="0.25">
      <c r="A74" s="223" t="s">
        <v>10</v>
      </c>
      <c r="B74" s="1614" t="s">
        <v>72</v>
      </c>
      <c r="C74" s="1615"/>
      <c r="D74" s="1615"/>
      <c r="E74" s="1615"/>
      <c r="F74" s="1615"/>
      <c r="G74" s="1615"/>
      <c r="H74" s="1615"/>
      <c r="I74" s="1615"/>
      <c r="J74" s="1615"/>
      <c r="K74" s="1615"/>
      <c r="L74" s="1615"/>
      <c r="M74" s="1616"/>
    </row>
    <row r="75" spans="1:14" ht="15.75" customHeight="1" thickBot="1" x14ac:dyDescent="0.25">
      <c r="A75" s="226" t="s">
        <v>10</v>
      </c>
      <c r="B75" s="14" t="s">
        <v>8</v>
      </c>
      <c r="C75" s="1718" t="s">
        <v>194</v>
      </c>
      <c r="D75" s="1719"/>
      <c r="E75" s="1719"/>
      <c r="F75" s="1719"/>
      <c r="G75" s="1719"/>
      <c r="H75" s="1719"/>
      <c r="I75" s="1719"/>
      <c r="J75" s="1719"/>
      <c r="K75" s="1719"/>
      <c r="L75" s="1719"/>
      <c r="M75" s="1720"/>
    </row>
    <row r="76" spans="1:14" ht="27" customHeight="1" x14ac:dyDescent="0.2">
      <c r="A76" s="1184" t="s">
        <v>10</v>
      </c>
      <c r="B76" s="1185" t="s">
        <v>8</v>
      </c>
      <c r="C76" s="598" t="s">
        <v>8</v>
      </c>
      <c r="D76" s="468"/>
      <c r="E76" s="469" t="s">
        <v>195</v>
      </c>
      <c r="F76" s="475"/>
      <c r="G76" s="476"/>
      <c r="H76" s="477"/>
      <c r="I76" s="492"/>
      <c r="J76" s="208"/>
      <c r="K76" s="1256"/>
      <c r="L76" s="667"/>
      <c r="M76" s="474"/>
      <c r="N76" s="15"/>
    </row>
    <row r="77" spans="1:14" ht="38.25" customHeight="1" x14ac:dyDescent="0.2">
      <c r="A77" s="1181"/>
      <c r="B77" s="1182"/>
      <c r="C77" s="599"/>
      <c r="D77" s="494" t="s">
        <v>8</v>
      </c>
      <c r="E77" s="721" t="s">
        <v>73</v>
      </c>
      <c r="F77" s="1371"/>
      <c r="G77" s="1407" t="s">
        <v>262</v>
      </c>
      <c r="H77" s="1365" t="s">
        <v>55</v>
      </c>
      <c r="I77" s="1865" t="s">
        <v>225</v>
      </c>
      <c r="J77" s="932" t="s">
        <v>45</v>
      </c>
      <c r="K77" s="1244">
        <f>20/3.4528*1000</f>
        <v>5792</v>
      </c>
      <c r="L77" s="503" t="s">
        <v>76</v>
      </c>
      <c r="M77" s="506">
        <v>2</v>
      </c>
      <c r="N77" s="15"/>
    </row>
    <row r="78" spans="1:14" ht="31.5" customHeight="1" x14ac:dyDescent="0.2">
      <c r="A78" s="1181"/>
      <c r="B78" s="1182"/>
      <c r="C78" s="599"/>
      <c r="D78" s="722" t="s">
        <v>10</v>
      </c>
      <c r="E78" s="723" t="s">
        <v>74</v>
      </c>
      <c r="F78" s="1287"/>
      <c r="G78" s="1381" t="s">
        <v>263</v>
      </c>
      <c r="H78" s="1370"/>
      <c r="I78" s="1866"/>
      <c r="J78" s="659" t="s">
        <v>45</v>
      </c>
      <c r="K78" s="1248">
        <f>30/3.4528*1000</f>
        <v>8689</v>
      </c>
      <c r="L78" s="738" t="s">
        <v>75</v>
      </c>
      <c r="M78" s="732">
        <v>100</v>
      </c>
      <c r="N78" s="15"/>
    </row>
    <row r="79" spans="1:14" ht="32.25" customHeight="1" x14ac:dyDescent="0.2">
      <c r="A79" s="1181"/>
      <c r="B79" s="1182"/>
      <c r="C79" s="599"/>
      <c r="D79" s="722" t="s">
        <v>47</v>
      </c>
      <c r="E79" s="1286" t="s">
        <v>164</v>
      </c>
      <c r="F79" s="1298" t="s">
        <v>239</v>
      </c>
      <c r="G79" s="1408" t="s">
        <v>264</v>
      </c>
      <c r="H79" s="1370"/>
      <c r="I79" s="1866"/>
      <c r="J79" s="676" t="s">
        <v>45</v>
      </c>
      <c r="K79" s="1248">
        <f>50/3.4528*1000</f>
        <v>14481</v>
      </c>
      <c r="L79" s="733" t="s">
        <v>165</v>
      </c>
      <c r="M79" s="735"/>
      <c r="N79" s="15"/>
    </row>
    <row r="80" spans="1:14" ht="42.75" customHeight="1" x14ac:dyDescent="0.2">
      <c r="A80" s="1181"/>
      <c r="B80" s="1182"/>
      <c r="C80" s="599"/>
      <c r="D80" s="421" t="s">
        <v>48</v>
      </c>
      <c r="E80" s="1366" t="s">
        <v>82</v>
      </c>
      <c r="F80" s="1367" t="s">
        <v>170</v>
      </c>
      <c r="G80" s="1382" t="s">
        <v>265</v>
      </c>
      <c r="H80" s="465"/>
      <c r="I80" s="1860"/>
      <c r="J80" s="1368" t="s">
        <v>45</v>
      </c>
      <c r="K80" s="1306">
        <f>50/3.4528*1000</f>
        <v>14481</v>
      </c>
      <c r="L80" s="1369" t="s">
        <v>81</v>
      </c>
      <c r="M80" s="1307">
        <v>1</v>
      </c>
      <c r="N80" s="15"/>
    </row>
    <row r="81" spans="1:33" ht="33.75" customHeight="1" x14ac:dyDescent="0.2">
      <c r="A81" s="1181"/>
      <c r="B81" s="1182"/>
      <c r="C81" s="484"/>
      <c r="D81" s="421" t="s">
        <v>49</v>
      </c>
      <c r="E81" s="413" t="s">
        <v>130</v>
      </c>
      <c r="F81" s="426" t="s">
        <v>115</v>
      </c>
      <c r="G81" s="1409" t="s">
        <v>266</v>
      </c>
      <c r="H81" s="424" t="s">
        <v>117</v>
      </c>
      <c r="I81" s="425" t="s">
        <v>240</v>
      </c>
      <c r="J81" s="209" t="s">
        <v>45</v>
      </c>
      <c r="K81" s="1229">
        <f>45/3.4528*1000</f>
        <v>13033</v>
      </c>
      <c r="L81" s="670" t="s">
        <v>118</v>
      </c>
      <c r="M81" s="420">
        <v>1</v>
      </c>
      <c r="N81" s="15"/>
    </row>
    <row r="82" spans="1:33" ht="17.25" customHeight="1" x14ac:dyDescent="0.2">
      <c r="A82" s="1181"/>
      <c r="B82" s="1182"/>
      <c r="C82" s="484"/>
      <c r="D82" s="1300" t="s">
        <v>50</v>
      </c>
      <c r="E82" s="1830" t="s">
        <v>123</v>
      </c>
      <c r="F82" s="1586" t="s">
        <v>172</v>
      </c>
      <c r="G82" s="1831" t="s">
        <v>267</v>
      </c>
      <c r="H82" s="1833" t="s">
        <v>84</v>
      </c>
      <c r="I82" s="1735" t="s">
        <v>241</v>
      </c>
      <c r="J82" s="1305" t="s">
        <v>45</v>
      </c>
      <c r="K82" s="1251">
        <f>19.3/3.4528*1000</f>
        <v>5590</v>
      </c>
      <c r="L82" s="1299" t="s">
        <v>118</v>
      </c>
      <c r="M82" s="671">
        <v>1</v>
      </c>
      <c r="N82" s="15"/>
    </row>
    <row r="83" spans="1:33" ht="18" customHeight="1" x14ac:dyDescent="0.2">
      <c r="A83" s="1181"/>
      <c r="B83" s="1182"/>
      <c r="C83" s="484"/>
      <c r="D83" s="421"/>
      <c r="E83" s="1723"/>
      <c r="F83" s="1587"/>
      <c r="G83" s="1832"/>
      <c r="H83" s="1834"/>
      <c r="I83" s="1725"/>
      <c r="J83" s="209"/>
      <c r="K83" s="1229"/>
      <c r="L83" s="670"/>
      <c r="M83" s="420"/>
      <c r="N83" s="15"/>
    </row>
    <row r="84" spans="1:33" ht="15.75" customHeight="1" thickBot="1" x14ac:dyDescent="0.25">
      <c r="A84" s="1189"/>
      <c r="B84" s="1190"/>
      <c r="C84" s="1191"/>
      <c r="D84" s="237"/>
      <c r="E84" s="237"/>
      <c r="F84" s="237"/>
      <c r="G84" s="237"/>
      <c r="H84" s="237"/>
      <c r="I84" s="1721" t="s">
        <v>104</v>
      </c>
      <c r="J84" s="1721"/>
      <c r="K84" s="1257">
        <f>SUM(K76:K83)</f>
        <v>62066</v>
      </c>
      <c r="L84" s="872"/>
      <c r="M84" s="310"/>
    </row>
    <row r="85" spans="1:33" ht="32.25" customHeight="1" x14ac:dyDescent="0.2">
      <c r="A85" s="1598" t="s">
        <v>10</v>
      </c>
      <c r="B85" s="1599" t="s">
        <v>8</v>
      </c>
      <c r="C85" s="1600" t="s">
        <v>10</v>
      </c>
      <c r="D85" s="1708"/>
      <c r="E85" s="1740" t="s">
        <v>168</v>
      </c>
      <c r="F85" s="1606" t="s">
        <v>169</v>
      </c>
      <c r="G85" s="1828" t="s">
        <v>268</v>
      </c>
      <c r="H85" s="1603" t="s">
        <v>84</v>
      </c>
      <c r="I85" s="1726" t="s">
        <v>226</v>
      </c>
      <c r="J85" s="208" t="s">
        <v>45</v>
      </c>
      <c r="K85" s="1258">
        <f>50/3.4528*1000</f>
        <v>14481</v>
      </c>
      <c r="L85" s="1585" t="s">
        <v>171</v>
      </c>
      <c r="M85" s="133">
        <v>1</v>
      </c>
      <c r="N85" s="15"/>
    </row>
    <row r="86" spans="1:33" ht="20.25" customHeight="1" thickBot="1" x14ac:dyDescent="0.25">
      <c r="A86" s="1589"/>
      <c r="B86" s="1591"/>
      <c r="C86" s="1593"/>
      <c r="D86" s="1709"/>
      <c r="E86" s="1741"/>
      <c r="F86" s="1607"/>
      <c r="G86" s="1829"/>
      <c r="H86" s="1597"/>
      <c r="I86" s="1727"/>
      <c r="J86" s="1231" t="s">
        <v>9</v>
      </c>
      <c r="K86" s="1219">
        <f t="shared" ref="K86" si="2">K85</f>
        <v>14481</v>
      </c>
      <c r="L86" s="1584"/>
      <c r="M86" s="132"/>
      <c r="N86" s="15"/>
    </row>
    <row r="87" spans="1:33" ht="14.25" customHeight="1" thickBot="1" x14ac:dyDescent="0.25">
      <c r="A87" s="222" t="s">
        <v>10</v>
      </c>
      <c r="B87" s="14" t="s">
        <v>10</v>
      </c>
      <c r="C87" s="1571" t="s">
        <v>11</v>
      </c>
      <c r="D87" s="1572"/>
      <c r="E87" s="1572"/>
      <c r="F87" s="1572"/>
      <c r="G87" s="1572"/>
      <c r="H87" s="1572"/>
      <c r="I87" s="1572"/>
      <c r="J87" s="1572"/>
      <c r="K87" s="1249">
        <f>K86+K84</f>
        <v>76547</v>
      </c>
      <c r="L87" s="1617"/>
      <c r="M87" s="1574"/>
      <c r="Q87" s="119"/>
    </row>
    <row r="88" spans="1:33" ht="14.25" customHeight="1" thickBot="1" x14ac:dyDescent="0.25">
      <c r="A88" s="226" t="s">
        <v>10</v>
      </c>
      <c r="B88" s="1575" t="s">
        <v>12</v>
      </c>
      <c r="C88" s="1576"/>
      <c r="D88" s="1576"/>
      <c r="E88" s="1576"/>
      <c r="F88" s="1576"/>
      <c r="G88" s="1576"/>
      <c r="H88" s="1576"/>
      <c r="I88" s="1576"/>
      <c r="J88" s="1576"/>
      <c r="K88" s="1255">
        <f>K87</f>
        <v>76547</v>
      </c>
      <c r="L88" s="1619"/>
      <c r="M88" s="1578"/>
    </row>
    <row r="89" spans="1:33" ht="14.25" customHeight="1" thickBot="1" x14ac:dyDescent="0.25">
      <c r="A89" s="62" t="s">
        <v>8</v>
      </c>
      <c r="B89" s="1579" t="s">
        <v>218</v>
      </c>
      <c r="C89" s="1580"/>
      <c r="D89" s="1580"/>
      <c r="E89" s="1580"/>
      <c r="F89" s="1580"/>
      <c r="G89" s="1580"/>
      <c r="H89" s="1580"/>
      <c r="I89" s="1580"/>
      <c r="J89" s="1580"/>
      <c r="K89" s="1259">
        <f>K88+K73</f>
        <v>964059</v>
      </c>
      <c r="L89" s="1825"/>
      <c r="M89" s="1582"/>
    </row>
    <row r="90" spans="1:33" s="20" customFormat="1" ht="14.25" customHeight="1" x14ac:dyDescent="0.2">
      <c r="A90" s="1824" t="s">
        <v>223</v>
      </c>
      <c r="B90" s="1824"/>
      <c r="C90" s="1824"/>
      <c r="D90" s="1824"/>
      <c r="E90" s="1824"/>
      <c r="F90" s="1824"/>
      <c r="G90" s="1824"/>
      <c r="H90" s="1824"/>
      <c r="I90" s="1824"/>
      <c r="J90" s="1824"/>
      <c r="K90" s="1824"/>
      <c r="L90" s="1824"/>
      <c r="M90" s="1824"/>
      <c r="N90" s="19"/>
      <c r="O90" s="19"/>
      <c r="P90" s="19"/>
      <c r="Q90" s="19"/>
      <c r="R90" s="19"/>
      <c r="S90" s="19"/>
      <c r="T90" s="19"/>
      <c r="U90" s="19"/>
      <c r="V90" s="19"/>
      <c r="W90" s="19"/>
      <c r="X90" s="19"/>
      <c r="Y90" s="19"/>
      <c r="Z90" s="19"/>
      <c r="AA90" s="19"/>
      <c r="AB90" s="19"/>
      <c r="AC90" s="19"/>
      <c r="AD90" s="19"/>
      <c r="AE90" s="19"/>
      <c r="AF90" s="19"/>
      <c r="AG90" s="19"/>
    </row>
    <row r="91" spans="1:33" s="20" customFormat="1" ht="17.25" customHeight="1" x14ac:dyDescent="0.2">
      <c r="A91" s="1566"/>
      <c r="B91" s="1566"/>
      <c r="C91" s="1566"/>
      <c r="D91" s="1566"/>
      <c r="E91" s="1566"/>
      <c r="F91" s="1566"/>
      <c r="G91" s="1566"/>
      <c r="H91" s="1566"/>
      <c r="I91" s="1566"/>
      <c r="J91" s="1566"/>
      <c r="K91" s="1566"/>
      <c r="L91" s="1566"/>
      <c r="M91" s="1566"/>
      <c r="N91" s="19"/>
      <c r="O91" s="19"/>
      <c r="P91" s="19"/>
      <c r="Q91" s="19"/>
      <c r="R91" s="19"/>
      <c r="S91" s="19"/>
      <c r="T91" s="19"/>
      <c r="U91" s="19"/>
      <c r="V91" s="19"/>
      <c r="W91" s="19"/>
      <c r="X91" s="19"/>
      <c r="Y91" s="19"/>
      <c r="Z91" s="19"/>
      <c r="AA91" s="19"/>
      <c r="AB91" s="19"/>
      <c r="AC91" s="19"/>
      <c r="AD91" s="19"/>
      <c r="AE91" s="19"/>
      <c r="AF91" s="19"/>
    </row>
    <row r="92" spans="1:33" s="20" customFormat="1" ht="14.25" customHeight="1" thickBot="1" x14ac:dyDescent="0.25">
      <c r="A92" s="1567" t="s">
        <v>17</v>
      </c>
      <c r="B92" s="1567"/>
      <c r="C92" s="1567"/>
      <c r="D92" s="1567"/>
      <c r="E92" s="1567"/>
      <c r="F92" s="1567"/>
      <c r="G92" s="1567"/>
      <c r="H92" s="1567"/>
      <c r="I92" s="1567"/>
      <c r="J92" s="1567"/>
      <c r="K92" s="1567"/>
      <c r="L92" s="5"/>
      <c r="M92" s="5"/>
      <c r="N92" s="19"/>
      <c r="O92" s="19"/>
      <c r="P92" s="19"/>
      <c r="Q92" s="19"/>
      <c r="R92" s="19"/>
      <c r="S92" s="19"/>
      <c r="T92" s="19"/>
      <c r="U92" s="19"/>
      <c r="V92" s="19"/>
      <c r="W92" s="19"/>
      <c r="X92" s="19"/>
      <c r="Y92" s="19"/>
      <c r="Z92" s="19"/>
      <c r="AA92" s="19"/>
      <c r="AB92" s="19"/>
      <c r="AC92" s="19"/>
      <c r="AD92" s="19"/>
      <c r="AE92" s="19"/>
      <c r="AF92" s="19"/>
    </row>
    <row r="93" spans="1:33" ht="52.5" customHeight="1" thickBot="1" x14ac:dyDescent="0.25">
      <c r="A93" s="1568" t="s">
        <v>13</v>
      </c>
      <c r="B93" s="1569"/>
      <c r="C93" s="1569"/>
      <c r="D93" s="1569"/>
      <c r="E93" s="1569"/>
      <c r="F93" s="1569"/>
      <c r="G93" s="1569"/>
      <c r="H93" s="1569"/>
      <c r="I93" s="1569"/>
      <c r="J93" s="1570"/>
      <c r="K93" s="1288" t="s">
        <v>221</v>
      </c>
    </row>
    <row r="94" spans="1:33" ht="14.25" customHeight="1" x14ac:dyDescent="0.2">
      <c r="A94" s="1558" t="s">
        <v>18</v>
      </c>
      <c r="B94" s="1559"/>
      <c r="C94" s="1559"/>
      <c r="D94" s="1559"/>
      <c r="E94" s="1559"/>
      <c r="F94" s="1559"/>
      <c r="G94" s="1559"/>
      <c r="H94" s="1559"/>
      <c r="I94" s="1559"/>
      <c r="J94" s="1560"/>
      <c r="K94" s="912">
        <f>SUM(K95:K95)</f>
        <v>362431</v>
      </c>
    </row>
    <row r="95" spans="1:33" ht="14.25" customHeight="1" x14ac:dyDescent="0.2">
      <c r="A95" s="1561" t="s">
        <v>40</v>
      </c>
      <c r="B95" s="1562"/>
      <c r="C95" s="1562"/>
      <c r="D95" s="1562"/>
      <c r="E95" s="1562"/>
      <c r="F95" s="1562"/>
      <c r="G95" s="1562"/>
      <c r="H95" s="1562"/>
      <c r="I95" s="1562"/>
      <c r="J95" s="1563"/>
      <c r="K95" s="913">
        <f>SUMIF(J15:J89,"SB",K15:K89)</f>
        <v>362431</v>
      </c>
      <c r="L95" s="81"/>
    </row>
    <row r="96" spans="1:33" ht="14.25" customHeight="1" x14ac:dyDescent="0.2">
      <c r="A96" s="1549" t="s">
        <v>94</v>
      </c>
      <c r="B96" s="1550"/>
      <c r="C96" s="1550"/>
      <c r="D96" s="1550"/>
      <c r="E96" s="1550"/>
      <c r="F96" s="1550"/>
      <c r="G96" s="1550"/>
      <c r="H96" s="1550"/>
      <c r="I96" s="1550"/>
      <c r="J96" s="1551"/>
      <c r="K96" s="913">
        <f>SUMIF(J16:J90,"SB(l)",K16:K90)</f>
        <v>0</v>
      </c>
      <c r="L96" s="82"/>
    </row>
    <row r="97" spans="1:13" ht="14.25" customHeight="1" x14ac:dyDescent="0.2">
      <c r="A97" s="1555" t="s">
        <v>19</v>
      </c>
      <c r="B97" s="1556"/>
      <c r="C97" s="1556"/>
      <c r="D97" s="1556"/>
      <c r="E97" s="1556"/>
      <c r="F97" s="1556"/>
      <c r="G97" s="1556"/>
      <c r="H97" s="1556"/>
      <c r="I97" s="1556"/>
      <c r="J97" s="1557"/>
      <c r="K97" s="914">
        <f>SUM(K98:K101)</f>
        <v>601628</v>
      </c>
    </row>
    <row r="98" spans="1:13" ht="14.25" customHeight="1" x14ac:dyDescent="0.2">
      <c r="A98" s="1552" t="s">
        <v>41</v>
      </c>
      <c r="B98" s="1553"/>
      <c r="C98" s="1553"/>
      <c r="D98" s="1553"/>
      <c r="E98" s="1553"/>
      <c r="F98" s="1553"/>
      <c r="G98" s="1553"/>
      <c r="H98" s="1553"/>
      <c r="I98" s="1553"/>
      <c r="J98" s="1554"/>
      <c r="K98" s="913">
        <f>SUMIF(J15:J89,"ES",K15:K89)</f>
        <v>213537</v>
      </c>
    </row>
    <row r="99" spans="1:13" ht="14.25" customHeight="1" x14ac:dyDescent="0.2">
      <c r="A99" s="1546" t="s">
        <v>177</v>
      </c>
      <c r="B99" s="1547"/>
      <c r="C99" s="1547"/>
      <c r="D99" s="1547"/>
      <c r="E99" s="1547"/>
      <c r="F99" s="1547"/>
      <c r="G99" s="1547"/>
      <c r="H99" s="1547"/>
      <c r="I99" s="1547"/>
      <c r="J99" s="1548"/>
      <c r="K99" s="913">
        <f>SUMIF(J15:J89,"KVJUD",K15:K89)</f>
        <v>376506</v>
      </c>
    </row>
    <row r="100" spans="1:13" ht="14.25" customHeight="1" x14ac:dyDescent="0.2">
      <c r="A100" s="1546" t="s">
        <v>180</v>
      </c>
      <c r="B100" s="1547"/>
      <c r="C100" s="1547"/>
      <c r="D100" s="1547"/>
      <c r="E100" s="1547"/>
      <c r="F100" s="1547"/>
      <c r="G100" s="1547"/>
      <c r="H100" s="1547"/>
      <c r="I100" s="1547"/>
      <c r="J100" s="1548"/>
      <c r="K100" s="913">
        <f>SUMIF(J15:J89,"Kt",K15:K89)</f>
        <v>11585</v>
      </c>
    </row>
    <row r="101" spans="1:13" ht="14.25" customHeight="1" x14ac:dyDescent="0.2">
      <c r="A101" s="1549" t="s">
        <v>42</v>
      </c>
      <c r="B101" s="1550"/>
      <c r="C101" s="1550"/>
      <c r="D101" s="1550"/>
      <c r="E101" s="1550"/>
      <c r="F101" s="1550"/>
      <c r="G101" s="1550"/>
      <c r="H101" s="1550"/>
      <c r="I101" s="1550"/>
      <c r="J101" s="1551"/>
      <c r="K101" s="913">
        <f>SUMIF(J15:J90,"LRVB",K15:K90)</f>
        <v>0</v>
      </c>
    </row>
    <row r="102" spans="1:13" ht="14.25" customHeight="1" thickBot="1" x14ac:dyDescent="0.25">
      <c r="A102" s="1539" t="s">
        <v>20</v>
      </c>
      <c r="B102" s="1540"/>
      <c r="C102" s="1540"/>
      <c r="D102" s="1540"/>
      <c r="E102" s="1540"/>
      <c r="F102" s="1540"/>
      <c r="G102" s="1540"/>
      <c r="H102" s="1540"/>
      <c r="I102" s="1540"/>
      <c r="J102" s="1541"/>
      <c r="K102" s="915">
        <f>SUM(K94,K97)</f>
        <v>964059</v>
      </c>
      <c r="L102" s="6"/>
      <c r="M102" s="6"/>
    </row>
    <row r="103" spans="1:13" x14ac:dyDescent="0.2">
      <c r="A103" s="6"/>
      <c r="B103" s="6"/>
      <c r="C103" s="6"/>
      <c r="D103" s="6"/>
      <c r="E103" s="6"/>
      <c r="F103" s="6"/>
      <c r="G103" s="6"/>
      <c r="H103" s="6"/>
      <c r="I103" s="6"/>
      <c r="J103" s="6"/>
      <c r="K103" s="936"/>
      <c r="L103" s="6"/>
      <c r="M103" s="6"/>
    </row>
    <row r="104" spans="1:13" x14ac:dyDescent="0.2">
      <c r="L104" s="81"/>
    </row>
  </sheetData>
  <mergeCells count="133">
    <mergeCell ref="M41:M42"/>
    <mergeCell ref="G40:G42"/>
    <mergeCell ref="G53:G56"/>
    <mergeCell ref="I33:I35"/>
    <mergeCell ref="I36:I37"/>
    <mergeCell ref="G68:G69"/>
    <mergeCell ref="K1:M3"/>
    <mergeCell ref="I77:I80"/>
    <mergeCell ref="A4:M4"/>
    <mergeCell ref="A5:M5"/>
    <mergeCell ref="A6:M6"/>
    <mergeCell ref="A8:A10"/>
    <mergeCell ref="B8:B10"/>
    <mergeCell ref="C8:C10"/>
    <mergeCell ref="D8:D10"/>
    <mergeCell ref="E8:E10"/>
    <mergeCell ref="F8:F10"/>
    <mergeCell ref="A12:M12"/>
    <mergeCell ref="B13:M13"/>
    <mergeCell ref="C14:M14"/>
    <mergeCell ref="E15:E16"/>
    <mergeCell ref="I15:I17"/>
    <mergeCell ref="L15:L16"/>
    <mergeCell ref="L9:L10"/>
    <mergeCell ref="A11:M11"/>
    <mergeCell ref="L8:M8"/>
    <mergeCell ref="G8:G10"/>
    <mergeCell ref="H8:H10"/>
    <mergeCell ref="I8:I10"/>
    <mergeCell ref="I65:I67"/>
    <mergeCell ref="J8:J10"/>
    <mergeCell ref="I31:J31"/>
    <mergeCell ref="L24:L25"/>
    <mergeCell ref="F28:F30"/>
    <mergeCell ref="A24:A30"/>
    <mergeCell ref="B24:B30"/>
    <mergeCell ref="C24:C30"/>
    <mergeCell ref="D24:D30"/>
    <mergeCell ref="E24:E25"/>
    <mergeCell ref="I24:I30"/>
    <mergeCell ref="K8:K10"/>
    <mergeCell ref="G17:G21"/>
    <mergeCell ref="G26:G29"/>
    <mergeCell ref="I40:I42"/>
    <mergeCell ref="L41:L42"/>
    <mergeCell ref="C43:C44"/>
    <mergeCell ref="I44:I45"/>
    <mergeCell ref="I50:J50"/>
    <mergeCell ref="C51:J51"/>
    <mergeCell ref="I39:J39"/>
    <mergeCell ref="A40:A41"/>
    <mergeCell ref="B40:B41"/>
    <mergeCell ref="C40:C41"/>
    <mergeCell ref="D40:D41"/>
    <mergeCell ref="E40:E42"/>
    <mergeCell ref="F40:F41"/>
    <mergeCell ref="H40:H41"/>
    <mergeCell ref="C52:M52"/>
    <mergeCell ref="A53:A55"/>
    <mergeCell ref="B53:B55"/>
    <mergeCell ref="C53:C55"/>
    <mergeCell ref="D53:D55"/>
    <mergeCell ref="H53:H55"/>
    <mergeCell ref="I53:I55"/>
    <mergeCell ref="F54:F55"/>
    <mergeCell ref="E55:E56"/>
    <mergeCell ref="I57:I60"/>
    <mergeCell ref="L58:L59"/>
    <mergeCell ref="A57:A60"/>
    <mergeCell ref="B57:B60"/>
    <mergeCell ref="C57:C60"/>
    <mergeCell ref="F57:F60"/>
    <mergeCell ref="G57:G60"/>
    <mergeCell ref="H57:H60"/>
    <mergeCell ref="A68:A70"/>
    <mergeCell ref="B68:B70"/>
    <mergeCell ref="C68:C70"/>
    <mergeCell ref="E68:E69"/>
    <mergeCell ref="I68:I70"/>
    <mergeCell ref="C62:J62"/>
    <mergeCell ref="L62:M62"/>
    <mergeCell ref="C63:M63"/>
    <mergeCell ref="A65:A66"/>
    <mergeCell ref="B65:B66"/>
    <mergeCell ref="C65:C66"/>
    <mergeCell ref="D65:D66"/>
    <mergeCell ref="E65:E66"/>
    <mergeCell ref="F65:F66"/>
    <mergeCell ref="I71:J71"/>
    <mergeCell ref="C72:J72"/>
    <mergeCell ref="L72:M72"/>
    <mergeCell ref="B73:J73"/>
    <mergeCell ref="L73:M73"/>
    <mergeCell ref="B74:M74"/>
    <mergeCell ref="G65:G66"/>
    <mergeCell ref="H65:H66"/>
    <mergeCell ref="C85:C86"/>
    <mergeCell ref="D85:D86"/>
    <mergeCell ref="E85:E86"/>
    <mergeCell ref="F85:F86"/>
    <mergeCell ref="G85:G86"/>
    <mergeCell ref="H85:H86"/>
    <mergeCell ref="I85:I86"/>
    <mergeCell ref="C75:M75"/>
    <mergeCell ref="E82:E83"/>
    <mergeCell ref="F82:F83"/>
    <mergeCell ref="G82:G83"/>
    <mergeCell ref="H82:H83"/>
    <mergeCell ref="I82:I83"/>
    <mergeCell ref="A102:J102"/>
    <mergeCell ref="L7:M7"/>
    <mergeCell ref="A100:J100"/>
    <mergeCell ref="A101:J101"/>
    <mergeCell ref="A98:J98"/>
    <mergeCell ref="A99:J99"/>
    <mergeCell ref="A96:J96"/>
    <mergeCell ref="A97:J97"/>
    <mergeCell ref="A94:J94"/>
    <mergeCell ref="A95:J95"/>
    <mergeCell ref="A90:M90"/>
    <mergeCell ref="A91:M91"/>
    <mergeCell ref="A92:K92"/>
    <mergeCell ref="A93:J93"/>
    <mergeCell ref="C87:J87"/>
    <mergeCell ref="L87:M87"/>
    <mergeCell ref="B88:J88"/>
    <mergeCell ref="L88:M88"/>
    <mergeCell ref="B89:J89"/>
    <mergeCell ref="L89:M89"/>
    <mergeCell ref="L85:L86"/>
    <mergeCell ref="I84:J84"/>
    <mergeCell ref="A85:A86"/>
    <mergeCell ref="B85:B86"/>
  </mergeCells>
  <printOptions horizontalCentered="1"/>
  <pageMargins left="0.78740157480314965" right="0.19685039370078741" top="0.39370078740157483" bottom="0.39370078740157483" header="0" footer="0"/>
  <pageSetup paperSize="9" scale="80" orientation="portrait" r:id="rId1"/>
  <rowBreaks count="1" manualBreakCount="1">
    <brk id="67" max="1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12"/>
  <sheetViews>
    <sheetView topLeftCell="A79" zoomScaleNormal="100" zoomScaleSheetLayoutView="100" workbookViewId="0">
      <selection activeCell="B74" sqref="B74:J74"/>
    </sheetView>
  </sheetViews>
  <sheetFormatPr defaultColWidth="9.140625" defaultRowHeight="12.75" x14ac:dyDescent="0.2"/>
  <cols>
    <col min="1" max="3" width="2.85546875" style="11" customWidth="1"/>
    <col min="4" max="4" width="45" style="11" customWidth="1"/>
    <col min="5" max="5" width="3.140625" style="41" customWidth="1"/>
    <col min="6" max="6" width="2.7109375" style="12" customWidth="1"/>
    <col min="7" max="7" width="7.7109375" style="13" customWidth="1"/>
    <col min="8" max="8" width="9.7109375" style="11" customWidth="1"/>
    <col min="9" max="9" width="10.7109375" style="11" customWidth="1"/>
    <col min="10" max="10" width="8.85546875" style="11" customWidth="1"/>
    <col min="11" max="16384" width="9.140625" style="6"/>
  </cols>
  <sheetData>
    <row r="1" spans="1:13" ht="15" x14ac:dyDescent="0.2">
      <c r="H1" s="1879" t="s">
        <v>269</v>
      </c>
      <c r="I1" s="1880"/>
      <c r="J1" s="1880"/>
    </row>
    <row r="2" spans="1:13" ht="15.75" customHeight="1" thickBot="1" x14ac:dyDescent="0.25">
      <c r="J2" s="1440" t="s">
        <v>203</v>
      </c>
    </row>
    <row r="3" spans="1:13" ht="30.75" customHeight="1" x14ac:dyDescent="0.2">
      <c r="A3" s="1656" t="s">
        <v>37</v>
      </c>
      <c r="B3" s="1659" t="s">
        <v>1</v>
      </c>
      <c r="C3" s="1659" t="s">
        <v>2</v>
      </c>
      <c r="D3" s="1662" t="s">
        <v>15</v>
      </c>
      <c r="E3" s="1665" t="s">
        <v>3</v>
      </c>
      <c r="F3" s="1684" t="s">
        <v>4</v>
      </c>
      <c r="G3" s="1687" t="s">
        <v>5</v>
      </c>
      <c r="H3" s="1676" t="s">
        <v>139</v>
      </c>
      <c r="I3" s="1870" t="s">
        <v>271</v>
      </c>
      <c r="J3" s="1687" t="s">
        <v>270</v>
      </c>
    </row>
    <row r="4" spans="1:13" ht="25.5" customHeight="1" x14ac:dyDescent="0.2">
      <c r="A4" s="1657"/>
      <c r="B4" s="1660"/>
      <c r="C4" s="1660"/>
      <c r="D4" s="1663"/>
      <c r="E4" s="1666"/>
      <c r="F4" s="1685"/>
      <c r="G4" s="1688"/>
      <c r="H4" s="1677"/>
      <c r="I4" s="1871"/>
      <c r="J4" s="1688"/>
      <c r="M4" s="1504"/>
    </row>
    <row r="5" spans="1:13" ht="63" customHeight="1" thickBot="1" x14ac:dyDescent="0.25">
      <c r="A5" s="1658"/>
      <c r="B5" s="1661"/>
      <c r="C5" s="1661"/>
      <c r="D5" s="1664"/>
      <c r="E5" s="1667"/>
      <c r="F5" s="1686"/>
      <c r="G5" s="1689"/>
      <c r="H5" s="1678"/>
      <c r="I5" s="1872"/>
      <c r="J5" s="1689"/>
    </row>
    <row r="6" spans="1:13" s="25" customFormat="1" ht="13.5" customHeight="1" x14ac:dyDescent="0.2">
      <c r="A6" s="1673" t="s">
        <v>79</v>
      </c>
      <c r="B6" s="1674"/>
      <c r="C6" s="1674"/>
      <c r="D6" s="1674"/>
      <c r="E6" s="1674"/>
      <c r="F6" s="1674"/>
      <c r="G6" s="1674"/>
      <c r="H6" s="1674"/>
      <c r="I6" s="1674"/>
      <c r="J6" s="1675"/>
    </row>
    <row r="7" spans="1:13" s="25" customFormat="1" ht="15" customHeight="1" x14ac:dyDescent="0.2">
      <c r="A7" s="1695" t="s">
        <v>52</v>
      </c>
      <c r="B7" s="1696"/>
      <c r="C7" s="1696"/>
      <c r="D7" s="1696"/>
      <c r="E7" s="1696"/>
      <c r="F7" s="1696"/>
      <c r="G7" s="1696"/>
      <c r="H7" s="1696"/>
      <c r="I7" s="1696"/>
      <c r="J7" s="1697"/>
    </row>
    <row r="8" spans="1:13" ht="15.75" customHeight="1" x14ac:dyDescent="0.2">
      <c r="A8" s="178" t="s">
        <v>8</v>
      </c>
      <c r="B8" s="1698" t="s">
        <v>53</v>
      </c>
      <c r="C8" s="1699"/>
      <c r="D8" s="1699"/>
      <c r="E8" s="1699"/>
      <c r="F8" s="1699"/>
      <c r="G8" s="1699"/>
      <c r="H8" s="1699"/>
      <c r="I8" s="1699"/>
      <c r="J8" s="1700"/>
    </row>
    <row r="9" spans="1:13" ht="17.25" customHeight="1" x14ac:dyDescent="0.2">
      <c r="A9" s="224" t="s">
        <v>8</v>
      </c>
      <c r="B9" s="59" t="s">
        <v>8</v>
      </c>
      <c r="C9" s="1701" t="s">
        <v>54</v>
      </c>
      <c r="D9" s="1702"/>
      <c r="E9" s="1702"/>
      <c r="F9" s="1702"/>
      <c r="G9" s="1702"/>
      <c r="H9" s="1702"/>
      <c r="I9" s="1702"/>
      <c r="J9" s="1703"/>
    </row>
    <row r="10" spans="1:13" ht="12.75" customHeight="1" x14ac:dyDescent="0.2">
      <c r="A10" s="225" t="s">
        <v>8</v>
      </c>
      <c r="B10" s="43" t="s">
        <v>8</v>
      </c>
      <c r="C10" s="636" t="s">
        <v>8</v>
      </c>
      <c r="D10" s="1704" t="s">
        <v>102</v>
      </c>
      <c r="E10" s="1434" t="s">
        <v>112</v>
      </c>
      <c r="F10" s="290" t="s">
        <v>55</v>
      </c>
      <c r="G10" s="674" t="s">
        <v>45</v>
      </c>
      <c r="H10" s="1262">
        <f>36318-1420</f>
        <v>34898</v>
      </c>
      <c r="I10" s="1262">
        <f>36318-1420</f>
        <v>34898</v>
      </c>
      <c r="J10" s="1484">
        <f>I10-H10</f>
        <v>0</v>
      </c>
    </row>
    <row r="11" spans="1:13" ht="12.75" customHeight="1" x14ac:dyDescent="0.2">
      <c r="A11" s="225"/>
      <c r="B11" s="43"/>
      <c r="C11" s="637"/>
      <c r="D11" s="1693"/>
      <c r="E11" s="1483"/>
      <c r="F11" s="45"/>
      <c r="G11" s="1487" t="s">
        <v>273</v>
      </c>
      <c r="H11" s="1488"/>
      <c r="I11" s="1488">
        <v>89935</v>
      </c>
      <c r="J11" s="1489">
        <f>I11-H11</f>
        <v>89935</v>
      </c>
    </row>
    <row r="12" spans="1:13" ht="15" customHeight="1" x14ac:dyDescent="0.2">
      <c r="A12" s="225"/>
      <c r="B12" s="43"/>
      <c r="C12" s="637"/>
      <c r="D12" s="1694"/>
      <c r="E12" s="678"/>
      <c r="F12" s="45"/>
      <c r="G12" s="672" t="s">
        <v>56</v>
      </c>
      <c r="H12" s="1092">
        <f>737.3/3.4528*1000</f>
        <v>213537</v>
      </c>
      <c r="I12" s="1092">
        <f>737.3/3.4528*1000</f>
        <v>213537</v>
      </c>
      <c r="J12" s="1093"/>
    </row>
    <row r="13" spans="1:13" ht="25.5" x14ac:dyDescent="0.2">
      <c r="A13" s="225"/>
      <c r="B13" s="43"/>
      <c r="C13" s="637"/>
      <c r="D13" s="80" t="s">
        <v>131</v>
      </c>
      <c r="E13" s="292"/>
      <c r="F13" s="45"/>
      <c r="G13" s="674"/>
      <c r="H13" s="1094"/>
      <c r="I13" s="1094"/>
      <c r="J13" s="1095"/>
    </row>
    <row r="14" spans="1:13" ht="29.25" x14ac:dyDescent="0.2">
      <c r="A14" s="225"/>
      <c r="B14" s="43"/>
      <c r="C14" s="637"/>
      <c r="D14" s="80" t="s">
        <v>96</v>
      </c>
      <c r="E14" s="77" t="s">
        <v>95</v>
      </c>
      <c r="F14" s="45"/>
      <c r="G14" s="674"/>
      <c r="H14" s="1094"/>
      <c r="I14" s="1094"/>
      <c r="J14" s="1095"/>
    </row>
    <row r="15" spans="1:13" ht="53.25" customHeight="1" x14ac:dyDescent="0.2">
      <c r="A15" s="225"/>
      <c r="B15" s="43"/>
      <c r="C15" s="637"/>
      <c r="D15" s="265" t="s">
        <v>97</v>
      </c>
      <c r="E15" s="1311" t="s">
        <v>108</v>
      </c>
      <c r="F15" s="45"/>
      <c r="G15" s="674"/>
      <c r="H15" s="1094"/>
      <c r="I15" s="1094"/>
      <c r="J15" s="1095"/>
    </row>
    <row r="16" spans="1:13" ht="57.75" customHeight="1" x14ac:dyDescent="0.2">
      <c r="A16" s="225"/>
      <c r="B16" s="43"/>
      <c r="C16" s="637"/>
      <c r="D16" s="266" t="s">
        <v>98</v>
      </c>
      <c r="E16" s="1310"/>
      <c r="F16" s="45"/>
      <c r="G16" s="674"/>
      <c r="H16" s="1094"/>
      <c r="I16" s="1094"/>
      <c r="J16" s="1095"/>
    </row>
    <row r="17" spans="1:10" ht="15" customHeight="1" x14ac:dyDescent="0.2">
      <c r="A17" s="225"/>
      <c r="B17" s="43"/>
      <c r="C17" s="637"/>
      <c r="D17" s="266" t="s">
        <v>148</v>
      </c>
      <c r="E17" s="678"/>
      <c r="F17" s="45"/>
      <c r="G17" s="674"/>
      <c r="H17" s="1094"/>
      <c r="I17" s="1094"/>
      <c r="J17" s="1095"/>
    </row>
    <row r="18" spans="1:10" ht="12.75" customHeight="1" x14ac:dyDescent="0.2">
      <c r="A18" s="1588"/>
      <c r="B18" s="1590"/>
      <c r="C18" s="1692"/>
      <c r="D18" s="1693" t="s">
        <v>106</v>
      </c>
      <c r="E18" s="253" t="s">
        <v>112</v>
      </c>
      <c r="F18" s="1423"/>
      <c r="G18" s="91"/>
      <c r="H18" s="1097"/>
      <c r="I18" s="1097"/>
      <c r="J18" s="1099"/>
    </row>
    <row r="19" spans="1:10" x14ac:dyDescent="0.2">
      <c r="A19" s="1588"/>
      <c r="B19" s="1590"/>
      <c r="C19" s="1692"/>
      <c r="D19" s="1694"/>
      <c r="E19" s="1309"/>
      <c r="F19" s="1423"/>
      <c r="G19" s="91"/>
      <c r="H19" s="1097"/>
      <c r="I19" s="1097"/>
      <c r="J19" s="1099"/>
    </row>
    <row r="20" spans="1:10" ht="61.5" customHeight="1" x14ac:dyDescent="0.2">
      <c r="A20" s="1588"/>
      <c r="B20" s="1590"/>
      <c r="C20" s="1692"/>
      <c r="D20" s="83" t="s">
        <v>103</v>
      </c>
      <c r="E20" s="1312" t="s">
        <v>111</v>
      </c>
      <c r="F20" s="1423"/>
      <c r="G20" s="91"/>
      <c r="H20" s="1100"/>
      <c r="I20" s="1100"/>
      <c r="J20" s="1099"/>
    </row>
    <row r="21" spans="1:10" ht="56.25" customHeight="1" x14ac:dyDescent="0.2">
      <c r="A21" s="1588"/>
      <c r="B21" s="1590"/>
      <c r="C21" s="1692"/>
      <c r="D21" s="79" t="s">
        <v>207</v>
      </c>
      <c r="E21" s="42" t="s">
        <v>100</v>
      </c>
      <c r="F21" s="1423"/>
      <c r="G21" s="91"/>
      <c r="H21" s="1100"/>
      <c r="I21" s="1100"/>
      <c r="J21" s="1099"/>
    </row>
    <row r="22" spans="1:10" ht="32.25" customHeight="1" x14ac:dyDescent="0.2">
      <c r="A22" s="1588"/>
      <c r="B22" s="1590"/>
      <c r="C22" s="1692"/>
      <c r="D22" s="79" t="s">
        <v>87</v>
      </c>
      <c r="E22" s="1706" t="s">
        <v>109</v>
      </c>
      <c r="F22" s="1423"/>
      <c r="G22" s="91"/>
      <c r="H22" s="1100"/>
      <c r="I22" s="1100"/>
      <c r="J22" s="1099"/>
    </row>
    <row r="23" spans="1:10" ht="12.75" customHeight="1" x14ac:dyDescent="0.2">
      <c r="A23" s="1588"/>
      <c r="B23" s="1590"/>
      <c r="C23" s="1692"/>
      <c r="D23" s="285" t="s">
        <v>149</v>
      </c>
      <c r="E23" s="1706"/>
      <c r="F23" s="1423"/>
      <c r="G23" s="91"/>
      <c r="H23" s="1100"/>
      <c r="I23" s="1100"/>
      <c r="J23" s="1099"/>
    </row>
    <row r="24" spans="1:10" ht="13.5" thickBot="1" x14ac:dyDescent="0.25">
      <c r="A24" s="225"/>
      <c r="B24" s="43"/>
      <c r="C24" s="636"/>
      <c r="D24" s="291"/>
      <c r="E24" s="1707"/>
      <c r="F24" s="256"/>
      <c r="G24" s="188" t="s">
        <v>9</v>
      </c>
      <c r="H24" s="1101">
        <f>H10+H12</f>
        <v>248435</v>
      </c>
      <c r="I24" s="1101">
        <f>I10+I12+I11</f>
        <v>338370</v>
      </c>
      <c r="J24" s="1450">
        <f>J10+J12+J11</f>
        <v>89935</v>
      </c>
    </row>
    <row r="25" spans="1:10" ht="13.5" customHeight="1" x14ac:dyDescent="0.2">
      <c r="A25" s="1494" t="s">
        <v>8</v>
      </c>
      <c r="B25" s="1495" t="s">
        <v>8</v>
      </c>
      <c r="C25" s="1498" t="s">
        <v>10</v>
      </c>
      <c r="D25" s="1533" t="s">
        <v>83</v>
      </c>
      <c r="E25" s="1535" t="s">
        <v>57</v>
      </c>
      <c r="F25" s="1537" t="s">
        <v>55</v>
      </c>
      <c r="G25" s="88" t="s">
        <v>45</v>
      </c>
      <c r="H25" s="1454">
        <f>60907+1420</f>
        <v>62327</v>
      </c>
      <c r="I25" s="1454">
        <f>60907+1420</f>
        <v>62327</v>
      </c>
      <c r="J25" s="1455"/>
    </row>
    <row r="26" spans="1:10" ht="15" customHeight="1" x14ac:dyDescent="0.2">
      <c r="A26" s="1490"/>
      <c r="B26" s="1492"/>
      <c r="C26" s="1496"/>
      <c r="D26" s="1534"/>
      <c r="E26" s="1536"/>
      <c r="F26" s="1538"/>
      <c r="G26" s="91" t="s">
        <v>273</v>
      </c>
      <c r="H26" s="1262">
        <f>33923-12743</f>
        <v>21180</v>
      </c>
      <c r="I26" s="1262">
        <f>33923-12743</f>
        <v>21180</v>
      </c>
      <c r="J26" s="1453"/>
    </row>
    <row r="27" spans="1:10" ht="34.5" customHeight="1" x14ac:dyDescent="0.2">
      <c r="A27" s="1490"/>
      <c r="B27" s="1492"/>
      <c r="C27" s="1496"/>
      <c r="D27" s="365" t="s">
        <v>91</v>
      </c>
      <c r="E27" s="366"/>
      <c r="F27" s="368"/>
      <c r="G27" s="385"/>
      <c r="H27" s="1106"/>
      <c r="I27" s="1106"/>
      <c r="J27" s="1108"/>
    </row>
    <row r="28" spans="1:10" ht="33" customHeight="1" x14ac:dyDescent="0.2">
      <c r="A28" s="1490"/>
      <c r="B28" s="1492"/>
      <c r="C28" s="1496"/>
      <c r="D28" s="325" t="s">
        <v>151</v>
      </c>
      <c r="E28" s="343" t="s">
        <v>231</v>
      </c>
      <c r="F28" s="338"/>
      <c r="G28" s="328"/>
      <c r="H28" s="1109"/>
      <c r="I28" s="1109"/>
      <c r="J28" s="1111"/>
    </row>
    <row r="29" spans="1:10" ht="46.5" customHeight="1" x14ac:dyDescent="0.2">
      <c r="A29" s="1490"/>
      <c r="B29" s="1492"/>
      <c r="C29" s="1496"/>
      <c r="D29" s="1497" t="s">
        <v>208</v>
      </c>
      <c r="E29" s="647"/>
      <c r="F29" s="648"/>
      <c r="G29" s="891"/>
      <c r="H29" s="1505"/>
      <c r="I29" s="1505"/>
      <c r="J29" s="1506"/>
    </row>
    <row r="30" spans="1:10" ht="49.5" customHeight="1" x14ac:dyDescent="0.2">
      <c r="A30" s="1490"/>
      <c r="B30" s="1492"/>
      <c r="C30" s="1496"/>
      <c r="D30" s="1474" t="s">
        <v>135</v>
      </c>
      <c r="E30" s="1475" t="s">
        <v>230</v>
      </c>
      <c r="F30" s="1476"/>
      <c r="G30" s="1477"/>
      <c r="H30" s="1106"/>
      <c r="I30" s="1106"/>
      <c r="J30" s="1478"/>
    </row>
    <row r="31" spans="1:10" ht="52.5" customHeight="1" thickBot="1" x14ac:dyDescent="0.25">
      <c r="A31" s="1491"/>
      <c r="B31" s="1493"/>
      <c r="C31" s="538"/>
      <c r="D31" s="1507" t="s">
        <v>233</v>
      </c>
      <c r="E31" s="1508" t="s">
        <v>234</v>
      </c>
      <c r="F31" s="1509"/>
      <c r="G31" s="1510"/>
      <c r="H31" s="1479"/>
      <c r="I31" s="1479"/>
      <c r="J31" s="1480"/>
    </row>
    <row r="32" spans="1:10" ht="54" customHeight="1" x14ac:dyDescent="0.2">
      <c r="A32" s="1414"/>
      <c r="B32" s="1415"/>
      <c r="C32" s="1419"/>
      <c r="D32" s="1474" t="s">
        <v>107</v>
      </c>
      <c r="E32" s="1475" t="s">
        <v>235</v>
      </c>
      <c r="F32" s="1476"/>
      <c r="G32" s="1477" t="s">
        <v>178</v>
      </c>
      <c r="H32" s="1106"/>
      <c r="I32" s="1106"/>
      <c r="J32" s="1478"/>
    </row>
    <row r="33" spans="1:10" ht="54" customHeight="1" x14ac:dyDescent="0.2">
      <c r="A33" s="1437"/>
      <c r="B33" s="1438"/>
      <c r="C33" s="1439"/>
      <c r="D33" s="1451" t="s">
        <v>133</v>
      </c>
      <c r="E33" s="1452"/>
      <c r="F33" s="887"/>
      <c r="G33" s="675"/>
      <c r="H33" s="1109"/>
      <c r="I33" s="1109"/>
      <c r="J33" s="1112"/>
    </row>
    <row r="34" spans="1:10" ht="33.75" customHeight="1" x14ac:dyDescent="0.2">
      <c r="A34" s="1414"/>
      <c r="B34" s="1415"/>
      <c r="C34" s="1419"/>
      <c r="D34" s="1639" t="s">
        <v>134</v>
      </c>
      <c r="E34" s="647"/>
      <c r="F34" s="648"/>
      <c r="G34" s="328"/>
      <c r="H34" s="1109"/>
      <c r="I34" s="1109"/>
      <c r="J34" s="1112"/>
    </row>
    <row r="35" spans="1:10" ht="13.5" thickBot="1" x14ac:dyDescent="0.25">
      <c r="A35" s="1414"/>
      <c r="B35" s="1415"/>
      <c r="C35" s="1419"/>
      <c r="D35" s="1873"/>
      <c r="E35" s="117"/>
      <c r="F35" s="124"/>
      <c r="G35" s="188" t="s">
        <v>9</v>
      </c>
      <c r="H35" s="1101">
        <f>H25</f>
        <v>62327</v>
      </c>
      <c r="I35" s="1101">
        <f>I25+I26</f>
        <v>83507</v>
      </c>
      <c r="J35" s="1485">
        <f>J25+J26</f>
        <v>0</v>
      </c>
    </row>
    <row r="36" spans="1:10" ht="33" customHeight="1" x14ac:dyDescent="0.2">
      <c r="A36" s="1598" t="s">
        <v>8</v>
      </c>
      <c r="B36" s="1599" t="s">
        <v>8</v>
      </c>
      <c r="C36" s="1641" t="s">
        <v>47</v>
      </c>
      <c r="D36" s="1649" t="s">
        <v>62</v>
      </c>
      <c r="E36" s="1642"/>
      <c r="F36" s="1643" t="s">
        <v>55</v>
      </c>
      <c r="G36" s="680" t="s">
        <v>45</v>
      </c>
      <c r="H36" s="1115">
        <f>27/3.4528*1000</f>
        <v>7820</v>
      </c>
      <c r="I36" s="1115">
        <f>27/3.4528*1000</f>
        <v>7820</v>
      </c>
      <c r="J36" s="1117"/>
    </row>
    <row r="37" spans="1:10" x14ac:dyDescent="0.2">
      <c r="A37" s="1588"/>
      <c r="B37" s="1590"/>
      <c r="C37" s="1622"/>
      <c r="D37" s="1650"/>
      <c r="E37" s="1638"/>
      <c r="F37" s="1644"/>
      <c r="G37" s="90"/>
      <c r="H37" s="1118"/>
      <c r="I37" s="1118"/>
      <c r="J37" s="1120"/>
    </row>
    <row r="38" spans="1:10" ht="13.5" thickBot="1" x14ac:dyDescent="0.25">
      <c r="A38" s="1426"/>
      <c r="B38" s="1427"/>
      <c r="C38" s="215"/>
      <c r="D38" s="1543"/>
      <c r="E38" s="219"/>
      <c r="F38" s="221"/>
      <c r="G38" s="319" t="s">
        <v>9</v>
      </c>
      <c r="H38" s="915">
        <f t="shared" ref="H38:J38" si="0">SUM(H36:H37)</f>
        <v>7820</v>
      </c>
      <c r="I38" s="915">
        <f t="shared" ref="I38" si="1">SUM(I36:I37)</f>
        <v>7820</v>
      </c>
      <c r="J38" s="915">
        <f t="shared" si="0"/>
        <v>0</v>
      </c>
    </row>
    <row r="39" spans="1:10" ht="18.75" customHeight="1" x14ac:dyDescent="0.2">
      <c r="A39" s="1501" t="s">
        <v>8</v>
      </c>
      <c r="B39" s="1502" t="s">
        <v>8</v>
      </c>
      <c r="C39" s="1641" t="s">
        <v>48</v>
      </c>
      <c r="D39" s="1081" t="s">
        <v>122</v>
      </c>
      <c r="E39" s="1082" t="s">
        <v>112</v>
      </c>
      <c r="F39" s="1083" t="s">
        <v>55</v>
      </c>
      <c r="G39" s="396" t="s">
        <v>45</v>
      </c>
      <c r="H39" s="1122">
        <f>328.4/3.4528*1000</f>
        <v>95111</v>
      </c>
      <c r="I39" s="1122">
        <f>328.4/3.4528*1000</f>
        <v>95111</v>
      </c>
      <c r="J39" s="1105"/>
    </row>
    <row r="40" spans="1:10" ht="54" customHeight="1" x14ac:dyDescent="0.2">
      <c r="A40" s="1499"/>
      <c r="B40" s="1500"/>
      <c r="C40" s="1622"/>
      <c r="D40" s="1511" t="s">
        <v>154</v>
      </c>
      <c r="E40" s="298"/>
      <c r="F40" s="1503"/>
      <c r="G40" s="1512"/>
      <c r="H40" s="1513"/>
      <c r="I40" s="1513"/>
      <c r="J40" s="1514"/>
    </row>
    <row r="41" spans="1:10" ht="16.5" customHeight="1" x14ac:dyDescent="0.2">
      <c r="A41" s="1414"/>
      <c r="B41" s="1415"/>
      <c r="C41" s="1419"/>
      <c r="D41" s="691" t="s">
        <v>155</v>
      </c>
      <c r="E41" s="608"/>
      <c r="F41" s="368"/>
      <c r="G41" s="653"/>
      <c r="H41" s="1106"/>
      <c r="I41" s="1106"/>
      <c r="J41" s="1441"/>
    </row>
    <row r="42" spans="1:10" ht="48.75" customHeight="1" x14ac:dyDescent="0.2">
      <c r="A42" s="1414"/>
      <c r="B42" s="1415"/>
      <c r="C42" s="1419"/>
      <c r="D42" s="713" t="s">
        <v>173</v>
      </c>
      <c r="E42" s="1327" t="s">
        <v>187</v>
      </c>
      <c r="F42" s="368"/>
      <c r="G42" s="653"/>
      <c r="H42" s="1106"/>
      <c r="I42" s="1106"/>
      <c r="J42" s="1442"/>
    </row>
    <row r="43" spans="1:10" ht="27.75" customHeight="1" x14ac:dyDescent="0.2">
      <c r="A43" s="1414"/>
      <c r="B43" s="1415"/>
      <c r="C43" s="1419"/>
      <c r="D43" s="691" t="s">
        <v>120</v>
      </c>
      <c r="E43" s="298"/>
      <c r="F43" s="1436"/>
      <c r="G43" s="653"/>
      <c r="H43" s="1106"/>
      <c r="I43" s="1106"/>
      <c r="J43" s="1443"/>
    </row>
    <row r="44" spans="1:10" ht="18" customHeight="1" x14ac:dyDescent="0.2">
      <c r="A44" s="1414"/>
      <c r="B44" s="1415"/>
      <c r="C44" s="1419"/>
      <c r="D44" s="638" t="s">
        <v>99</v>
      </c>
      <c r="E44" s="608"/>
      <c r="F44" s="368"/>
      <c r="G44" s="652"/>
      <c r="H44" s="1109"/>
      <c r="I44" s="1109"/>
      <c r="J44" s="1444"/>
    </row>
    <row r="45" spans="1:10" ht="36.75" customHeight="1" x14ac:dyDescent="0.2">
      <c r="A45" s="1414"/>
      <c r="B45" s="1415"/>
      <c r="C45" s="1419"/>
      <c r="D45" s="639" t="s">
        <v>179</v>
      </c>
      <c r="E45" s="1360" t="s">
        <v>237</v>
      </c>
      <c r="F45" s="1436"/>
      <c r="G45" s="652" t="s">
        <v>178</v>
      </c>
      <c r="H45" s="1109">
        <f>40/3.4528*1000</f>
        <v>11585</v>
      </c>
      <c r="I45" s="1109">
        <f>40/3.4528*1000</f>
        <v>11585</v>
      </c>
      <c r="J45" s="1444"/>
    </row>
    <row r="46" spans="1:10" ht="18.75" customHeight="1" x14ac:dyDescent="0.2">
      <c r="A46" s="1414"/>
      <c r="B46" s="1415"/>
      <c r="C46" s="1419"/>
      <c r="D46" s="1651" t="s">
        <v>157</v>
      </c>
      <c r="E46" s="298"/>
      <c r="F46" s="1436"/>
      <c r="G46" s="614"/>
      <c r="H46" s="1118"/>
      <c r="I46" s="1118"/>
      <c r="J46" s="1093"/>
    </row>
    <row r="47" spans="1:10" ht="13.5" thickBot="1" x14ac:dyDescent="0.25">
      <c r="A47" s="1426"/>
      <c r="B47" s="1427"/>
      <c r="C47" s="1416"/>
      <c r="D47" s="1543"/>
      <c r="E47" s="219"/>
      <c r="F47" s="220"/>
      <c r="G47" s="319" t="s">
        <v>9</v>
      </c>
      <c r="H47" s="1132">
        <f>H39+H45</f>
        <v>106696</v>
      </c>
      <c r="I47" s="1132">
        <f>I39+I45</f>
        <v>106696</v>
      </c>
      <c r="J47" s="1132">
        <f>SUM(J39:J46)</f>
        <v>0</v>
      </c>
    </row>
    <row r="48" spans="1:10" ht="13.5" thickBot="1" x14ac:dyDescent="0.25">
      <c r="A48" s="226" t="s">
        <v>8</v>
      </c>
      <c r="B48" s="14" t="s">
        <v>8</v>
      </c>
      <c r="C48" s="1647" t="s">
        <v>11</v>
      </c>
      <c r="D48" s="1647"/>
      <c r="E48" s="1647"/>
      <c r="F48" s="1647"/>
      <c r="G48" s="1647"/>
      <c r="H48" s="1135">
        <f>H47+H38+H35+H24</f>
        <v>425278</v>
      </c>
      <c r="I48" s="1135">
        <f>I47+I38+I35+I24</f>
        <v>536393</v>
      </c>
      <c r="J48" s="1445">
        <f>J47+J38+J35+J24</f>
        <v>89935</v>
      </c>
    </row>
    <row r="49" spans="1:10" ht="13.5" thickBot="1" x14ac:dyDescent="0.25">
      <c r="A49" s="226" t="s">
        <v>8</v>
      </c>
      <c r="B49" s="14" t="s">
        <v>10</v>
      </c>
      <c r="C49" s="1626" t="s">
        <v>128</v>
      </c>
      <c r="D49" s="1627"/>
      <c r="E49" s="1627"/>
      <c r="F49" s="1627"/>
      <c r="G49" s="1627"/>
      <c r="H49" s="1648"/>
      <c r="I49" s="1627"/>
      <c r="J49" s="1628"/>
    </row>
    <row r="50" spans="1:10" ht="35.25" customHeight="1" x14ac:dyDescent="0.2">
      <c r="A50" s="1598" t="s">
        <v>8</v>
      </c>
      <c r="B50" s="1599" t="s">
        <v>10</v>
      </c>
      <c r="C50" s="1641" t="s">
        <v>8</v>
      </c>
      <c r="D50" s="324" t="s">
        <v>160</v>
      </c>
      <c r="E50" s="543"/>
      <c r="F50" s="1643" t="s">
        <v>55</v>
      </c>
      <c r="G50" s="679" t="s">
        <v>45</v>
      </c>
      <c r="H50" s="1137">
        <f>60/3.4528*1000</f>
        <v>17377</v>
      </c>
      <c r="I50" s="1137">
        <f>60/3.4528*1000</f>
        <v>17377</v>
      </c>
      <c r="J50" s="1139"/>
    </row>
    <row r="51" spans="1:10" ht="30" customHeight="1" x14ac:dyDescent="0.2">
      <c r="A51" s="1588"/>
      <c r="B51" s="1590"/>
      <c r="C51" s="1622"/>
      <c r="D51" s="325" t="s">
        <v>161</v>
      </c>
      <c r="E51" s="1638" t="s">
        <v>100</v>
      </c>
      <c r="F51" s="1644"/>
      <c r="G51" s="659" t="s">
        <v>273</v>
      </c>
      <c r="H51" s="1109">
        <v>14000</v>
      </c>
      <c r="I51" s="1109">
        <v>14000</v>
      </c>
      <c r="J51" s="1142">
        <f>I51-H51</f>
        <v>0</v>
      </c>
    </row>
    <row r="52" spans="1:10" x14ac:dyDescent="0.2">
      <c r="A52" s="1588"/>
      <c r="B52" s="1590"/>
      <c r="C52" s="1622"/>
      <c r="D52" s="1639" t="s">
        <v>64</v>
      </c>
      <c r="E52" s="1609"/>
      <c r="F52" s="1644"/>
      <c r="G52" s="317"/>
      <c r="H52" s="1143"/>
      <c r="I52" s="1143"/>
      <c r="J52" s="1145"/>
    </row>
    <row r="53" spans="1:10" ht="13.5" thickBot="1" x14ac:dyDescent="0.25">
      <c r="A53" s="1426"/>
      <c r="B53" s="1427"/>
      <c r="C53" s="215"/>
      <c r="D53" s="1640"/>
      <c r="E53" s="219"/>
      <c r="F53" s="220"/>
      <c r="G53" s="319" t="s">
        <v>9</v>
      </c>
      <c r="H53" s="1146">
        <f>H50</f>
        <v>17377</v>
      </c>
      <c r="I53" s="1146">
        <f>I50+I51</f>
        <v>31377</v>
      </c>
      <c r="J53" s="1146">
        <f>J50+J51</f>
        <v>0</v>
      </c>
    </row>
    <row r="54" spans="1:10" ht="19.5" customHeight="1" x14ac:dyDescent="0.2">
      <c r="A54" s="1598" t="s">
        <v>8</v>
      </c>
      <c r="B54" s="1599" t="s">
        <v>10</v>
      </c>
      <c r="C54" s="1641" t="s">
        <v>10</v>
      </c>
      <c r="D54" s="1530" t="s">
        <v>183</v>
      </c>
      <c r="E54" s="1642"/>
      <c r="F54" s="1643" t="s">
        <v>55</v>
      </c>
      <c r="G54" s="1087" t="s">
        <v>45</v>
      </c>
      <c r="H54" s="1137">
        <f>30/3.4528*1000</f>
        <v>8689</v>
      </c>
      <c r="I54" s="1137">
        <f>30/3.4528*1000</f>
        <v>8689</v>
      </c>
      <c r="J54" s="1139"/>
    </row>
    <row r="55" spans="1:10" ht="45.75" customHeight="1" x14ac:dyDescent="0.2">
      <c r="A55" s="1588"/>
      <c r="B55" s="1590"/>
      <c r="C55" s="1622"/>
      <c r="D55" s="579" t="s">
        <v>209</v>
      </c>
      <c r="E55" s="1638"/>
      <c r="F55" s="1644"/>
      <c r="G55" s="658"/>
      <c r="H55" s="1150"/>
      <c r="I55" s="1150"/>
      <c r="J55" s="1464"/>
    </row>
    <row r="56" spans="1:10" ht="43.5" customHeight="1" x14ac:dyDescent="0.2">
      <c r="A56" s="1588"/>
      <c r="B56" s="1590"/>
      <c r="C56" s="1622"/>
      <c r="D56" s="341" t="s">
        <v>210</v>
      </c>
      <c r="E56" s="1638"/>
      <c r="F56" s="1644"/>
      <c r="G56" s="547" t="s">
        <v>176</v>
      </c>
      <c r="H56" s="1150">
        <f>1300/3.4528*1000</f>
        <v>376506</v>
      </c>
      <c r="I56" s="1150">
        <f>1300/3.4528*1000</f>
        <v>376506</v>
      </c>
      <c r="J56" s="1464"/>
    </row>
    <row r="57" spans="1:10" ht="45.75" customHeight="1" thickBot="1" x14ac:dyDescent="0.25">
      <c r="A57" s="1589"/>
      <c r="B57" s="1591"/>
      <c r="C57" s="1874"/>
      <c r="D57" s="1507" t="s">
        <v>211</v>
      </c>
      <c r="E57" s="1875"/>
      <c r="F57" s="1876"/>
      <c r="G57" s="1522"/>
      <c r="H57" s="1523"/>
      <c r="I57" s="1523"/>
      <c r="J57" s="1524"/>
    </row>
    <row r="58" spans="1:10" ht="30.75" customHeight="1" x14ac:dyDescent="0.2">
      <c r="A58" s="1588"/>
      <c r="B58" s="1590"/>
      <c r="C58" s="1622"/>
      <c r="D58" s="1521" t="s">
        <v>181</v>
      </c>
      <c r="E58" s="1877"/>
      <c r="F58" s="1878"/>
      <c r="G58" s="1526"/>
      <c r="H58" s="1527"/>
      <c r="I58" s="1527"/>
      <c r="J58" s="1465"/>
    </row>
    <row r="59" spans="1:10" ht="19.5" customHeight="1" x14ac:dyDescent="0.2">
      <c r="A59" s="1588"/>
      <c r="B59" s="1590"/>
      <c r="C59" s="1622"/>
      <c r="D59" s="1528" t="s">
        <v>175</v>
      </c>
      <c r="E59" s="1877"/>
      <c r="F59" s="1878"/>
      <c r="G59" s="209" t="s">
        <v>273</v>
      </c>
      <c r="H59" s="1529"/>
      <c r="I59" s="1529">
        <v>307200</v>
      </c>
      <c r="J59" s="1463">
        <v>307200</v>
      </c>
    </row>
    <row r="60" spans="1:10" ht="13.5" thickBot="1" x14ac:dyDescent="0.25">
      <c r="A60" s="1426"/>
      <c r="B60" s="1427"/>
      <c r="C60" s="215"/>
      <c r="D60" s="656"/>
      <c r="E60" s="657"/>
      <c r="F60" s="642"/>
      <c r="G60" s="319" t="s">
        <v>9</v>
      </c>
      <c r="H60" s="1146">
        <f>SUM(H54:H59)</f>
        <v>385195</v>
      </c>
      <c r="I60" s="1146">
        <f>SUM(I54:I59)</f>
        <v>692395</v>
      </c>
      <c r="J60" s="1146">
        <f>SUM(J54:J59)</f>
        <v>307200</v>
      </c>
    </row>
    <row r="61" spans="1:10" ht="13.5" thickBot="1" x14ac:dyDescent="0.25">
      <c r="A61" s="222" t="s">
        <v>8</v>
      </c>
      <c r="B61" s="14" t="s">
        <v>10</v>
      </c>
      <c r="C61" s="1572" t="s">
        <v>11</v>
      </c>
      <c r="D61" s="1572"/>
      <c r="E61" s="1572"/>
      <c r="F61" s="1572"/>
      <c r="G61" s="1572"/>
      <c r="H61" s="1166">
        <f>H60+H53</f>
        <v>402572</v>
      </c>
      <c r="I61" s="1166">
        <f>I60+I53</f>
        <v>723772</v>
      </c>
      <c r="J61" s="1486">
        <f>J60+J53</f>
        <v>307200</v>
      </c>
    </row>
    <row r="62" spans="1:10" ht="13.5" thickBot="1" x14ac:dyDescent="0.25">
      <c r="A62" s="226" t="s">
        <v>8</v>
      </c>
      <c r="B62" s="14" t="s">
        <v>47</v>
      </c>
      <c r="C62" s="1626" t="s">
        <v>63</v>
      </c>
      <c r="D62" s="1627"/>
      <c r="E62" s="1627"/>
      <c r="F62" s="1627"/>
      <c r="G62" s="1627"/>
      <c r="H62" s="1627"/>
      <c r="I62" s="1627"/>
      <c r="J62" s="1628"/>
    </row>
    <row r="63" spans="1:10" ht="26.25" customHeight="1" x14ac:dyDescent="0.2">
      <c r="A63" s="1417" t="s">
        <v>8</v>
      </c>
      <c r="B63" s="1418" t="s">
        <v>47</v>
      </c>
      <c r="C63" s="643" t="s">
        <v>8</v>
      </c>
      <c r="D63" s="644" t="s">
        <v>163</v>
      </c>
      <c r="E63" s="1361" t="s">
        <v>238</v>
      </c>
      <c r="F63" s="530" t="s">
        <v>55</v>
      </c>
      <c r="G63" s="396" t="s">
        <v>45</v>
      </c>
      <c r="H63" s="1137">
        <f>206/3.4528*1000</f>
        <v>59662</v>
      </c>
      <c r="I63" s="1137">
        <f>206/3.4528*1000</f>
        <v>59662</v>
      </c>
      <c r="J63" s="1138"/>
    </row>
    <row r="64" spans="1:10" ht="30.75" customHeight="1" x14ac:dyDescent="0.2">
      <c r="A64" s="1588"/>
      <c r="B64" s="1590"/>
      <c r="C64" s="1622"/>
      <c r="D64" s="1629" t="s">
        <v>67</v>
      </c>
      <c r="E64" s="1631"/>
      <c r="F64" s="1620"/>
      <c r="G64" s="676"/>
      <c r="H64" s="1156"/>
      <c r="I64" s="1156"/>
      <c r="J64" s="1157"/>
    </row>
    <row r="65" spans="1:10" ht="15" customHeight="1" x14ac:dyDescent="0.2">
      <c r="A65" s="1588"/>
      <c r="B65" s="1590"/>
      <c r="C65" s="1622"/>
      <c r="D65" s="1630"/>
      <c r="E65" s="1632"/>
      <c r="F65" s="1621"/>
      <c r="G65" s="658"/>
      <c r="H65" s="1150"/>
      <c r="I65" s="1150"/>
      <c r="J65" s="1159"/>
    </row>
    <row r="66" spans="1:10" ht="57.75" customHeight="1" x14ac:dyDescent="0.2">
      <c r="A66" s="1414"/>
      <c r="B66" s="1415"/>
      <c r="C66" s="1419"/>
      <c r="D66" s="406" t="s">
        <v>191</v>
      </c>
      <c r="E66" s="407"/>
      <c r="F66" s="715"/>
      <c r="G66" s="659"/>
      <c r="H66" s="1140"/>
      <c r="I66" s="1140"/>
      <c r="J66" s="1142"/>
    </row>
    <row r="67" spans="1:10" ht="19.5" customHeight="1" x14ac:dyDescent="0.2">
      <c r="A67" s="1588"/>
      <c r="B67" s="1590"/>
      <c r="C67" s="1622"/>
      <c r="D67" s="1624" t="s">
        <v>70</v>
      </c>
      <c r="E67" s="1420"/>
      <c r="F67" s="1424"/>
      <c r="G67" s="676"/>
      <c r="H67" s="1156"/>
      <c r="I67" s="1156"/>
      <c r="J67" s="1157"/>
    </row>
    <row r="68" spans="1:10" ht="24.75" customHeight="1" x14ac:dyDescent="0.2">
      <c r="A68" s="1588"/>
      <c r="B68" s="1590"/>
      <c r="C68" s="1622"/>
      <c r="D68" s="1625"/>
      <c r="E68" s="1421"/>
      <c r="F68" s="1425"/>
      <c r="G68" s="658"/>
      <c r="H68" s="1150"/>
      <c r="I68" s="1150"/>
      <c r="J68" s="1162"/>
    </row>
    <row r="69" spans="1:10" ht="19.5" customHeight="1" x14ac:dyDescent="0.2">
      <c r="A69" s="1588"/>
      <c r="B69" s="1590"/>
      <c r="C69" s="1623"/>
      <c r="D69" s="712" t="s">
        <v>196</v>
      </c>
      <c r="E69" s="1421"/>
      <c r="F69" s="1425"/>
      <c r="G69" s="658"/>
      <c r="H69" s="1150"/>
      <c r="I69" s="1150"/>
      <c r="J69" s="1387"/>
    </row>
    <row r="70" spans="1:10" ht="12.75" customHeight="1" x14ac:dyDescent="0.2">
      <c r="A70" s="1414"/>
      <c r="B70" s="1415"/>
      <c r="C70" s="1416"/>
      <c r="D70" s="1542" t="s">
        <v>206</v>
      </c>
      <c r="E70" s="1422"/>
      <c r="F70" s="1423"/>
      <c r="G70" s="209"/>
      <c r="H70" s="1143"/>
      <c r="I70" s="1143"/>
      <c r="J70" s="1446"/>
    </row>
    <row r="71" spans="1:10" ht="13.5" thickBot="1" x14ac:dyDescent="0.25">
      <c r="A71" s="1426"/>
      <c r="B71" s="1427"/>
      <c r="C71" s="1416"/>
      <c r="D71" s="1543"/>
      <c r="E71" s="714"/>
      <c r="F71" s="220"/>
      <c r="G71" s="319" t="s">
        <v>9</v>
      </c>
      <c r="H71" s="1146">
        <f>SUM(H63:H70)</f>
        <v>59662</v>
      </c>
      <c r="I71" s="1146">
        <f>SUM(I63:I70)</f>
        <v>59662</v>
      </c>
      <c r="J71" s="1146">
        <f>SUM(J63:J70)</f>
        <v>0</v>
      </c>
    </row>
    <row r="72" spans="1:10" ht="13.5" thickBot="1" x14ac:dyDescent="0.25">
      <c r="A72" s="222" t="s">
        <v>8</v>
      </c>
      <c r="B72" s="14" t="s">
        <v>47</v>
      </c>
      <c r="C72" s="1572" t="s">
        <v>11</v>
      </c>
      <c r="D72" s="1572"/>
      <c r="E72" s="1572"/>
      <c r="F72" s="1572"/>
      <c r="G72" s="1572"/>
      <c r="H72" s="1166">
        <f>H71</f>
        <v>59662</v>
      </c>
      <c r="I72" s="1166">
        <f>I71</f>
        <v>59662</v>
      </c>
      <c r="J72" s="1166">
        <f>J71</f>
        <v>0</v>
      </c>
    </row>
    <row r="73" spans="1:10" ht="13.5" thickBot="1" x14ac:dyDescent="0.25">
      <c r="A73" s="222" t="s">
        <v>8</v>
      </c>
      <c r="B73" s="1575" t="s">
        <v>12</v>
      </c>
      <c r="C73" s="1576"/>
      <c r="D73" s="1576"/>
      <c r="E73" s="1576"/>
      <c r="F73" s="1576"/>
      <c r="G73" s="1618"/>
      <c r="H73" s="1169">
        <f>H72+H61+H48</f>
        <v>887512</v>
      </c>
      <c r="I73" s="1169">
        <f>I72+I61+I48</f>
        <v>1319827</v>
      </c>
      <c r="J73" s="1466">
        <f>J72+J61+J48</f>
        <v>397135</v>
      </c>
    </row>
    <row r="74" spans="1:10" ht="13.5" customHeight="1" thickBot="1" x14ac:dyDescent="0.25">
      <c r="A74" s="223" t="s">
        <v>10</v>
      </c>
      <c r="B74" s="1614" t="s">
        <v>72</v>
      </c>
      <c r="C74" s="1615"/>
      <c r="D74" s="1615"/>
      <c r="E74" s="1615"/>
      <c r="F74" s="1615"/>
      <c r="G74" s="1615"/>
      <c r="H74" s="1615"/>
      <c r="I74" s="1615"/>
      <c r="J74" s="1616"/>
    </row>
    <row r="75" spans="1:10" ht="13.5" thickBot="1" x14ac:dyDescent="0.25">
      <c r="A75" s="226" t="s">
        <v>10</v>
      </c>
      <c r="B75" s="14" t="s">
        <v>8</v>
      </c>
      <c r="C75" s="1611" t="s">
        <v>194</v>
      </c>
      <c r="D75" s="1612"/>
      <c r="E75" s="1612"/>
      <c r="F75" s="1612"/>
      <c r="G75" s="1612"/>
      <c r="H75" s="1612"/>
      <c r="I75" s="1612"/>
      <c r="J75" s="1613"/>
    </row>
    <row r="76" spans="1:10" ht="34.5" customHeight="1" x14ac:dyDescent="0.2">
      <c r="A76" s="1417" t="s">
        <v>10</v>
      </c>
      <c r="B76" s="1418" t="s">
        <v>8</v>
      </c>
      <c r="C76" s="1430" t="s">
        <v>8</v>
      </c>
      <c r="D76" s="1175" t="s">
        <v>195</v>
      </c>
      <c r="E76" s="1432"/>
      <c r="F76" s="1431" t="s">
        <v>55</v>
      </c>
      <c r="G76" s="1087" t="s">
        <v>45</v>
      </c>
      <c r="H76" s="1104">
        <f>150/3.4528*1000</f>
        <v>43443</v>
      </c>
      <c r="I76" s="1104">
        <f>150/3.4528*1000</f>
        <v>43443</v>
      </c>
      <c r="J76" s="1261"/>
    </row>
    <row r="77" spans="1:10" ht="33" customHeight="1" x14ac:dyDescent="0.2">
      <c r="A77" s="1414"/>
      <c r="B77" s="1415"/>
      <c r="C77" s="1428"/>
      <c r="D77" s="1174" t="s">
        <v>73</v>
      </c>
      <c r="E77" s="1433"/>
      <c r="F77" s="1429"/>
      <c r="G77" s="736"/>
      <c r="H77" s="1262"/>
      <c r="I77" s="1262"/>
      <c r="J77" s="1265"/>
    </row>
    <row r="78" spans="1:10" ht="21.75" customHeight="1" x14ac:dyDescent="0.2">
      <c r="A78" s="1414"/>
      <c r="B78" s="1415"/>
      <c r="C78" s="1428"/>
      <c r="D78" s="723" t="s">
        <v>74</v>
      </c>
      <c r="E78" s="1433"/>
      <c r="F78" s="1429"/>
      <c r="G78" s="736"/>
      <c r="H78" s="1262"/>
      <c r="I78" s="1262"/>
      <c r="J78" s="1265"/>
    </row>
    <row r="79" spans="1:10" ht="33" customHeight="1" x14ac:dyDescent="0.2">
      <c r="A79" s="1414"/>
      <c r="B79" s="1415"/>
      <c r="C79" s="1428"/>
      <c r="D79" s="723" t="s">
        <v>164</v>
      </c>
      <c r="E79" s="1298" t="s">
        <v>239</v>
      </c>
      <c r="F79" s="1429"/>
      <c r="G79" s="736"/>
      <c r="H79" s="1262"/>
      <c r="I79" s="1262"/>
      <c r="J79" s="1265"/>
    </row>
    <row r="80" spans="1:10" ht="43.5" customHeight="1" x14ac:dyDescent="0.2">
      <c r="A80" s="1414"/>
      <c r="B80" s="1415"/>
      <c r="C80" s="1428"/>
      <c r="D80" s="662" t="s">
        <v>82</v>
      </c>
      <c r="E80" s="690" t="s">
        <v>170</v>
      </c>
      <c r="F80" s="1429"/>
      <c r="G80" s="736"/>
      <c r="H80" s="1262"/>
      <c r="I80" s="1262"/>
      <c r="J80" s="1265"/>
    </row>
    <row r="81" spans="1:30" ht="38.25" customHeight="1" x14ac:dyDescent="0.2">
      <c r="A81" s="1414"/>
      <c r="B81" s="1415"/>
      <c r="C81" s="1428"/>
      <c r="D81" s="663" t="s">
        <v>167</v>
      </c>
      <c r="E81" s="739"/>
      <c r="F81" s="465"/>
      <c r="G81" s="1173"/>
      <c r="H81" s="1212"/>
      <c r="I81" s="1212"/>
      <c r="J81" s="1447"/>
    </row>
    <row r="82" spans="1:30" ht="24.75" customHeight="1" x14ac:dyDescent="0.2">
      <c r="A82" s="1414"/>
      <c r="B82" s="1415"/>
      <c r="C82" s="1428"/>
      <c r="D82" s="664" t="s">
        <v>130</v>
      </c>
      <c r="E82" s="739" t="s">
        <v>115</v>
      </c>
      <c r="F82" s="465" t="s">
        <v>117</v>
      </c>
      <c r="G82" s="209" t="s">
        <v>45</v>
      </c>
      <c r="H82" s="1092">
        <f>45/3.4528*1000</f>
        <v>13033</v>
      </c>
      <c r="I82" s="1092">
        <f>45/3.4528*1000</f>
        <v>13033</v>
      </c>
      <c r="J82" s="1448"/>
    </row>
    <row r="83" spans="1:30" ht="15.75" customHeight="1" x14ac:dyDescent="0.2">
      <c r="A83" s="1414"/>
      <c r="B83" s="1415"/>
      <c r="C83" s="661"/>
      <c r="D83" s="1435" t="s">
        <v>123</v>
      </c>
      <c r="E83" s="1586" t="s">
        <v>172</v>
      </c>
      <c r="F83" s="1436" t="s">
        <v>84</v>
      </c>
      <c r="G83" s="883" t="s">
        <v>45</v>
      </c>
      <c r="H83" s="1270">
        <f>19.3/3.4528*1000</f>
        <v>5590</v>
      </c>
      <c r="I83" s="1270">
        <f>19.3/3.4528*1000</f>
        <v>5590</v>
      </c>
      <c r="J83" s="1272"/>
    </row>
    <row r="84" spans="1:30" ht="13.5" thickBot="1" x14ac:dyDescent="0.25">
      <c r="A84" s="1426"/>
      <c r="B84" s="1427"/>
      <c r="C84" s="1416"/>
      <c r="D84" s="215"/>
      <c r="E84" s="1587"/>
      <c r="F84" s="220"/>
      <c r="G84" s="453" t="s">
        <v>9</v>
      </c>
      <c r="H84" s="915">
        <f>SUM(H76:H83)</f>
        <v>62066</v>
      </c>
      <c r="I84" s="915">
        <f>SUM(I76:I83)</f>
        <v>62066</v>
      </c>
      <c r="J84" s="915">
        <f>SUM(J76:J83)</f>
        <v>0</v>
      </c>
    </row>
    <row r="85" spans="1:30" ht="12.75" customHeight="1" x14ac:dyDescent="0.2">
      <c r="A85" s="1598" t="s">
        <v>10</v>
      </c>
      <c r="B85" s="1599" t="s">
        <v>10</v>
      </c>
      <c r="C85" s="1600" t="s">
        <v>10</v>
      </c>
      <c r="D85" s="1604" t="s">
        <v>168</v>
      </c>
      <c r="E85" s="1606" t="s">
        <v>169</v>
      </c>
      <c r="F85" s="1603" t="s">
        <v>84</v>
      </c>
      <c r="G85" s="208" t="s">
        <v>45</v>
      </c>
      <c r="H85" s="1275">
        <f>50/3.4528*1000</f>
        <v>14481</v>
      </c>
      <c r="I85" s="1275">
        <f>50/3.4528*1000</f>
        <v>14481</v>
      </c>
      <c r="J85" s="1276"/>
    </row>
    <row r="86" spans="1:30" ht="13.5" thickBot="1" x14ac:dyDescent="0.25">
      <c r="A86" s="1589"/>
      <c r="B86" s="1591"/>
      <c r="C86" s="1593"/>
      <c r="D86" s="1605"/>
      <c r="E86" s="1607"/>
      <c r="F86" s="1597"/>
      <c r="G86" s="319" t="s">
        <v>9</v>
      </c>
      <c r="H86" s="1278">
        <f t="shared" ref="H86:J86" si="2">H85</f>
        <v>14481</v>
      </c>
      <c r="I86" s="1278">
        <f t="shared" ref="I86" si="3">I85</f>
        <v>14481</v>
      </c>
      <c r="J86" s="1278">
        <f t="shared" si="2"/>
        <v>0</v>
      </c>
    </row>
    <row r="87" spans="1:30" ht="23.25" customHeight="1" x14ac:dyDescent="0.2">
      <c r="A87" s="1598" t="s">
        <v>10</v>
      </c>
      <c r="B87" s="1599" t="s">
        <v>10</v>
      </c>
      <c r="C87" s="1600" t="s">
        <v>47</v>
      </c>
      <c r="D87" s="1601" t="s">
        <v>186</v>
      </c>
      <c r="E87" s="1608" t="s">
        <v>116</v>
      </c>
      <c r="F87" s="1603" t="s">
        <v>55</v>
      </c>
      <c r="G87" s="18" t="s">
        <v>45</v>
      </c>
      <c r="H87" s="1275"/>
      <c r="I87" s="1275"/>
      <c r="J87" s="1449"/>
    </row>
    <row r="88" spans="1:30" ht="16.5" customHeight="1" thickBot="1" x14ac:dyDescent="0.25">
      <c r="A88" s="1589"/>
      <c r="B88" s="1591"/>
      <c r="C88" s="1593"/>
      <c r="D88" s="1602"/>
      <c r="E88" s="1609"/>
      <c r="F88" s="1597"/>
      <c r="G88" s="319" t="s">
        <v>9</v>
      </c>
      <c r="H88" s="1278"/>
      <c r="I88" s="1278"/>
      <c r="J88" s="1279">
        <f>J87</f>
        <v>0</v>
      </c>
    </row>
    <row r="89" spans="1:30" ht="13.5" customHeight="1" x14ac:dyDescent="0.2">
      <c r="A89" s="1588" t="s">
        <v>10</v>
      </c>
      <c r="B89" s="1590" t="s">
        <v>10</v>
      </c>
      <c r="C89" s="1592" t="s">
        <v>48</v>
      </c>
      <c r="D89" s="1594" t="s">
        <v>212</v>
      </c>
      <c r="E89" s="1609"/>
      <c r="F89" s="1596" t="s">
        <v>55</v>
      </c>
      <c r="G89" s="677" t="s">
        <v>176</v>
      </c>
      <c r="H89" s="1283"/>
      <c r="I89" s="1283"/>
      <c r="J89" s="1285"/>
    </row>
    <row r="90" spans="1:30" ht="13.5" thickBot="1" x14ac:dyDescent="0.25">
      <c r="A90" s="1589"/>
      <c r="B90" s="1591"/>
      <c r="C90" s="1593"/>
      <c r="D90" s="1595"/>
      <c r="E90" s="1610"/>
      <c r="F90" s="1597"/>
      <c r="G90" s="319" t="s">
        <v>9</v>
      </c>
      <c r="H90" s="1278"/>
      <c r="I90" s="1278"/>
      <c r="J90" s="1279">
        <f>J89</f>
        <v>0</v>
      </c>
    </row>
    <row r="91" spans="1:30" ht="13.5" thickBot="1" x14ac:dyDescent="0.25">
      <c r="A91" s="222" t="s">
        <v>10</v>
      </c>
      <c r="B91" s="14" t="s">
        <v>10</v>
      </c>
      <c r="C91" s="1571" t="s">
        <v>11</v>
      </c>
      <c r="D91" s="1572"/>
      <c r="E91" s="1572"/>
      <c r="F91" s="1572"/>
      <c r="G91" s="1572"/>
      <c r="H91" s="908">
        <f>H90+H88+H86+H84</f>
        <v>76547</v>
      </c>
      <c r="I91" s="908">
        <f>I90+I88+I86+I84</f>
        <v>76547</v>
      </c>
      <c r="J91" s="1179">
        <f t="shared" ref="J91" si="4">J90+J88+J86+J84</f>
        <v>0</v>
      </c>
    </row>
    <row r="92" spans="1:30" ht="13.5" thickBot="1" x14ac:dyDescent="0.25">
      <c r="A92" s="226" t="s">
        <v>10</v>
      </c>
      <c r="B92" s="1575" t="s">
        <v>12</v>
      </c>
      <c r="C92" s="1576"/>
      <c r="D92" s="1576"/>
      <c r="E92" s="1576"/>
      <c r="F92" s="1576"/>
      <c r="G92" s="1576"/>
      <c r="H92" s="909">
        <f>H91</f>
        <v>76547</v>
      </c>
      <c r="I92" s="909">
        <f>I91</f>
        <v>76547</v>
      </c>
      <c r="J92" s="1180">
        <f>J91</f>
        <v>0</v>
      </c>
    </row>
    <row r="93" spans="1:30" ht="13.5" thickBot="1" x14ac:dyDescent="0.25">
      <c r="A93" s="62" t="s">
        <v>8</v>
      </c>
      <c r="B93" s="1579" t="s">
        <v>218</v>
      </c>
      <c r="C93" s="1580"/>
      <c r="D93" s="1580"/>
      <c r="E93" s="1580"/>
      <c r="F93" s="1580"/>
      <c r="G93" s="1580"/>
      <c r="H93" s="910">
        <f>H92+H73</f>
        <v>964059</v>
      </c>
      <c r="I93" s="910">
        <f>I92+I73</f>
        <v>1396374</v>
      </c>
      <c r="J93" s="1467">
        <f>J92+J73</f>
        <v>397135</v>
      </c>
    </row>
    <row r="94" spans="1:30" s="20" customFormat="1" x14ac:dyDescent="0.2">
      <c r="A94" s="1564"/>
      <c r="B94" s="1564"/>
      <c r="C94" s="1564"/>
      <c r="D94" s="1564"/>
      <c r="E94" s="1564"/>
      <c r="F94" s="1564"/>
      <c r="G94" s="1564"/>
      <c r="H94" s="1565"/>
      <c r="I94" s="1565"/>
      <c r="J94" s="1565"/>
      <c r="K94" s="19"/>
      <c r="L94" s="19"/>
      <c r="M94" s="19"/>
      <c r="N94" s="19"/>
      <c r="O94" s="19"/>
      <c r="P94" s="19"/>
      <c r="Q94" s="19"/>
      <c r="R94" s="19"/>
      <c r="S94" s="19"/>
      <c r="T94" s="19"/>
      <c r="U94" s="19"/>
      <c r="V94" s="19"/>
      <c r="W94" s="19"/>
      <c r="X94" s="19"/>
      <c r="Y94" s="19"/>
      <c r="Z94" s="19"/>
      <c r="AA94" s="19"/>
      <c r="AB94" s="19"/>
      <c r="AC94" s="19"/>
      <c r="AD94" s="19"/>
    </row>
    <row r="95" spans="1:30" s="20" customFormat="1" x14ac:dyDescent="0.2">
      <c r="A95" s="1566"/>
      <c r="B95" s="1566"/>
      <c r="C95" s="1566"/>
      <c r="D95" s="1566"/>
      <c r="E95" s="1566"/>
      <c r="F95" s="1566"/>
      <c r="G95" s="1566"/>
      <c r="H95" s="1566"/>
      <c r="I95" s="1566"/>
      <c r="J95" s="1566"/>
      <c r="K95" s="19"/>
      <c r="L95" s="19"/>
      <c r="M95" s="19"/>
      <c r="N95" s="19"/>
      <c r="O95" s="19"/>
      <c r="P95" s="19"/>
      <c r="Q95" s="19"/>
      <c r="R95" s="19"/>
      <c r="S95" s="19"/>
      <c r="T95" s="19"/>
      <c r="U95" s="19"/>
      <c r="V95" s="19"/>
      <c r="W95" s="19"/>
      <c r="X95" s="19"/>
      <c r="Y95" s="19"/>
      <c r="Z95" s="19"/>
      <c r="AA95" s="19"/>
      <c r="AB95" s="19"/>
      <c r="AC95" s="19"/>
      <c r="AD95" s="19"/>
    </row>
    <row r="96" spans="1:30" s="20" customFormat="1" ht="13.5" thickBot="1" x14ac:dyDescent="0.25">
      <c r="A96" s="1567" t="s">
        <v>17</v>
      </c>
      <c r="B96" s="1567"/>
      <c r="C96" s="1567"/>
      <c r="D96" s="1567"/>
      <c r="E96" s="1567"/>
      <c r="F96" s="1567"/>
      <c r="G96" s="1567"/>
      <c r="H96" s="1567"/>
      <c r="I96" s="1567"/>
      <c r="J96" s="1567"/>
      <c r="K96" s="19"/>
      <c r="L96" s="19"/>
      <c r="M96" s="19"/>
      <c r="N96" s="19"/>
      <c r="O96" s="19"/>
      <c r="P96" s="19"/>
      <c r="Q96" s="19"/>
      <c r="R96" s="19"/>
      <c r="S96" s="19"/>
      <c r="T96" s="19"/>
      <c r="U96" s="19"/>
      <c r="V96" s="19"/>
      <c r="W96" s="19"/>
      <c r="X96" s="19"/>
      <c r="Y96" s="19"/>
      <c r="Z96" s="19"/>
      <c r="AA96" s="19"/>
      <c r="AB96" s="19"/>
      <c r="AC96" s="19"/>
      <c r="AD96" s="19"/>
    </row>
    <row r="97" spans="1:10" ht="53.25" thickBot="1" x14ac:dyDescent="0.25">
      <c r="A97" s="1568" t="s">
        <v>13</v>
      </c>
      <c r="B97" s="1569"/>
      <c r="C97" s="1569"/>
      <c r="D97" s="1569"/>
      <c r="E97" s="1569"/>
      <c r="F97" s="1569"/>
      <c r="G97" s="1570"/>
      <c r="H97" s="694" t="s">
        <v>189</v>
      </c>
      <c r="I97" s="23" t="s">
        <v>271</v>
      </c>
      <c r="J97" s="23" t="s">
        <v>270</v>
      </c>
    </row>
    <row r="98" spans="1:10" x14ac:dyDescent="0.2">
      <c r="A98" s="1558" t="s">
        <v>18</v>
      </c>
      <c r="B98" s="1559"/>
      <c r="C98" s="1559"/>
      <c r="D98" s="1559"/>
      <c r="E98" s="1559"/>
      <c r="F98" s="1559"/>
      <c r="G98" s="1560"/>
      <c r="H98" s="912">
        <f>SUM(H99:H100)</f>
        <v>362431</v>
      </c>
      <c r="I98" s="912">
        <f>SUM(I99:I100)</f>
        <v>794746</v>
      </c>
      <c r="J98" s="1468">
        <f t="shared" ref="J98" si="5">SUM(J99:J100)</f>
        <v>397135</v>
      </c>
    </row>
    <row r="99" spans="1:10" x14ac:dyDescent="0.2">
      <c r="A99" s="1561" t="s">
        <v>40</v>
      </c>
      <c r="B99" s="1562"/>
      <c r="C99" s="1562"/>
      <c r="D99" s="1562"/>
      <c r="E99" s="1562"/>
      <c r="F99" s="1562"/>
      <c r="G99" s="1563"/>
      <c r="H99" s="913">
        <f>SUMIF(G10:G93,"SB",H10:H93)</f>
        <v>362431</v>
      </c>
      <c r="I99" s="913">
        <f>SUMIF(G10:G93,"SB",I10:I93)</f>
        <v>362431</v>
      </c>
      <c r="J99" s="1469">
        <f>SUMIF(G10:G93,"SB",J10:J93)</f>
        <v>0</v>
      </c>
    </row>
    <row r="100" spans="1:10" x14ac:dyDescent="0.2">
      <c r="A100" s="1549" t="s">
        <v>272</v>
      </c>
      <c r="B100" s="1550"/>
      <c r="C100" s="1550"/>
      <c r="D100" s="1550"/>
      <c r="E100" s="1550"/>
      <c r="F100" s="1550"/>
      <c r="G100" s="1551"/>
      <c r="H100" s="913">
        <f>SUMIF(G12:G93,"SB(L)",H12:H93)</f>
        <v>0</v>
      </c>
      <c r="I100" s="913">
        <f>SUMIF(G10:G93,"SB(ŽPL)",I10:I93)</f>
        <v>432315</v>
      </c>
      <c r="J100" s="1469">
        <f>SUMIF(G11:G94,"SB(ŽPL)",J11:J94)</f>
        <v>397135</v>
      </c>
    </row>
    <row r="101" spans="1:10" x14ac:dyDescent="0.2">
      <c r="A101" s="1555" t="s">
        <v>19</v>
      </c>
      <c r="B101" s="1556"/>
      <c r="C101" s="1556"/>
      <c r="D101" s="1556"/>
      <c r="E101" s="1556"/>
      <c r="F101" s="1556"/>
      <c r="G101" s="1557"/>
      <c r="H101" s="914">
        <f>SUM(H102:H105)</f>
        <v>601628</v>
      </c>
      <c r="I101" s="914">
        <f>SUM(I102:I105)</f>
        <v>601628</v>
      </c>
      <c r="J101" s="1470">
        <f>SUM(J102:J105)</f>
        <v>0</v>
      </c>
    </row>
    <row r="102" spans="1:10" x14ac:dyDescent="0.2">
      <c r="A102" s="1552" t="s">
        <v>41</v>
      </c>
      <c r="B102" s="1553"/>
      <c r="C102" s="1553"/>
      <c r="D102" s="1553"/>
      <c r="E102" s="1553"/>
      <c r="F102" s="1553"/>
      <c r="G102" s="1554"/>
      <c r="H102" s="913">
        <f>SUMIF(G10:G93,"ES",H10:H93)</f>
        <v>213537</v>
      </c>
      <c r="I102" s="913">
        <f>SUMIF(G10:G93,"ES",I10:I93)</f>
        <v>213537</v>
      </c>
      <c r="J102" s="1469">
        <f>SUMIF(G10:G93,"ES",J10:J93)</f>
        <v>0</v>
      </c>
    </row>
    <row r="103" spans="1:10" x14ac:dyDescent="0.2">
      <c r="A103" s="1546" t="s">
        <v>177</v>
      </c>
      <c r="B103" s="1547"/>
      <c r="C103" s="1547"/>
      <c r="D103" s="1547"/>
      <c r="E103" s="1547"/>
      <c r="F103" s="1547"/>
      <c r="G103" s="1548"/>
      <c r="H103" s="913">
        <f>SUMIF(G12:G93,"KVJUD",H12:H93)</f>
        <v>376506</v>
      </c>
      <c r="I103" s="913">
        <f>SUMIF(G10:G93,"KVJUD",I10:I93)</f>
        <v>376506</v>
      </c>
      <c r="J103" s="1469">
        <f>SUMIF(G12:G93,"KVJUD",J12:J93)</f>
        <v>0</v>
      </c>
    </row>
    <row r="104" spans="1:10" x14ac:dyDescent="0.2">
      <c r="A104" s="1546" t="s">
        <v>180</v>
      </c>
      <c r="B104" s="1547"/>
      <c r="C104" s="1547"/>
      <c r="D104" s="1547"/>
      <c r="E104" s="1547"/>
      <c r="F104" s="1547"/>
      <c r="G104" s="1548"/>
      <c r="H104" s="913">
        <f>SUMIF(G13:G93,"Kt",H13:H93)</f>
        <v>11585</v>
      </c>
      <c r="I104" s="913">
        <f>SUMIF(G13:G93,"Kt",I13:I93)</f>
        <v>11585</v>
      </c>
      <c r="J104" s="1469">
        <f>SUMIF(G13:G93,"Kt",J13:J93)</f>
        <v>0</v>
      </c>
    </row>
    <row r="105" spans="1:10" x14ac:dyDescent="0.2">
      <c r="A105" s="1549" t="s">
        <v>42</v>
      </c>
      <c r="B105" s="1550"/>
      <c r="C105" s="1550"/>
      <c r="D105" s="1550"/>
      <c r="E105" s="1550"/>
      <c r="F105" s="1550"/>
      <c r="G105" s="1551"/>
      <c r="H105" s="913">
        <f>SUMIF(G10:G93,"LRVB",H10:H93)</f>
        <v>0</v>
      </c>
      <c r="I105" s="913">
        <f>SUMIF(H10:H93,"LRVB",I10:I93)</f>
        <v>0</v>
      </c>
      <c r="J105" s="1469">
        <f>SUMIF(G10:G93,"LRVB",J10:J93)</f>
        <v>0</v>
      </c>
    </row>
    <row r="106" spans="1:10" ht="13.5" thickBot="1" x14ac:dyDescent="0.25">
      <c r="A106" s="1539" t="s">
        <v>20</v>
      </c>
      <c r="B106" s="1540"/>
      <c r="C106" s="1540"/>
      <c r="D106" s="1540"/>
      <c r="E106" s="1540"/>
      <c r="F106" s="1540"/>
      <c r="G106" s="1541"/>
      <c r="H106" s="915">
        <f>SUM(H98,H101)</f>
        <v>964059</v>
      </c>
      <c r="I106" s="915">
        <f>SUM(I98,I101)</f>
        <v>1396374</v>
      </c>
      <c r="J106" s="1471">
        <f>SUM(J98,J101)</f>
        <v>397135</v>
      </c>
    </row>
    <row r="108" spans="1:10" x14ac:dyDescent="0.2">
      <c r="A108" s="6"/>
      <c r="B108" s="6"/>
      <c r="C108" s="6"/>
      <c r="D108" s="6"/>
      <c r="E108" s="6"/>
      <c r="F108" s="6"/>
      <c r="G108" s="6"/>
      <c r="H108" s="81"/>
      <c r="I108" s="81"/>
      <c r="J108" s="81"/>
    </row>
    <row r="109" spans="1:10" x14ac:dyDescent="0.2">
      <c r="A109" s="6"/>
      <c r="B109" s="6"/>
      <c r="C109" s="6"/>
      <c r="D109" s="6"/>
      <c r="E109" s="6"/>
      <c r="F109" s="6"/>
      <c r="G109" s="6"/>
      <c r="H109" s="82"/>
      <c r="I109" s="82"/>
    </row>
    <row r="112" spans="1:10" x14ac:dyDescent="0.2">
      <c r="A112" s="6"/>
      <c r="B112" s="6"/>
      <c r="C112" s="6"/>
      <c r="D112" s="6"/>
      <c r="E112" s="6"/>
      <c r="F112" s="6"/>
      <c r="G112" s="6"/>
      <c r="H112" s="6"/>
      <c r="I112" s="6"/>
      <c r="J112" s="6"/>
    </row>
  </sheetData>
  <mergeCells count="102">
    <mergeCell ref="A102:G102"/>
    <mergeCell ref="A103:G103"/>
    <mergeCell ref="A104:G104"/>
    <mergeCell ref="A105:G105"/>
    <mergeCell ref="A106:G106"/>
    <mergeCell ref="A101:G101"/>
    <mergeCell ref="B92:G92"/>
    <mergeCell ref="B93:G93"/>
    <mergeCell ref="A94:J94"/>
    <mergeCell ref="A95:J95"/>
    <mergeCell ref="A100:G100"/>
    <mergeCell ref="H1:J1"/>
    <mergeCell ref="A96:J96"/>
    <mergeCell ref="A97:G97"/>
    <mergeCell ref="A98:G98"/>
    <mergeCell ref="A99:G99"/>
    <mergeCell ref="B89:B90"/>
    <mergeCell ref="C89:C90"/>
    <mergeCell ref="D89:D90"/>
    <mergeCell ref="F89:F90"/>
    <mergeCell ref="C91:G91"/>
    <mergeCell ref="F85:F86"/>
    <mergeCell ref="A87:A88"/>
    <mergeCell ref="B87:B88"/>
    <mergeCell ref="C87:C88"/>
    <mergeCell ref="D87:D88"/>
    <mergeCell ref="E87:E90"/>
    <mergeCell ref="F87:F88"/>
    <mergeCell ref="A89:A90"/>
    <mergeCell ref="E83:E84"/>
    <mergeCell ref="A85:A86"/>
    <mergeCell ref="B85:B86"/>
    <mergeCell ref="C85:C86"/>
    <mergeCell ref="D85:D86"/>
    <mergeCell ref="E85:E86"/>
    <mergeCell ref="C72:G72"/>
    <mergeCell ref="B73:G73"/>
    <mergeCell ref="B74:J74"/>
    <mergeCell ref="C75:J75"/>
    <mergeCell ref="A67:A69"/>
    <mergeCell ref="B67:B69"/>
    <mergeCell ref="C67:C69"/>
    <mergeCell ref="D67:D68"/>
    <mergeCell ref="D70:D71"/>
    <mergeCell ref="A58:A59"/>
    <mergeCell ref="B58:B59"/>
    <mergeCell ref="C58:C59"/>
    <mergeCell ref="E58:E59"/>
    <mergeCell ref="F58:F59"/>
    <mergeCell ref="C61:G61"/>
    <mergeCell ref="C62:J62"/>
    <mergeCell ref="A64:A65"/>
    <mergeCell ref="B64:B65"/>
    <mergeCell ref="C64:C65"/>
    <mergeCell ref="D64:D65"/>
    <mergeCell ref="E64:E65"/>
    <mergeCell ref="F64:F65"/>
    <mergeCell ref="C49:J49"/>
    <mergeCell ref="E36:E37"/>
    <mergeCell ref="A50:A52"/>
    <mergeCell ref="B50:B52"/>
    <mergeCell ref="C50:C52"/>
    <mergeCell ref="F50:F52"/>
    <mergeCell ref="E51:E52"/>
    <mergeCell ref="D52:D53"/>
    <mergeCell ref="A54:A57"/>
    <mergeCell ref="B54:B57"/>
    <mergeCell ref="C54:C57"/>
    <mergeCell ref="E54:E57"/>
    <mergeCell ref="F54:F57"/>
    <mergeCell ref="D34:D35"/>
    <mergeCell ref="A36:A37"/>
    <mergeCell ref="B36:B37"/>
    <mergeCell ref="C36:C37"/>
    <mergeCell ref="D36:D38"/>
    <mergeCell ref="F36:F37"/>
    <mergeCell ref="C39:C40"/>
    <mergeCell ref="D46:D47"/>
    <mergeCell ref="C48:G48"/>
    <mergeCell ref="E25:E26"/>
    <mergeCell ref="F25:F26"/>
    <mergeCell ref="D25:D26"/>
    <mergeCell ref="G3:G5"/>
    <mergeCell ref="H3:H5"/>
    <mergeCell ref="I3:I5"/>
    <mergeCell ref="J3:J5"/>
    <mergeCell ref="A3:A5"/>
    <mergeCell ref="B3:B5"/>
    <mergeCell ref="C3:C5"/>
    <mergeCell ref="D3:D5"/>
    <mergeCell ref="E3:E5"/>
    <mergeCell ref="F3:F5"/>
    <mergeCell ref="A6:J6"/>
    <mergeCell ref="A7:J7"/>
    <mergeCell ref="B8:J8"/>
    <mergeCell ref="C9:J9"/>
    <mergeCell ref="D10:D12"/>
    <mergeCell ref="A18:A23"/>
    <mergeCell ref="B18:B23"/>
    <mergeCell ref="C18:C23"/>
    <mergeCell ref="D18:D19"/>
    <mergeCell ref="E22:E24"/>
  </mergeCells>
  <pageMargins left="0.78740157480314965" right="0" top="0" bottom="0" header="0" footer="0"/>
  <pageSetup paperSize="9" scale="9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Įvardinti diapazonai</vt:lpstr>
      </vt:variant>
      <vt:variant>
        <vt:i4>7</vt:i4>
      </vt:variant>
    </vt:vector>
  </HeadingPairs>
  <TitlesOfParts>
    <vt:vector size="12" baseType="lpstr">
      <vt:lpstr>Asignavimų valdytojų kodai</vt:lpstr>
      <vt:lpstr>1 programa</vt:lpstr>
      <vt:lpstr>Aiškinamoji lentelė</vt:lpstr>
      <vt:lpstr>2015 MVP</vt:lpstr>
      <vt:lpstr>Lyginamasis variantas</vt:lpstr>
      <vt:lpstr>'1 programa'!Print_Area</vt:lpstr>
      <vt:lpstr>'2015 MVP'!Print_Area</vt:lpstr>
      <vt:lpstr>'Aiškinamoji lentelė'!Print_Area</vt:lpstr>
      <vt:lpstr>'1 programa'!Print_Titles</vt:lpstr>
      <vt:lpstr>'2015 MVP'!Print_Titles</vt:lpstr>
      <vt:lpstr>'Aiškinamoji lentelė'!Print_Titles</vt:lpstr>
      <vt:lpstr>'Lyginamasis variantas'!Print_Titles</vt:lpstr>
    </vt:vector>
  </TitlesOfParts>
  <Company>valdyba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Virginija Palaimiene</cp:lastModifiedBy>
  <cp:lastPrinted>2015-10-09T06:58:48Z</cp:lastPrinted>
  <dcterms:created xsi:type="dcterms:W3CDTF">2007-07-27T10:32:34Z</dcterms:created>
  <dcterms:modified xsi:type="dcterms:W3CDTF">2015-11-02T09:22:59Z</dcterms:modified>
</cp:coreProperties>
</file>