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" yWindow="705" windowWidth="15480" windowHeight="10680"/>
  </bookViews>
  <sheets>
    <sheet name="2 programa" sheetId="8" r:id="rId1"/>
    <sheet name="Lyginamasis variantas" sheetId="10" state="hidden" r:id="rId2"/>
    <sheet name="Asignavimų valdytojų kodai" sheetId="3" state="hidden" r:id="rId3"/>
  </sheets>
  <definedNames>
    <definedName name="_xlnm.Print_Area" localSheetId="0">'2 programa'!$A$1:$N$67</definedName>
    <definedName name="_xlnm.Print_Area" localSheetId="1">'Lyginamasis variantas'!$A$1:$P$67</definedName>
    <definedName name="_xlnm.Print_Titles" localSheetId="0">'2 programa'!$5:$7</definedName>
    <definedName name="_xlnm.Print_Titles" localSheetId="1">'Lyginamasis variantas'!$6:$8</definedName>
  </definedNames>
  <calcPr calcId="145621" fullPrecision="0"/>
</workbook>
</file>

<file path=xl/calcChain.xml><?xml version="1.0" encoding="utf-8"?>
<calcChain xmlns="http://schemas.openxmlformats.org/spreadsheetml/2006/main">
  <c r="H42" i="8" l="1"/>
  <c r="I44" i="10"/>
  <c r="H46" i="8" l="1"/>
  <c r="I48" i="10"/>
  <c r="I47" i="8" l="1"/>
  <c r="K52" i="10"/>
  <c r="K53" i="10" s="1"/>
  <c r="K54" i="10" s="1"/>
  <c r="K55" i="10" s="1"/>
  <c r="H33" i="10" l="1"/>
  <c r="I32" i="8" l="1"/>
  <c r="J32" i="8"/>
  <c r="L36" i="10" l="1"/>
  <c r="L39" i="10" s="1"/>
  <c r="K36" i="10"/>
  <c r="K39" i="10" s="1"/>
  <c r="H32" i="8" l="1"/>
  <c r="I33" i="10"/>
  <c r="H46" i="10" l="1"/>
  <c r="H45" i="10"/>
  <c r="H44" i="10"/>
  <c r="J44" i="10" s="1"/>
  <c r="J47" i="10" s="1"/>
  <c r="H44" i="8" l="1"/>
  <c r="H43" i="8"/>
  <c r="H45" i="8"/>
  <c r="I46" i="10" l="1"/>
  <c r="I42" i="8"/>
  <c r="I45" i="10" l="1"/>
  <c r="I47" i="10" s="1"/>
  <c r="H66" i="10" l="1"/>
  <c r="H65" i="10"/>
  <c r="H64" i="10"/>
  <c r="H62" i="10"/>
  <c r="H60" i="10"/>
  <c r="H48" i="10"/>
  <c r="H47" i="10"/>
  <c r="H37" i="10"/>
  <c r="H38" i="10" s="1"/>
  <c r="H29" i="10"/>
  <c r="H32" i="10" s="1"/>
  <c r="H24" i="10"/>
  <c r="H26" i="10" s="1"/>
  <c r="H19" i="10"/>
  <c r="H61" i="10" s="1"/>
  <c r="H18" i="10"/>
  <c r="H13" i="10"/>
  <c r="H17" i="10" s="1"/>
  <c r="H23" i="10" l="1"/>
  <c r="H27" i="10" s="1"/>
  <c r="H40" i="10" s="1"/>
  <c r="H52" i="10"/>
  <c r="J48" i="10"/>
  <c r="H36" i="10"/>
  <c r="H39" i="10" s="1"/>
  <c r="J59" i="10"/>
  <c r="H59" i="10"/>
  <c r="H58" i="10" s="1"/>
  <c r="H63" i="10"/>
  <c r="H53" i="10"/>
  <c r="H54" i="10" s="1"/>
  <c r="H67" i="10" l="1"/>
  <c r="H55" i="10"/>
  <c r="J61" i="10" l="1"/>
  <c r="H62" i="8"/>
  <c r="I62" i="10"/>
  <c r="J62" i="10" l="1"/>
  <c r="I52" i="10" l="1"/>
  <c r="I66" i="10"/>
  <c r="I37" i="10"/>
  <c r="I38" i="10" s="1"/>
  <c r="I36" i="10"/>
  <c r="I29" i="10"/>
  <c r="I32" i="10" s="1"/>
  <c r="I24" i="10"/>
  <c r="I26" i="10" s="1"/>
  <c r="I19" i="10"/>
  <c r="I61" i="10" s="1"/>
  <c r="I18" i="10"/>
  <c r="I13" i="10"/>
  <c r="I17" i="10" s="1"/>
  <c r="I60" i="10"/>
  <c r="I64" i="10"/>
  <c r="I65" i="10"/>
  <c r="J64" i="10"/>
  <c r="J65" i="10"/>
  <c r="J66" i="10"/>
  <c r="J38" i="10"/>
  <c r="J36" i="10"/>
  <c r="J32" i="10"/>
  <c r="J26" i="10"/>
  <c r="J23" i="10"/>
  <c r="J17" i="10"/>
  <c r="I39" i="10" l="1"/>
  <c r="J39" i="10"/>
  <c r="J27" i="10"/>
  <c r="I53" i="10"/>
  <c r="I54" i="10" s="1"/>
  <c r="I59" i="10"/>
  <c r="I58" i="10" s="1"/>
  <c r="I23" i="10"/>
  <c r="I27" i="10" s="1"/>
  <c r="I63" i="10"/>
  <c r="J63" i="10"/>
  <c r="J52" i="10"/>
  <c r="I67" i="10" l="1"/>
  <c r="J40" i="10"/>
  <c r="I40" i="10"/>
  <c r="I55" i="10" s="1"/>
  <c r="J60" i="10"/>
  <c r="J58" i="10" s="1"/>
  <c r="J67" i="10" s="1"/>
  <c r="J53" i="10"/>
  <c r="J54" i="10" s="1"/>
  <c r="J55" i="10" l="1"/>
  <c r="J44" i="8" l="1"/>
  <c r="I44" i="8"/>
  <c r="J49" i="8"/>
  <c r="I49" i="8"/>
  <c r="I48" i="8"/>
  <c r="J48" i="8"/>
  <c r="J47" i="8"/>
  <c r="J42" i="8"/>
  <c r="J35" i="8"/>
  <c r="I35" i="8"/>
  <c r="H35" i="8"/>
  <c r="J28" i="8"/>
  <c r="I28" i="8"/>
  <c r="H28" i="8"/>
  <c r="H23" i="8"/>
  <c r="H18" i="8"/>
  <c r="J17" i="8"/>
  <c r="I17" i="8"/>
  <c r="H17" i="8"/>
  <c r="J12" i="8"/>
  <c r="I12" i="8"/>
  <c r="H12" i="8"/>
  <c r="H59" i="8" l="1"/>
  <c r="H61" i="8" l="1"/>
  <c r="H65" i="8"/>
  <c r="I65" i="8"/>
  <c r="J65" i="8"/>
  <c r="J25" i="8" l="1"/>
  <c r="I25" i="8"/>
  <c r="H25" i="8"/>
  <c r="H66" i="8" l="1"/>
  <c r="H64" i="8"/>
  <c r="H60" i="8"/>
  <c r="H58" i="8" s="1"/>
  <c r="H50" i="8"/>
  <c r="H36" i="8"/>
  <c r="H34" i="8"/>
  <c r="H37" i="8" s="1"/>
  <c r="H31" i="8"/>
  <c r="H22" i="8"/>
  <c r="H16" i="8"/>
  <c r="J66" i="8"/>
  <c r="I66" i="8"/>
  <c r="J64" i="8"/>
  <c r="I64" i="8"/>
  <c r="J60" i="8"/>
  <c r="I60" i="8"/>
  <c r="J59" i="8"/>
  <c r="I59" i="8"/>
  <c r="J50" i="8"/>
  <c r="I50" i="8"/>
  <c r="J45" i="8"/>
  <c r="I45" i="8"/>
  <c r="J36" i="8"/>
  <c r="I36" i="8"/>
  <c r="J34" i="8"/>
  <c r="I34" i="8"/>
  <c r="J31" i="8"/>
  <c r="I31" i="8"/>
  <c r="J22" i="8"/>
  <c r="I22" i="8"/>
  <c r="J16" i="8"/>
  <c r="I16" i="8"/>
  <c r="I37" i="8" l="1"/>
  <c r="J37" i="8"/>
  <c r="J58" i="8"/>
  <c r="I58" i="8"/>
  <c r="H26" i="8"/>
  <c r="I26" i="8"/>
  <c r="J26" i="8"/>
  <c r="H51" i="8"/>
  <c r="H52" i="8" s="1"/>
  <c r="I63" i="8"/>
  <c r="H63" i="8"/>
  <c r="H67" i="8" s="1"/>
  <c r="I51" i="8"/>
  <c r="I52" i="8" s="1"/>
  <c r="J51" i="8"/>
  <c r="J52" i="8" s="1"/>
  <c r="J63" i="8"/>
  <c r="J67" i="8" l="1"/>
  <c r="I67" i="8"/>
  <c r="H38" i="8"/>
  <c r="H53" i="8" s="1"/>
  <c r="J38" i="8"/>
  <c r="J53" i="8" s="1"/>
  <c r="I38" i="8"/>
  <c r="I53" i="8" s="1"/>
</calcChain>
</file>

<file path=xl/comments1.xml><?xml version="1.0" encoding="utf-8"?>
<comments xmlns="http://schemas.openxmlformats.org/spreadsheetml/2006/main">
  <authors>
    <author>Audra Cepiene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186"/>
          </rPr>
          <t>3.2.2.3</t>
        </r>
        <r>
          <rPr>
            <sz val="9"/>
            <color indexed="81"/>
            <rFont val="Tahoma"/>
            <family val="2"/>
            <charset val="186"/>
          </rPr>
          <t xml:space="preserve">
Skatinti laivais keliaujančių turistų pritraukimą į Klaipėdos miestą</t>
        </r>
      </text>
    </comment>
    <comment ref="E17" authorId="0">
      <text>
        <r>
          <rPr>
            <sz val="9"/>
            <color indexed="81"/>
            <rFont val="Tahoma"/>
            <family val="2"/>
            <charset val="186"/>
          </rPr>
          <t>KSP 3.2.2.1 
Stiprinti tarptautinių jūrinių renginių (Jūros šventė, laivų paradas ir kt.), regatų (Baltic Sprint Cup, Tall Ship Race, Baltic Sail, Volvo Ocean Race ir kt.) tradicijas</t>
        </r>
      </text>
    </comment>
    <comment ref="E23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3.2.2.1 </t>
        </r>
        <r>
          <rPr>
            <sz val="9"/>
            <color indexed="81"/>
            <rFont val="Tahoma"/>
            <family val="2"/>
            <charset val="186"/>
          </rPr>
          <t xml:space="preserve">
Stiprinti tarptautinių jūrinių renginių (Jūros šventė, laivų paradas ir kt.), regatų (Baltic Sprint Cup, Tall Ship Race, Baltic Sail, Volvo Ocean Race ir kt.) tradicijas</t>
        </r>
      </text>
    </comment>
    <comment ref="E28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3.2.3.2. </t>
        </r>
        <r>
          <rPr>
            <sz val="9"/>
            <color indexed="81"/>
            <rFont val="Tahoma"/>
            <family val="2"/>
            <charset val="186"/>
          </rPr>
          <t xml:space="preserve">Įgyvendinti tikslines jūrinio turizmo rinkodaros priemones; </t>
        </r>
        <r>
          <rPr>
            <b/>
            <sz val="9"/>
            <color indexed="81"/>
            <rFont val="Tahoma"/>
            <family val="2"/>
            <charset val="186"/>
          </rPr>
          <t>KSP 3.2.3.3.</t>
        </r>
        <r>
          <rPr>
            <sz val="9"/>
            <color indexed="81"/>
            <rFont val="Tahoma"/>
            <family val="2"/>
            <charset val="186"/>
          </rPr>
          <t>Pristatyti Klaipėdos miesto turizmo galimybes tarptautinėse parodose ir kituose renginiuose bendradarbiaujant su regiono savivaldybėmis</t>
        </r>
      </text>
    </comment>
    <comment ref="E32" authorId="0">
      <text>
        <r>
          <rPr>
            <b/>
            <sz val="9"/>
            <color indexed="81"/>
            <rFont val="Tahoma"/>
            <family val="2"/>
            <charset val="186"/>
          </rPr>
          <t>KSP 3.2.3.1</t>
        </r>
        <r>
          <rPr>
            <sz val="9"/>
            <color indexed="81"/>
            <rFont val="Tahoma"/>
            <family val="2"/>
            <charset val="186"/>
          </rPr>
          <t xml:space="preserve">
Periodiškai rengti, leisti ir platinti Klaipėdą ir jos turizmo produktus (įtraukiant ir svarbiausius Klaipėdos regiono turizmo produktus) pristatančius leidinius, skirtus tikslinėms teritorijoms</t>
        </r>
      </text>
    </comment>
    <comment ref="E42" authorId="0">
      <text>
        <r>
          <rPr>
            <b/>
            <sz val="9"/>
            <color indexed="81"/>
            <rFont val="Tahoma"/>
            <family val="2"/>
            <charset val="186"/>
          </rPr>
          <t>3.2.1.1.</t>
        </r>
        <r>
          <rPr>
            <sz val="9"/>
            <color indexed="81"/>
            <rFont val="Tahoma"/>
            <family val="2"/>
            <charset val="186"/>
          </rPr>
          <t xml:space="preserve">
Atkurti Klaipėdos piliavietę bei pritaikyti kultūros ir turizmo poreikiams</t>
        </r>
      </text>
    </comment>
    <comment ref="E47" authorId="0">
      <text>
        <r>
          <rPr>
            <b/>
            <sz val="9"/>
            <color indexed="81"/>
            <rFont val="Tahoma"/>
            <family val="2"/>
            <charset val="186"/>
          </rPr>
          <t>3.2.1.7</t>
        </r>
        <r>
          <rPr>
            <sz val="9"/>
            <color indexed="81"/>
            <rFont val="Tahoma"/>
            <family val="2"/>
            <charset val="186"/>
          </rPr>
          <t xml:space="preserve">
Sutvarkyti senamiesčio ir istorinės miesto dalies reprezentacinių viešųjų erdvių (Teatro, Turgaus, Atgimimo aikščių, Ferdinando ir kitų skverų) infrastruktūrą pritaikant jas turizmo reikmėms bei renginiams </t>
        </r>
      </text>
    </comment>
  </commentList>
</comments>
</file>

<file path=xl/comments2.xml><?xml version="1.0" encoding="utf-8"?>
<comments xmlns="http://schemas.openxmlformats.org/spreadsheetml/2006/main">
  <authors>
    <author>Audra Cepiene</author>
  </authors>
  <commentList>
    <comment ref="E13" authorId="0">
      <text>
        <r>
          <rPr>
            <b/>
            <sz val="9"/>
            <color indexed="81"/>
            <rFont val="Tahoma"/>
            <family val="2"/>
            <charset val="186"/>
          </rPr>
          <t>3.2.2.3</t>
        </r>
        <r>
          <rPr>
            <sz val="9"/>
            <color indexed="81"/>
            <rFont val="Tahoma"/>
            <family val="2"/>
            <charset val="186"/>
          </rPr>
          <t xml:space="preserve">
Skatinti laivais keliaujančių turistų pritraukimą į Klaipėdos miestą</t>
        </r>
      </text>
    </comment>
    <comment ref="E18" authorId="0">
      <text>
        <r>
          <rPr>
            <sz val="9"/>
            <color indexed="81"/>
            <rFont val="Tahoma"/>
            <family val="2"/>
            <charset val="186"/>
          </rPr>
          <t>KSP 3.2.2.1 
Stiprinti tarptautinių jūrinių renginių (Jūros šventė, laivų paradas ir kt.), regatų (Baltic Sprint Cup, Tall Ship Race, Baltic Sail, Volvo Ocean Race ir kt.) tradicijas</t>
        </r>
      </text>
    </comment>
    <comment ref="E24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3.2.2.1 </t>
        </r>
        <r>
          <rPr>
            <sz val="9"/>
            <color indexed="81"/>
            <rFont val="Tahoma"/>
            <family val="2"/>
            <charset val="186"/>
          </rPr>
          <t xml:space="preserve">
Stiprinti tarptautinių jūrinių renginių (Jūros šventė, laivų paradas ir kt.), regatų (Baltic Sprint Cup, Tall Ship Race, Baltic Sail, Volvo Ocean Race ir kt.) tradicijas</t>
        </r>
      </text>
    </comment>
    <comment ref="E29" authorId="0">
      <text>
        <r>
          <rPr>
            <b/>
            <sz val="9"/>
            <color indexed="81"/>
            <rFont val="Tahoma"/>
            <family val="2"/>
            <charset val="186"/>
          </rPr>
          <t>KSP 3.2.3.2. Į</t>
        </r>
        <r>
          <rPr>
            <sz val="9"/>
            <color indexed="81"/>
            <rFont val="Tahoma"/>
            <family val="2"/>
            <charset val="186"/>
          </rPr>
          <t xml:space="preserve">gyvendinti tikslines jūrinio turizmo rinkodaros priemones; </t>
        </r>
        <r>
          <rPr>
            <b/>
            <sz val="9"/>
            <color indexed="81"/>
            <rFont val="Tahoma"/>
            <family val="2"/>
            <charset val="186"/>
          </rPr>
          <t>KSP 3.2.3.3.</t>
        </r>
        <r>
          <rPr>
            <sz val="9"/>
            <color indexed="81"/>
            <rFont val="Tahoma"/>
            <family val="2"/>
            <charset val="186"/>
          </rPr>
          <t>Pristatyti Klaipėdos miesto turizmo galimybes tarptautinėse parodose ir kituose renginiuose bendradarbiaujant su regiono savivaldybėmis</t>
        </r>
      </text>
    </comment>
    <comment ref="E33" authorId="0">
      <text>
        <r>
          <rPr>
            <b/>
            <sz val="9"/>
            <color indexed="81"/>
            <rFont val="Tahoma"/>
            <family val="2"/>
            <charset val="186"/>
          </rPr>
          <t>KSP 3.2.3.1</t>
        </r>
        <r>
          <rPr>
            <sz val="9"/>
            <color indexed="81"/>
            <rFont val="Tahoma"/>
            <family val="2"/>
            <charset val="186"/>
          </rPr>
          <t xml:space="preserve">
Periodiškai rengti, leisti ir platinti Klaipėdą ir jos turizmo produktus (įtraukiant ir svarbiausius Klaipėdos regiono turizmo produktus) pristatančius leidinius, skirtus tikslinėms teritorijoms</t>
        </r>
      </text>
    </comment>
    <comment ref="H43" authorId="0">
      <text>
        <r>
          <rPr>
            <b/>
            <sz val="9"/>
            <color indexed="81"/>
            <rFont val="Tahoma"/>
            <family val="2"/>
            <charset val="186"/>
          </rPr>
          <t>156,6 tūkst. Lt arba 45354 Eur</t>
        </r>
        <r>
          <rPr>
            <sz val="9"/>
            <color indexed="81"/>
            <rFont val="Tahoma"/>
            <family val="2"/>
            <charset val="186"/>
          </rPr>
          <t xml:space="preserve"> nepanaudoti iš 2014 m. persikelia į 2015 m.
</t>
        </r>
      </text>
    </comment>
    <comment ref="E44" authorId="0">
      <text>
        <r>
          <rPr>
            <b/>
            <sz val="9"/>
            <color indexed="81"/>
            <rFont val="Tahoma"/>
            <family val="2"/>
            <charset val="186"/>
          </rPr>
          <t>3.2.1.1.</t>
        </r>
        <r>
          <rPr>
            <sz val="9"/>
            <color indexed="81"/>
            <rFont val="Tahoma"/>
            <family val="2"/>
            <charset val="186"/>
          </rPr>
          <t xml:space="preserve">
Atkurti Klaipėdos piliavietę bei pritaikyti kultūros ir turizmo poreikiams</t>
        </r>
      </text>
    </comment>
    <comment ref="E49" authorId="0">
      <text>
        <r>
          <rPr>
            <b/>
            <sz val="9"/>
            <color indexed="81"/>
            <rFont val="Tahoma"/>
            <family val="2"/>
            <charset val="186"/>
          </rPr>
          <t>3.2.1.7</t>
        </r>
        <r>
          <rPr>
            <sz val="9"/>
            <color indexed="81"/>
            <rFont val="Tahoma"/>
            <family val="2"/>
            <charset val="186"/>
          </rPr>
          <t xml:space="preserve">
Sutvarkyti senamiesčio ir istorinės miesto dalies reprezentacinių viešųjų erdvių (Teatro, Turgaus, Atgimimo aikščių, Ferdinando ir kitų skverų) infrastruktūrą pritaikant jas turizmo reikmėms bei renginiams </t>
        </r>
      </text>
    </comment>
  </commentList>
</comments>
</file>

<file path=xl/sharedStrings.xml><?xml version="1.0" encoding="utf-8"?>
<sst xmlns="http://schemas.openxmlformats.org/spreadsheetml/2006/main" count="321" uniqueCount="119">
  <si>
    <t>Uždavinio kodas</t>
  </si>
  <si>
    <t>Priemonės kodas</t>
  </si>
  <si>
    <t>Priemonės požymis</t>
  </si>
  <si>
    <t>Asignavimų valdytojo kodas</t>
  </si>
  <si>
    <t>Finansavimo šaltinis</t>
  </si>
  <si>
    <t>01</t>
  </si>
  <si>
    <t>Iš viso:</t>
  </si>
  <si>
    <t>02</t>
  </si>
  <si>
    <t>Iš viso uždaviniui:</t>
  </si>
  <si>
    <t>Iš viso tikslui:</t>
  </si>
  <si>
    <t>Finansavimo šaltiniai</t>
  </si>
  <si>
    <t>Produkto kriterijaus</t>
  </si>
  <si>
    <t>Pavadinimas</t>
  </si>
  <si>
    <t>Finansavimo šaltinių suvestinė</t>
  </si>
  <si>
    <t>SAVIVALDYBĖS  LĖŠOS, IŠ VISO:</t>
  </si>
  <si>
    <t>KITI ŠALTINIAI, IŠ VISO:</t>
  </si>
  <si>
    <t>IŠ VISO:</t>
  </si>
  <si>
    <t xml:space="preserve">                              Pavadinimas</t>
  </si>
  <si>
    <t>Asignavimų valdytojų kodų klasifikatorius*</t>
  </si>
  <si>
    <t>1.</t>
  </si>
  <si>
    <t>Savivaldybės administracijos direktorius</t>
  </si>
  <si>
    <t>2.</t>
  </si>
  <si>
    <t>Ugdymo ir kultūros departamento direktorius</t>
  </si>
  <si>
    <t>3.</t>
  </si>
  <si>
    <t>Socialinių reikalų departamento direktorius</t>
  </si>
  <si>
    <t>4.</t>
  </si>
  <si>
    <t>Urbanistinės plėtros departamento direktorius</t>
  </si>
  <si>
    <t>5.</t>
  </si>
  <si>
    <t>Investicijų ir ekonomikos departamento direktorius</t>
  </si>
  <si>
    <t>6.</t>
  </si>
  <si>
    <t>Miesto ūkio departamento direktorius</t>
  </si>
  <si>
    <t xml:space="preserve"> TIKSLŲ, UŽDAVINIŲ, PRIEMONIŲ, PRIEMONIŲ IŠLAIDŲ IR PRODUKTO KRITERIJŲ SUVESTINĖ</t>
  </si>
  <si>
    <t>Veiklos plano tikslo kodas</t>
  </si>
  <si>
    <t>* patvirtinta Klaipėdos miesto savivaldybės administracijos direktoriaus 2011-02-24 įsakymu Nr. AD1-384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</si>
  <si>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</si>
  <si>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</si>
  <si>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</si>
  <si>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t>2015-ieji metai</t>
  </si>
  <si>
    <t>SB</t>
  </si>
  <si>
    <t>03</t>
  </si>
  <si>
    <t>SUBALANSUOTO TURIZMO SKATINIMO IR VYSTYMO PROGRAMOS (NR. 02)</t>
  </si>
  <si>
    <t>02 Subalansuoto turizmo skatinimo ir vystymo programa</t>
  </si>
  <si>
    <t>Skatinti atvykstamąjį ir vietinį turizmą, stiprinant miesto turistinį patrauklumą bei didinant Klaipėdos miesto konkurencingumą tiek tarptautinėse, tiek vidinėse turizmo rinkose</t>
  </si>
  <si>
    <t>Plėtoti vandens turizmą</t>
  </si>
  <si>
    <t>Plėtoti viešąją aktyvaus poilsio ir turizmo infrastruktūrą</t>
  </si>
  <si>
    <t>Plėtoti turizmo infrastruktūrą</t>
  </si>
  <si>
    <t>SB(P)</t>
  </si>
  <si>
    <t>ES</t>
  </si>
  <si>
    <t>5</t>
  </si>
  <si>
    <t>I</t>
  </si>
  <si>
    <t>Kruizų ir regatų organizavimas, vandens turizmo rinkodaros vykdymas</t>
  </si>
  <si>
    <t>Klaipėdos miesto turizmo galimybių pristatymas tarptautinėje erdvėje (tarptautinėse turizmo parodose ir verslo misijose)</t>
  </si>
  <si>
    <t>Nemokamos informacijos teikimas turistams bei turistines paslaugas teikiantiems subjektams</t>
  </si>
  <si>
    <t>Strateginis tikslas 01. Didinti miesto konkurencingumą, kryptingai vystant infrastruktūrą ir sudarant palankias sąlygas verslui</t>
  </si>
  <si>
    <t>Aptarnauta turistų (suteikta inform.), tūkst. vnt.</t>
  </si>
  <si>
    <t>2016-ųjų metų lėšų projektas</t>
  </si>
  <si>
    <t>2016-ieji metai</t>
  </si>
  <si>
    <t>P3.2.1.1.</t>
  </si>
  <si>
    <t>P3.2.2.1, P3.2.2.3</t>
  </si>
  <si>
    <t>P3.2.3.2, P3.2.3.3</t>
  </si>
  <si>
    <t>P3.2.2.1</t>
  </si>
  <si>
    <t xml:space="preserve">Įvykusių jūrinių renginių skaičius, vnt. </t>
  </si>
  <si>
    <t xml:space="preserve">Didžiųjų burlaivių regatos „The Tall Ships Races“ programos įgyvendinimas </t>
  </si>
  <si>
    <t>Visuomeninių renginių infrastruktūros buvusioje pilies teritorijoje suformavimas: Klaipėdos pilies ir bastionų komplekso rytinės kurtinos atkūrimas bei Antrojo pasaulinio karo laikų dažų (kuro) sandėlio pritaikymas</t>
  </si>
  <si>
    <t>Išleista nemokamų informacinių leidinių, žemėlapių, tūkst. egz.</t>
  </si>
  <si>
    <t>2015-ųjų metų asignavimų planas</t>
  </si>
  <si>
    <t>2017-ųjų metų lėšų projektas</t>
  </si>
  <si>
    <t>2016-ųjų m. lėšų poreikis</t>
  </si>
  <si>
    <t>2017-ųjų m. lėšų poreikis</t>
  </si>
  <si>
    <t>2017-ieji metai</t>
  </si>
  <si>
    <t>LRVB</t>
  </si>
  <si>
    <t>Pagaminta suvenyrų, vnt.</t>
  </si>
  <si>
    <t>Projektų, gerinančių turizmo sąlygas Klaipėdos mieste, įgyvendinimas</t>
  </si>
  <si>
    <r>
      <t>Klaipėdos valstybinio jūrų uosto lėšos</t>
    </r>
    <r>
      <rPr>
        <b/>
        <sz val="10"/>
        <rFont val="Times New Roman"/>
        <family val="1"/>
        <charset val="186"/>
      </rPr>
      <t xml:space="preserve"> KVJUD</t>
    </r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</si>
  <si>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</si>
  <si>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t xml:space="preserve">Atlikti rekonstravimo darbai:
</t>
  </si>
  <si>
    <t>Atlikti įrengimo darbai, proc.</t>
  </si>
  <si>
    <t xml:space="preserve"> 2015–2017 M. KLAIPĖDOS MIESTO SAVIVALDYBĖS                                                                     </t>
  </si>
  <si>
    <t>2015 m. asignavimų planas</t>
  </si>
  <si>
    <t>SB(VB)</t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</si>
  <si>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</si>
  <si>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Dalyvauta specializuotose kruizinės laivybos parodose, kartai</t>
  </si>
  <si>
    <t>Išleista specializuotų leidinių kruizinių laivų turistams, tūkst. egz.</t>
  </si>
  <si>
    <t>Dalyvauta tarptautiniuose renginiuose, kartai</t>
  </si>
  <si>
    <t>Atplaukusių į uostą burlaivių ir jachtų  skaičius, vnt.</t>
  </si>
  <si>
    <t>Įvykdytos  Didžiųjų burlaivių regatos sutartys, vnt.</t>
  </si>
  <si>
    <t>Sumokėtas generalinės konferencijos dalyvio mokestis, vnt.</t>
  </si>
  <si>
    <t>Parengtas pristatymas apie Klaipėdą (USB laikmena), vnt.</t>
  </si>
  <si>
    <t>Įgyvendintas rinkodaros priemonių (straipsniai, internetinio puslapio atnaujinimas, leidiniai ir brošiūros) paketas, vnt.</t>
  </si>
  <si>
    <t>Įgyvendinta renginio programa, vnt.</t>
  </si>
  <si>
    <t xml:space="preserve">     </t>
  </si>
  <si>
    <t>Organizuota miesto turizmo galimybių pristatymų užsienio žurnalistams, vnt.</t>
  </si>
  <si>
    <r>
      <t>I</t>
    </r>
    <r>
      <rPr>
        <sz val="10"/>
        <rFont val="Times New Roman"/>
        <family val="1"/>
        <charset val="186"/>
      </rPr>
      <t>šleista informacinių leidinių apie Klaipėdos miestą, skirtų parodoms, tūkst. egz.</t>
    </r>
  </si>
  <si>
    <t>Organizuotas projekto idėjos konkursas</t>
  </si>
  <si>
    <t xml:space="preserve">Atvykusių kruizinių laivų skaičius, vnt. </t>
  </si>
  <si>
    <t>P3.2.1.7</t>
  </si>
  <si>
    <t>P3.2.3.1</t>
  </si>
  <si>
    <t>Eur</t>
  </si>
  <si>
    <t>Planas</t>
  </si>
  <si>
    <t>Sukurtų programėlių skaičius, vnt.</t>
  </si>
  <si>
    <t xml:space="preserve">Regatos „Baltic Sail“ įgyvendinimas </t>
  </si>
  <si>
    <t>Nuolat atnaujinama turizmo informacijos sistema www.klaipedainfo.lt, kart./mėn.</t>
  </si>
  <si>
    <t>Jono kalnelio ir prieigų sutvarkymas, sukuriant išskirtinį kultūros ir turizmo traukos centrą bei skatinant smulkųjį ir vidutinį verslą</t>
  </si>
  <si>
    <t xml:space="preserve">Iš viso programai: : </t>
  </si>
  <si>
    <t>Siūlomas keisti 2015-ųjų metų asignavimų planas</t>
  </si>
  <si>
    <t>Skirtumas</t>
  </si>
  <si>
    <t>Lyginamasis variantas</t>
  </si>
  <si>
    <t>PF</t>
  </si>
  <si>
    <t>Savivaldybės privatizavimo fondo lėšos PF</t>
  </si>
  <si>
    <r>
      <t>Savivaldybės privatizavimo fondo lėšos</t>
    </r>
    <r>
      <rPr>
        <b/>
        <sz val="10"/>
        <rFont val="Times New Roman"/>
        <family val="1"/>
        <charset val="186"/>
      </rPr>
      <t xml:space="preserve"> PF</t>
    </r>
  </si>
  <si>
    <t>Turizmo dienai paminėti surengta nemokamų ekskursijų po miestą, vnt.</t>
  </si>
  <si>
    <t>Parengtas investicijų projektas, vnt.</t>
  </si>
  <si>
    <t>Plėtoti turizmo informacinę sistemą</t>
  </si>
  <si>
    <t>Siūlomas keisti 2016-ųjų metų asignavimų planas</t>
  </si>
  <si>
    <t>Siūlomas keisti 2017-ųjų metų asignavimų planas</t>
  </si>
  <si>
    <t>1</t>
  </si>
  <si>
    <t>I etapas: atkurta rytinė kurtina;
restauruotas Antrojo pasaulinio karo laikų sandėlis; įrengti inžineriniai tinklai.
Užbaigtumas, proc.  Įrengta signalizacija, vnt.</t>
  </si>
  <si>
    <t xml:space="preserve">II etapas: atkurta šiaurinė kurtina;                     atlikti bastionų tvarkybos darbai;                              įrengti inžineriniai tinklai. Užbaigtumas, proc.                                              </t>
  </si>
  <si>
    <t xml:space="preserve">Parengtas techninis projektas, vnt.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</si>
</sst>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6">
    <font>
      <sz val="10"/>
      <name val="Arial"/>
      <charset val="186"/>
    </font>
    <font>
      <sz val="8"/>
      <name val="Arial"/>
      <family val="2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LT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204"/>
    </font>
    <font>
      <sz val="9"/>
      <name val="Times New Roman"/>
      <family val="1"/>
      <charset val="186"/>
    </font>
    <font>
      <sz val="8"/>
      <name val="Times New Roman"/>
      <family val="1"/>
    </font>
    <font>
      <b/>
      <sz val="9"/>
      <name val="Times New Roman"/>
      <family val="1"/>
      <charset val="186"/>
    </font>
    <font>
      <sz val="10"/>
      <name val="Times New Roman"/>
      <family val="1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i/>
      <sz val="12"/>
      <name val="Times New Roman"/>
      <family val="1"/>
      <charset val="186"/>
    </font>
    <font>
      <sz val="12"/>
      <name val="Arial"/>
      <family val="2"/>
      <charset val="186"/>
    </font>
    <font>
      <sz val="10"/>
      <color rgb="FFFF0000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0"/>
      <color theme="3"/>
      <name val="Times New Roman"/>
      <family val="1"/>
      <charset val="186"/>
    </font>
    <font>
      <sz val="10"/>
      <color theme="3"/>
      <name val="Arial"/>
      <family val="2"/>
      <charset val="186"/>
    </font>
    <font>
      <strike/>
      <sz val="10"/>
      <color rgb="FFFF0000"/>
      <name val="Times New Roman"/>
      <family val="1"/>
      <charset val="186"/>
    </font>
    <font>
      <strike/>
      <sz val="10"/>
      <color rgb="FFFF0000"/>
      <name val="Cambria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498">
    <xf numFmtId="0" fontId="0" fillId="0" borderId="0" xfId="0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/>
    <xf numFmtId="0" fontId="3" fillId="0" borderId="0" xfId="0" applyFont="1" applyAlignment="1">
      <alignment horizontal="left" vertical="top"/>
    </xf>
    <xf numFmtId="164" fontId="5" fillId="0" borderId="0" xfId="0" applyNumberFormat="1" applyFont="1" applyFill="1" applyBorder="1" applyAlignment="1">
      <alignment horizontal="center" vertical="top"/>
    </xf>
    <xf numFmtId="164" fontId="5" fillId="0" borderId="0" xfId="0" applyNumberFormat="1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NumberFormat="1" applyFont="1" applyAlignment="1">
      <alignment vertical="top"/>
    </xf>
    <xf numFmtId="0" fontId="3" fillId="0" borderId="0" xfId="0" applyFont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7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0" fontId="3" fillId="0" borderId="18" xfId="0" applyFont="1" applyFill="1" applyBorder="1" applyAlignment="1">
      <alignment horizontal="center" vertical="top"/>
    </xf>
    <xf numFmtId="0" fontId="3" fillId="0" borderId="9" xfId="0" applyFont="1" applyBorder="1" applyAlignment="1">
      <alignment vertical="top" wrapText="1"/>
    </xf>
    <xf numFmtId="0" fontId="3" fillId="0" borderId="19" xfId="0" applyFont="1" applyFill="1" applyBorder="1" applyAlignment="1">
      <alignment horizontal="center" vertical="top" wrapText="1"/>
    </xf>
    <xf numFmtId="0" fontId="9" fillId="0" borderId="20" xfId="0" applyFont="1" applyBorder="1" applyAlignment="1">
      <alignment horizontal="center" vertical="center" wrapText="1"/>
    </xf>
    <xf numFmtId="0" fontId="8" fillId="0" borderId="0" xfId="0" applyFont="1"/>
    <xf numFmtId="3" fontId="3" fillId="0" borderId="22" xfId="0" applyNumberFormat="1" applyFont="1" applyFill="1" applyBorder="1" applyAlignment="1">
      <alignment horizontal="center" vertical="top"/>
    </xf>
    <xf numFmtId="3" fontId="3" fillId="0" borderId="23" xfId="0" applyNumberFormat="1" applyFont="1" applyFill="1" applyBorder="1" applyAlignment="1">
      <alignment horizontal="center" vertical="top"/>
    </xf>
    <xf numFmtId="3" fontId="3" fillId="0" borderId="0" xfId="0" applyNumberFormat="1" applyFont="1" applyFill="1" applyBorder="1" applyAlignment="1">
      <alignment horizontal="center" vertical="top"/>
    </xf>
    <xf numFmtId="3" fontId="3" fillId="0" borderId="24" xfId="0" applyNumberFormat="1" applyFont="1" applyFill="1" applyBorder="1" applyAlignment="1">
      <alignment horizontal="center" vertical="top"/>
    </xf>
    <xf numFmtId="3" fontId="3" fillId="3" borderId="22" xfId="0" applyNumberFormat="1" applyFont="1" applyFill="1" applyBorder="1" applyAlignment="1">
      <alignment horizontal="center" vertical="top"/>
    </xf>
    <xf numFmtId="3" fontId="3" fillId="3" borderId="23" xfId="0" applyNumberFormat="1" applyFont="1" applyFill="1" applyBorder="1" applyAlignment="1">
      <alignment horizontal="center" vertical="top"/>
    </xf>
    <xf numFmtId="49" fontId="5" fillId="4" borderId="32" xfId="0" applyNumberFormat="1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top"/>
    </xf>
    <xf numFmtId="0" fontId="3" fillId="0" borderId="38" xfId="0" applyFont="1" applyFill="1" applyBorder="1" applyAlignment="1">
      <alignment horizontal="center" vertical="top"/>
    </xf>
    <xf numFmtId="165" fontId="3" fillId="0" borderId="0" xfId="0" applyNumberFormat="1" applyFont="1" applyAlignment="1">
      <alignment vertical="top"/>
    </xf>
    <xf numFmtId="0" fontId="5" fillId="7" borderId="35" xfId="0" applyFont="1" applyFill="1" applyBorder="1" applyAlignment="1">
      <alignment horizontal="center" vertical="top"/>
    </xf>
    <xf numFmtId="0" fontId="5" fillId="7" borderId="36" xfId="0" applyFont="1" applyFill="1" applyBorder="1" applyAlignment="1">
      <alignment horizontal="center" vertical="top"/>
    </xf>
    <xf numFmtId="0" fontId="14" fillId="8" borderId="60" xfId="0" applyFont="1" applyFill="1" applyBorder="1" applyAlignment="1">
      <alignment horizontal="left" vertical="top" wrapText="1"/>
    </xf>
    <xf numFmtId="3" fontId="3" fillId="8" borderId="22" xfId="0" applyNumberFormat="1" applyFont="1" applyFill="1" applyBorder="1" applyAlignment="1">
      <alignment horizontal="center" vertical="top"/>
    </xf>
    <xf numFmtId="3" fontId="3" fillId="8" borderId="23" xfId="0" applyNumberFormat="1" applyFont="1" applyFill="1" applyBorder="1" applyAlignment="1">
      <alignment horizontal="center" vertical="top"/>
    </xf>
    <xf numFmtId="3" fontId="3" fillId="8" borderId="10" xfId="0" applyNumberFormat="1" applyFont="1" applyFill="1" applyBorder="1" applyAlignment="1">
      <alignment horizontal="center" vertical="top"/>
    </xf>
    <xf numFmtId="3" fontId="3" fillId="8" borderId="21" xfId="0" applyNumberFormat="1" applyFont="1" applyFill="1" applyBorder="1" applyAlignment="1">
      <alignment horizontal="center" vertical="top"/>
    </xf>
    <xf numFmtId="0" fontId="3" fillId="8" borderId="59" xfId="0" applyFont="1" applyFill="1" applyBorder="1" applyAlignment="1">
      <alignment horizontal="left" vertical="top" wrapText="1"/>
    </xf>
    <xf numFmtId="49" fontId="5" fillId="9" borderId="11" xfId="0" applyNumberFormat="1" applyFont="1" applyFill="1" applyBorder="1" applyAlignment="1">
      <alignment horizontal="center" vertical="top" wrapText="1"/>
    </xf>
    <xf numFmtId="49" fontId="5" fillId="9" borderId="11" xfId="0" applyNumberFormat="1" applyFont="1" applyFill="1" applyBorder="1" applyAlignment="1">
      <alignment horizontal="center" vertical="top"/>
    </xf>
    <xf numFmtId="49" fontId="5" fillId="9" borderId="32" xfId="0" applyNumberFormat="1" applyFont="1" applyFill="1" applyBorder="1" applyAlignment="1">
      <alignment horizontal="center" vertical="top"/>
    </xf>
    <xf numFmtId="49" fontId="5" fillId="9" borderId="26" xfId="0" applyNumberFormat="1" applyFont="1" applyFill="1" applyBorder="1" applyAlignment="1">
      <alignment horizontal="center" vertical="top"/>
    </xf>
    <xf numFmtId="49" fontId="5" fillId="9" borderId="32" xfId="0" applyNumberFormat="1" applyFont="1" applyFill="1" applyBorder="1" applyAlignment="1">
      <alignment horizontal="center" vertical="top" wrapText="1"/>
    </xf>
    <xf numFmtId="0" fontId="3" fillId="8" borderId="60" xfId="0" applyFont="1" applyFill="1" applyBorder="1" applyAlignment="1">
      <alignment horizontal="left" vertical="top" wrapText="1"/>
    </xf>
    <xf numFmtId="165" fontId="3" fillId="8" borderId="60" xfId="0" applyNumberFormat="1" applyFont="1" applyFill="1" applyBorder="1" applyAlignment="1">
      <alignment horizontal="left" vertical="top" wrapText="1"/>
    </xf>
    <xf numFmtId="1" fontId="11" fillId="8" borderId="22" xfId="0" applyNumberFormat="1" applyFont="1" applyFill="1" applyBorder="1" applyAlignment="1">
      <alignment horizontal="center" vertical="center"/>
    </xf>
    <xf numFmtId="1" fontId="11" fillId="8" borderId="23" xfId="0" applyNumberFormat="1" applyFont="1" applyFill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4" fillId="3" borderId="8" xfId="0" applyFont="1" applyFill="1" applyBorder="1" applyAlignment="1">
      <alignment horizontal="left" vertical="top" wrapText="1"/>
    </xf>
    <xf numFmtId="0" fontId="14" fillId="3" borderId="12" xfId="0" applyFont="1" applyFill="1" applyBorder="1" applyAlignment="1">
      <alignment horizontal="center" vertical="top"/>
    </xf>
    <xf numFmtId="0" fontId="12" fillId="3" borderId="13" xfId="0" applyFont="1" applyFill="1" applyBorder="1" applyAlignment="1">
      <alignment horizontal="center" vertical="top"/>
    </xf>
    <xf numFmtId="0" fontId="5" fillId="0" borderId="44" xfId="0" applyFont="1" applyFill="1" applyBorder="1" applyAlignment="1">
      <alignment horizontal="center" vertical="top"/>
    </xf>
    <xf numFmtId="0" fontId="14" fillId="3" borderId="62" xfId="0" applyFont="1" applyFill="1" applyBorder="1" applyAlignment="1">
      <alignment horizontal="left" vertical="top" wrapText="1"/>
    </xf>
    <xf numFmtId="0" fontId="14" fillId="3" borderId="63" xfId="0" applyFont="1" applyFill="1" applyBorder="1" applyAlignment="1">
      <alignment horizontal="center" vertical="top"/>
    </xf>
    <xf numFmtId="0" fontId="12" fillId="3" borderId="64" xfId="0" applyFont="1" applyFill="1" applyBorder="1" applyAlignment="1">
      <alignment horizontal="center" vertical="top"/>
    </xf>
    <xf numFmtId="0" fontId="14" fillId="0" borderId="62" xfId="0" applyFont="1" applyBorder="1" applyAlignment="1">
      <alignment vertical="top" wrapText="1"/>
    </xf>
    <xf numFmtId="0" fontId="14" fillId="0" borderId="63" xfId="1" applyFont="1" applyFill="1" applyBorder="1" applyAlignment="1">
      <alignment horizontal="center" vertical="top"/>
    </xf>
    <xf numFmtId="0" fontId="14" fillId="0" borderId="63" xfId="1" applyFont="1" applyBorder="1" applyAlignment="1">
      <alignment horizontal="center" vertical="top"/>
    </xf>
    <xf numFmtId="0" fontId="3" fillId="0" borderId="64" xfId="1" applyFont="1" applyBorder="1" applyAlignment="1">
      <alignment horizontal="center" vertical="top"/>
    </xf>
    <xf numFmtId="0" fontId="3" fillId="0" borderId="65" xfId="0" applyFont="1" applyBorder="1" applyAlignment="1">
      <alignment horizontal="center" vertical="top"/>
    </xf>
    <xf numFmtId="0" fontId="12" fillId="0" borderId="58" xfId="0" applyFont="1" applyFill="1" applyBorder="1" applyAlignment="1">
      <alignment horizontal="center" vertical="top" wrapText="1"/>
    </xf>
    <xf numFmtId="0" fontId="12" fillId="0" borderId="59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62" xfId="0" applyFont="1" applyBorder="1" applyAlignment="1">
      <alignment horizontal="justify" vertical="center" wrapText="1"/>
    </xf>
    <xf numFmtId="3" fontId="3" fillId="8" borderId="67" xfId="0" applyNumberFormat="1" applyFont="1" applyFill="1" applyBorder="1" applyAlignment="1">
      <alignment horizontal="center" vertical="top" wrapText="1"/>
    </xf>
    <xf numFmtId="0" fontId="12" fillId="8" borderId="67" xfId="0" applyFont="1" applyFill="1" applyBorder="1" applyAlignment="1">
      <alignment horizontal="center" vertical="top" wrapText="1"/>
    </xf>
    <xf numFmtId="0" fontId="5" fillId="7" borderId="6" xfId="0" applyFont="1" applyFill="1" applyBorder="1" applyAlignment="1">
      <alignment horizontal="center" vertical="top"/>
    </xf>
    <xf numFmtId="0" fontId="12" fillId="8" borderId="22" xfId="0" applyFont="1" applyFill="1" applyBorder="1" applyAlignment="1">
      <alignment horizontal="center" vertical="top" wrapText="1"/>
    </xf>
    <xf numFmtId="0" fontId="12" fillId="0" borderId="23" xfId="0" applyFont="1" applyFill="1" applyBorder="1" applyAlignment="1">
      <alignment horizontal="center" vertical="top" wrapText="1"/>
    </xf>
    <xf numFmtId="0" fontId="12" fillId="8" borderId="68" xfId="0" applyFont="1" applyFill="1" applyBorder="1" applyAlignment="1">
      <alignment horizontal="center" vertical="top" wrapText="1"/>
    </xf>
    <xf numFmtId="3" fontId="3" fillId="8" borderId="68" xfId="0" applyNumberFormat="1" applyFont="1" applyFill="1" applyBorder="1" applyAlignment="1">
      <alignment horizontal="center" vertical="top" wrapText="1"/>
    </xf>
    <xf numFmtId="0" fontId="12" fillId="0" borderId="51" xfId="0" applyFont="1" applyFill="1" applyBorder="1" applyAlignment="1">
      <alignment horizontal="center" vertical="top" wrapText="1"/>
    </xf>
    <xf numFmtId="0" fontId="12" fillId="0" borderId="52" xfId="0" applyFont="1" applyFill="1" applyBorder="1" applyAlignment="1">
      <alignment horizontal="center" vertical="top" wrapText="1"/>
    </xf>
    <xf numFmtId="0" fontId="3" fillId="8" borderId="67" xfId="0" applyFont="1" applyFill="1" applyBorder="1" applyAlignment="1">
      <alignment horizontal="left" vertical="top" wrapText="1"/>
    </xf>
    <xf numFmtId="1" fontId="2" fillId="8" borderId="63" xfId="0" applyNumberFormat="1" applyFont="1" applyFill="1" applyBorder="1" applyAlignment="1">
      <alignment horizontal="center" vertical="top"/>
    </xf>
    <xf numFmtId="0" fontId="12" fillId="8" borderId="63" xfId="0" applyNumberFormat="1" applyFont="1" applyFill="1" applyBorder="1" applyAlignment="1">
      <alignment horizontal="center" vertical="top"/>
    </xf>
    <xf numFmtId="0" fontId="12" fillId="8" borderId="64" xfId="0" applyNumberFormat="1" applyFont="1" applyFill="1" applyBorder="1" applyAlignment="1">
      <alignment horizontal="center" vertical="top"/>
    </xf>
    <xf numFmtId="0" fontId="3" fillId="0" borderId="72" xfId="0" applyFont="1" applyFill="1" applyBorder="1" applyAlignment="1">
      <alignment horizontal="center" vertical="top"/>
    </xf>
    <xf numFmtId="0" fontId="3" fillId="8" borderId="62" xfId="0" applyFont="1" applyFill="1" applyBorder="1" applyAlignment="1">
      <alignment horizontal="left" vertical="top" wrapText="1"/>
    </xf>
    <xf numFmtId="1" fontId="11" fillId="8" borderId="63" xfId="0" applyNumberFormat="1" applyFont="1" applyFill="1" applyBorder="1" applyAlignment="1">
      <alignment horizontal="center" vertical="center"/>
    </xf>
    <xf numFmtId="1" fontId="11" fillId="8" borderId="64" xfId="0" applyNumberFormat="1" applyFont="1" applyFill="1" applyBorder="1" applyAlignment="1">
      <alignment horizontal="center" vertical="center"/>
    </xf>
    <xf numFmtId="49" fontId="5" fillId="9" borderId="49" xfId="0" applyNumberFormat="1" applyFont="1" applyFill="1" applyBorder="1" applyAlignment="1">
      <alignment horizontal="center" vertical="top"/>
    </xf>
    <xf numFmtId="49" fontId="5" fillId="0" borderId="24" xfId="0" applyNumberFormat="1" applyFont="1" applyBorder="1" applyAlignment="1">
      <alignment horizontal="center" vertical="top"/>
    </xf>
    <xf numFmtId="3" fontId="3" fillId="0" borderId="22" xfId="0" applyNumberFormat="1" applyFont="1" applyFill="1" applyBorder="1" applyAlignment="1">
      <alignment horizontal="center" vertical="top" wrapText="1"/>
    </xf>
    <xf numFmtId="3" fontId="3" fillId="0" borderId="23" xfId="0" applyNumberFormat="1" applyFont="1" applyFill="1" applyBorder="1" applyAlignment="1">
      <alignment horizontal="center" vertical="top" wrapText="1"/>
    </xf>
    <xf numFmtId="49" fontId="5" fillId="9" borderId="48" xfId="0" applyNumberFormat="1" applyFont="1" applyFill="1" applyBorder="1" applyAlignment="1">
      <alignment horizontal="center" vertical="top"/>
    </xf>
    <xf numFmtId="49" fontId="5" fillId="0" borderId="0" xfId="0" applyNumberFormat="1" applyFont="1" applyBorder="1" applyAlignment="1">
      <alignment horizontal="center" vertical="top"/>
    </xf>
    <xf numFmtId="0" fontId="14" fillId="0" borderId="8" xfId="0" applyFont="1" applyFill="1" applyBorder="1" applyAlignment="1">
      <alignment horizontal="left" vertical="top" wrapText="1"/>
    </xf>
    <xf numFmtId="0" fontId="14" fillId="0" borderId="46" xfId="0" applyFont="1" applyFill="1" applyBorder="1" applyAlignment="1">
      <alignment horizontal="left" vertical="top" wrapText="1"/>
    </xf>
    <xf numFmtId="0" fontId="12" fillId="0" borderId="14" xfId="0" applyFont="1" applyFill="1" applyBorder="1" applyAlignment="1">
      <alignment horizontal="center" vertical="top" wrapText="1"/>
    </xf>
    <xf numFmtId="0" fontId="12" fillId="0" borderId="15" xfId="0" applyFont="1" applyFill="1" applyBorder="1" applyAlignment="1">
      <alignment horizontal="center" vertical="top" wrapText="1"/>
    </xf>
    <xf numFmtId="3" fontId="3" fillId="0" borderId="13" xfId="0" applyNumberFormat="1" applyFont="1" applyFill="1" applyBorder="1" applyAlignment="1">
      <alignment horizontal="center" vertical="top"/>
    </xf>
    <xf numFmtId="3" fontId="3" fillId="0" borderId="12" xfId="0" applyNumberFormat="1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 vertical="center" textRotation="90" shrinkToFit="1"/>
    </xf>
    <xf numFmtId="0" fontId="3" fillId="0" borderId="3" xfId="0" applyFont="1" applyBorder="1" applyAlignment="1">
      <alignment horizontal="center" vertical="center" textRotation="90" shrinkToFit="1"/>
    </xf>
    <xf numFmtId="0" fontId="3" fillId="0" borderId="18" xfId="0" applyFont="1" applyFill="1" applyBorder="1" applyAlignment="1">
      <alignment horizontal="center" vertical="top" wrapText="1"/>
    </xf>
    <xf numFmtId="164" fontId="3" fillId="0" borderId="0" xfId="0" applyNumberFormat="1" applyFont="1" applyAlignment="1">
      <alignment vertical="top"/>
    </xf>
    <xf numFmtId="0" fontId="3" fillId="3" borderId="25" xfId="0" applyFont="1" applyFill="1" applyBorder="1" applyAlignment="1">
      <alignment vertical="top" wrapText="1"/>
    </xf>
    <xf numFmtId="49" fontId="5" fillId="9" borderId="9" xfId="0" applyNumberFormat="1" applyFont="1" applyFill="1" applyBorder="1" applyAlignment="1">
      <alignment horizontal="center" vertical="top"/>
    </xf>
    <xf numFmtId="49" fontId="5" fillId="2" borderId="12" xfId="0" applyNumberFormat="1" applyFont="1" applyFill="1" applyBorder="1" applyAlignment="1">
      <alignment horizontal="center" vertical="top"/>
    </xf>
    <xf numFmtId="49" fontId="5" fillId="2" borderId="10" xfId="0" applyNumberFormat="1" applyFont="1" applyFill="1" applyBorder="1" applyAlignment="1">
      <alignment horizontal="center" vertical="top"/>
    </xf>
    <xf numFmtId="3" fontId="3" fillId="0" borderId="10" xfId="0" applyNumberFormat="1" applyFont="1" applyFill="1" applyBorder="1" applyAlignment="1">
      <alignment horizontal="center" vertical="top"/>
    </xf>
    <xf numFmtId="0" fontId="3" fillId="0" borderId="25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0" fillId="0" borderId="8" xfId="0" applyBorder="1" applyAlignment="1">
      <alignment vertical="top" wrapText="1"/>
    </xf>
    <xf numFmtId="3" fontId="3" fillId="0" borderId="21" xfId="0" applyNumberFormat="1" applyFont="1" applyFill="1" applyBorder="1" applyAlignment="1">
      <alignment horizontal="center" vertical="top"/>
    </xf>
    <xf numFmtId="0" fontId="3" fillId="2" borderId="26" xfId="0" applyFont="1" applyFill="1" applyBorder="1" applyAlignment="1">
      <alignment horizontal="center" vertical="top" wrapText="1"/>
    </xf>
    <xf numFmtId="0" fontId="3" fillId="2" borderId="27" xfId="0" applyFont="1" applyFill="1" applyBorder="1" applyAlignment="1">
      <alignment horizontal="center" vertical="top" wrapText="1"/>
    </xf>
    <xf numFmtId="0" fontId="3" fillId="2" borderId="28" xfId="0" applyFont="1" applyFill="1" applyBorder="1" applyAlignment="1">
      <alignment horizontal="center" vertical="top" wrapText="1"/>
    </xf>
    <xf numFmtId="0" fontId="3" fillId="0" borderId="62" xfId="0" applyFont="1" applyBorder="1" applyAlignment="1">
      <alignment horizontal="left" vertical="center" wrapText="1"/>
    </xf>
    <xf numFmtId="0" fontId="3" fillId="0" borderId="19" xfId="0" applyFont="1" applyFill="1" applyBorder="1" applyAlignment="1">
      <alignment horizontal="center" vertical="top"/>
    </xf>
    <xf numFmtId="0" fontId="13" fillId="0" borderId="44" xfId="0" applyFont="1" applyBorder="1" applyAlignment="1">
      <alignment horizontal="center" vertical="center" wrapText="1"/>
    </xf>
    <xf numFmtId="0" fontId="14" fillId="8" borderId="62" xfId="0" applyFont="1" applyFill="1" applyBorder="1" applyAlignment="1">
      <alignment horizontal="left" vertical="top" wrapText="1"/>
    </xf>
    <xf numFmtId="0" fontId="14" fillId="8" borderId="8" xfId="0" applyFont="1" applyFill="1" applyBorder="1" applyAlignment="1">
      <alignment horizontal="left" vertical="top" wrapText="1"/>
    </xf>
    <xf numFmtId="3" fontId="5" fillId="4" borderId="7" xfId="0" applyNumberFormat="1" applyFont="1" applyFill="1" applyBorder="1" applyAlignment="1">
      <alignment horizontal="right" vertical="top"/>
    </xf>
    <xf numFmtId="3" fontId="3" fillId="0" borderId="19" xfId="0" applyNumberFormat="1" applyFont="1" applyBorder="1" applyAlignment="1">
      <alignment horizontal="right" vertical="top"/>
    </xf>
    <xf numFmtId="3" fontId="5" fillId="4" borderId="19" xfId="0" applyNumberFormat="1" applyFont="1" applyFill="1" applyBorder="1" applyAlignment="1">
      <alignment horizontal="right" vertical="top"/>
    </xf>
    <xf numFmtId="3" fontId="5" fillId="5" borderId="36" xfId="0" applyNumberFormat="1" applyFont="1" applyFill="1" applyBorder="1" applyAlignment="1">
      <alignment horizontal="right" vertical="top"/>
    </xf>
    <xf numFmtId="3" fontId="5" fillId="2" borderId="16" xfId="0" applyNumberFormat="1" applyFont="1" applyFill="1" applyBorder="1" applyAlignment="1">
      <alignment horizontal="right" vertical="top"/>
    </xf>
    <xf numFmtId="3" fontId="5" fillId="9" borderId="16" xfId="0" applyNumberFormat="1" applyFont="1" applyFill="1" applyBorder="1" applyAlignment="1">
      <alignment horizontal="right" vertical="top"/>
    </xf>
    <xf numFmtId="3" fontId="5" fillId="9" borderId="20" xfId="0" applyNumberFormat="1" applyFont="1" applyFill="1" applyBorder="1" applyAlignment="1">
      <alignment horizontal="right" vertical="top"/>
    </xf>
    <xf numFmtId="3" fontId="5" fillId="4" borderId="32" xfId="0" applyNumberFormat="1" applyFont="1" applyFill="1" applyBorder="1" applyAlignment="1">
      <alignment horizontal="right" vertical="top"/>
    </xf>
    <xf numFmtId="3" fontId="5" fillId="4" borderId="20" xfId="0" applyNumberFormat="1" applyFont="1" applyFill="1" applyBorder="1" applyAlignment="1">
      <alignment horizontal="right" vertical="top"/>
    </xf>
    <xf numFmtId="3" fontId="5" fillId="4" borderId="16" xfId="0" applyNumberFormat="1" applyFont="1" applyFill="1" applyBorder="1" applyAlignment="1">
      <alignment horizontal="right" vertical="top"/>
    </xf>
    <xf numFmtId="0" fontId="3" fillId="0" borderId="79" xfId="0" applyFont="1" applyFill="1" applyBorder="1" applyAlignment="1">
      <alignment horizontal="center" vertical="top" wrapText="1"/>
    </xf>
    <xf numFmtId="3" fontId="3" fillId="0" borderId="71" xfId="0" applyNumberFormat="1" applyFont="1" applyFill="1" applyBorder="1" applyAlignment="1">
      <alignment horizontal="center" vertical="top"/>
    </xf>
    <xf numFmtId="3" fontId="3" fillId="0" borderId="78" xfId="0" applyNumberFormat="1" applyFont="1" applyFill="1" applyBorder="1" applyAlignment="1">
      <alignment horizontal="center" vertical="top"/>
    </xf>
    <xf numFmtId="0" fontId="3" fillId="8" borderId="5" xfId="0" applyFont="1" applyFill="1" applyBorder="1" applyAlignment="1">
      <alignment horizontal="center" vertical="top"/>
    </xf>
    <xf numFmtId="0" fontId="3" fillId="8" borderId="38" xfId="0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81" xfId="0" applyFont="1" applyBorder="1" applyAlignment="1">
      <alignment horizontal="center" vertical="top"/>
    </xf>
    <xf numFmtId="3" fontId="5" fillId="2" borderId="20" xfId="0" applyNumberFormat="1" applyFont="1" applyFill="1" applyBorder="1" applyAlignment="1">
      <alignment horizontal="right" vertical="top"/>
    </xf>
    <xf numFmtId="3" fontId="3" fillId="0" borderId="77" xfId="0" applyNumberFormat="1" applyFont="1" applyFill="1" applyBorder="1" applyAlignment="1">
      <alignment horizontal="center" vertical="top"/>
    </xf>
    <xf numFmtId="3" fontId="3" fillId="0" borderId="70" xfId="0" applyNumberFormat="1" applyFont="1" applyFill="1" applyBorder="1" applyAlignment="1">
      <alignment horizontal="center" vertical="top"/>
    </xf>
    <xf numFmtId="3" fontId="3" fillId="7" borderId="19" xfId="0" applyNumberFormat="1" applyFont="1" applyFill="1" applyBorder="1" applyAlignment="1">
      <alignment horizontal="right" vertical="top"/>
    </xf>
    <xf numFmtId="3" fontId="3" fillId="7" borderId="73" xfId="0" applyNumberFormat="1" applyFont="1" applyFill="1" applyBorder="1" applyAlignment="1">
      <alignment vertical="top"/>
    </xf>
    <xf numFmtId="3" fontId="3" fillId="3" borderId="65" xfId="0" applyNumberFormat="1" applyFont="1" applyFill="1" applyBorder="1" applyAlignment="1">
      <alignment vertical="top" wrapText="1"/>
    </xf>
    <xf numFmtId="3" fontId="3" fillId="7" borderId="58" xfId="0" applyNumberFormat="1" applyFont="1" applyFill="1" applyBorder="1" applyAlignment="1">
      <alignment vertical="top"/>
    </xf>
    <xf numFmtId="3" fontId="3" fillId="0" borderId="5" xfId="0" applyNumberFormat="1" applyFont="1" applyFill="1" applyBorder="1" applyAlignment="1">
      <alignment vertical="top" wrapText="1"/>
    </xf>
    <xf numFmtId="3" fontId="3" fillId="0" borderId="5" xfId="0" applyNumberFormat="1" applyFont="1" applyFill="1" applyBorder="1" applyAlignment="1">
      <alignment vertical="top"/>
    </xf>
    <xf numFmtId="3" fontId="5" fillId="7" borderId="41" xfId="0" applyNumberFormat="1" applyFont="1" applyFill="1" applyBorder="1" applyAlignment="1">
      <alignment vertical="top"/>
    </xf>
    <xf numFmtId="3" fontId="5" fillId="7" borderId="6" xfId="0" applyNumberFormat="1" applyFont="1" applyFill="1" applyBorder="1" applyAlignment="1">
      <alignment vertical="top"/>
    </xf>
    <xf numFmtId="3" fontId="3" fillId="7" borderId="57" xfId="0" applyNumberFormat="1" applyFont="1" applyFill="1" applyBorder="1" applyAlignment="1">
      <alignment vertical="top"/>
    </xf>
    <xf numFmtId="3" fontId="3" fillId="3" borderId="38" xfId="0" applyNumberFormat="1" applyFont="1" applyFill="1" applyBorder="1" applyAlignment="1">
      <alignment vertical="top" wrapText="1"/>
    </xf>
    <xf numFmtId="3" fontId="3" fillId="7" borderId="80" xfId="0" applyNumberFormat="1" applyFont="1" applyFill="1" applyBorder="1" applyAlignment="1">
      <alignment vertical="top"/>
    </xf>
    <xf numFmtId="3" fontId="3" fillId="3" borderId="79" xfId="0" applyNumberFormat="1" applyFont="1" applyFill="1" applyBorder="1" applyAlignment="1">
      <alignment vertical="top" wrapText="1"/>
    </xf>
    <xf numFmtId="3" fontId="3" fillId="7" borderId="0" xfId="0" applyNumberFormat="1" applyFont="1" applyFill="1" applyBorder="1" applyAlignment="1">
      <alignment vertical="top"/>
    </xf>
    <xf numFmtId="3" fontId="3" fillId="3" borderId="5" xfId="0" applyNumberFormat="1" applyFont="1" applyFill="1" applyBorder="1" applyAlignment="1">
      <alignment vertical="top" wrapText="1"/>
    </xf>
    <xf numFmtId="3" fontId="5" fillId="7" borderId="75" xfId="0" applyNumberFormat="1" applyFont="1" applyFill="1" applyBorder="1" applyAlignment="1">
      <alignment vertical="top"/>
    </xf>
    <xf numFmtId="3" fontId="5" fillId="7" borderId="35" xfId="0" applyNumberFormat="1" applyFont="1" applyFill="1" applyBorder="1" applyAlignment="1">
      <alignment vertical="top"/>
    </xf>
    <xf numFmtId="3" fontId="3" fillId="7" borderId="74" xfId="0" applyNumberFormat="1" applyFont="1" applyFill="1" applyBorder="1" applyAlignment="1">
      <alignment vertical="top"/>
    </xf>
    <xf numFmtId="3" fontId="3" fillId="3" borderId="72" xfId="0" applyNumberFormat="1" applyFont="1" applyFill="1" applyBorder="1" applyAlignment="1">
      <alignment vertical="top" wrapText="1"/>
    </xf>
    <xf numFmtId="3" fontId="5" fillId="7" borderId="59" xfId="0" applyNumberFormat="1" applyFont="1" applyFill="1" applyBorder="1" applyAlignment="1">
      <alignment vertical="top"/>
    </xf>
    <xf numFmtId="3" fontId="5" fillId="7" borderId="36" xfId="0" applyNumberFormat="1" applyFont="1" applyFill="1" applyBorder="1" applyAlignment="1">
      <alignment vertical="top"/>
    </xf>
    <xf numFmtId="3" fontId="5" fillId="2" borderId="27" xfId="0" applyNumberFormat="1" applyFont="1" applyFill="1" applyBorder="1" applyAlignment="1">
      <alignment vertical="top"/>
    </xf>
    <xf numFmtId="3" fontId="5" fillId="2" borderId="20" xfId="0" applyNumberFormat="1" applyFont="1" applyFill="1" applyBorder="1" applyAlignment="1">
      <alignment vertical="top"/>
    </xf>
    <xf numFmtId="3" fontId="3" fillId="7" borderId="57" xfId="0" applyNumberFormat="1" applyFont="1" applyFill="1" applyBorder="1" applyAlignment="1">
      <alignment horizontal="right" vertical="top"/>
    </xf>
    <xf numFmtId="3" fontId="3" fillId="3" borderId="38" xfId="0" applyNumberFormat="1" applyFont="1" applyFill="1" applyBorder="1" applyAlignment="1">
      <alignment horizontal="right" vertical="top" wrapText="1"/>
    </xf>
    <xf numFmtId="3" fontId="3" fillId="7" borderId="58" xfId="0" applyNumberFormat="1" applyFont="1" applyFill="1" applyBorder="1" applyAlignment="1">
      <alignment horizontal="right" vertical="top"/>
    </xf>
    <xf numFmtId="3" fontId="3" fillId="3" borderId="5" xfId="0" applyNumberFormat="1" applyFont="1" applyFill="1" applyBorder="1" applyAlignment="1">
      <alignment horizontal="right" vertical="top" wrapText="1"/>
    </xf>
    <xf numFmtId="3" fontId="3" fillId="0" borderId="5" xfId="0" applyNumberFormat="1" applyFont="1" applyFill="1" applyBorder="1" applyAlignment="1">
      <alignment horizontal="right" vertical="top"/>
    </xf>
    <xf numFmtId="3" fontId="5" fillId="7" borderId="33" xfId="0" applyNumberFormat="1" applyFont="1" applyFill="1" applyBorder="1" applyAlignment="1">
      <alignment horizontal="right" vertical="top"/>
    </xf>
    <xf numFmtId="3" fontId="5" fillId="7" borderId="35" xfId="0" applyNumberFormat="1" applyFont="1" applyFill="1" applyBorder="1" applyAlignment="1">
      <alignment horizontal="right" vertical="top"/>
    </xf>
    <xf numFmtId="3" fontId="3" fillId="7" borderId="55" xfId="0" applyNumberFormat="1" applyFont="1" applyFill="1" applyBorder="1" applyAlignment="1">
      <alignment horizontal="right" vertical="top"/>
    </xf>
    <xf numFmtId="3" fontId="3" fillId="3" borderId="19" xfId="0" applyNumberFormat="1" applyFont="1" applyFill="1" applyBorder="1" applyAlignment="1">
      <alignment horizontal="right" vertical="top" wrapText="1"/>
    </xf>
    <xf numFmtId="3" fontId="5" fillId="7" borderId="59" xfId="0" applyNumberFormat="1" applyFont="1" applyFill="1" applyBorder="1" applyAlignment="1">
      <alignment horizontal="right" vertical="top"/>
    </xf>
    <xf numFmtId="3" fontId="5" fillId="7" borderId="36" xfId="0" applyNumberFormat="1" applyFont="1" applyFill="1" applyBorder="1" applyAlignment="1">
      <alignment horizontal="right" vertical="top"/>
    </xf>
    <xf numFmtId="3" fontId="3" fillId="7" borderId="44" xfId="0" applyNumberFormat="1" applyFont="1" applyFill="1" applyBorder="1" applyAlignment="1">
      <alignment horizontal="right" vertical="top"/>
    </xf>
    <xf numFmtId="3" fontId="3" fillId="3" borderId="7" xfId="0" applyNumberFormat="1" applyFont="1" applyFill="1" applyBorder="1" applyAlignment="1">
      <alignment horizontal="right" vertical="top" wrapText="1"/>
    </xf>
    <xf numFmtId="3" fontId="5" fillId="9" borderId="17" xfId="0" applyNumberFormat="1" applyFont="1" applyFill="1" applyBorder="1" applyAlignment="1">
      <alignment horizontal="right" vertical="top"/>
    </xf>
    <xf numFmtId="3" fontId="3" fillId="0" borderId="0" xfId="0" applyNumberFormat="1" applyFont="1" applyBorder="1" applyAlignment="1">
      <alignment vertical="top"/>
    </xf>
    <xf numFmtId="3" fontId="3" fillId="7" borderId="7" xfId="0" applyNumberFormat="1" applyFont="1" applyFill="1" applyBorder="1" applyAlignment="1">
      <alignment horizontal="right" vertical="top"/>
    </xf>
    <xf numFmtId="3" fontId="3" fillId="3" borderId="42" xfId="0" applyNumberFormat="1" applyFont="1" applyFill="1" applyBorder="1" applyAlignment="1">
      <alignment horizontal="right" vertical="top" wrapText="1"/>
    </xf>
    <xf numFmtId="3" fontId="3" fillId="7" borderId="37" xfId="0" applyNumberFormat="1" applyFont="1" applyFill="1" applyBorder="1" applyAlignment="1">
      <alignment horizontal="right" vertical="top"/>
    </xf>
    <xf numFmtId="3" fontId="3" fillId="8" borderId="18" xfId="0" applyNumberFormat="1" applyFont="1" applyFill="1" applyBorder="1" applyAlignment="1">
      <alignment horizontal="right" vertical="top" wrapText="1"/>
    </xf>
    <xf numFmtId="3" fontId="3" fillId="8" borderId="37" xfId="0" applyNumberFormat="1" applyFont="1" applyFill="1" applyBorder="1" applyAlignment="1">
      <alignment horizontal="right" vertical="top" wrapText="1"/>
    </xf>
    <xf numFmtId="3" fontId="3" fillId="8" borderId="30" xfId="0" applyNumberFormat="1" applyFont="1" applyFill="1" applyBorder="1" applyAlignment="1">
      <alignment horizontal="right" vertical="top" wrapText="1"/>
    </xf>
    <xf numFmtId="3" fontId="3" fillId="8" borderId="19" xfId="0" applyNumberFormat="1" applyFont="1" applyFill="1" applyBorder="1" applyAlignment="1">
      <alignment horizontal="right" vertical="top" wrapText="1"/>
    </xf>
    <xf numFmtId="3" fontId="5" fillId="7" borderId="66" xfId="0" applyNumberFormat="1" applyFont="1" applyFill="1" applyBorder="1" applyAlignment="1">
      <alignment horizontal="right" vertical="top"/>
    </xf>
    <xf numFmtId="3" fontId="3" fillId="7" borderId="30" xfId="0" applyNumberFormat="1" applyFont="1" applyFill="1" applyBorder="1" applyAlignment="1">
      <alignment horizontal="right" vertical="top"/>
    </xf>
    <xf numFmtId="3" fontId="3" fillId="0" borderId="18" xfId="0" applyNumberFormat="1" applyFont="1" applyFill="1" applyBorder="1" applyAlignment="1">
      <alignment horizontal="right" vertical="top" wrapText="1"/>
    </xf>
    <xf numFmtId="3" fontId="5" fillId="7" borderId="9" xfId="0" applyNumberFormat="1" applyFont="1" applyFill="1" applyBorder="1" applyAlignment="1">
      <alignment horizontal="right" vertical="top"/>
    </xf>
    <xf numFmtId="3" fontId="3" fillId="8" borderId="5" xfId="0" applyNumberFormat="1" applyFont="1" applyFill="1" applyBorder="1" applyAlignment="1">
      <alignment vertical="top"/>
    </xf>
    <xf numFmtId="3" fontId="3" fillId="8" borderId="38" xfId="0" applyNumberFormat="1" applyFont="1" applyFill="1" applyBorder="1" applyAlignment="1">
      <alignment vertical="top"/>
    </xf>
    <xf numFmtId="3" fontId="3" fillId="8" borderId="79" xfId="0" applyNumberFormat="1" applyFont="1" applyFill="1" applyBorder="1" applyAlignment="1">
      <alignment vertical="top"/>
    </xf>
    <xf numFmtId="3" fontId="3" fillId="8" borderId="72" xfId="0" applyNumberFormat="1" applyFont="1" applyFill="1" applyBorder="1" applyAlignment="1">
      <alignment vertical="top"/>
    </xf>
    <xf numFmtId="3" fontId="3" fillId="8" borderId="38" xfId="0" applyNumberFormat="1" applyFont="1" applyFill="1" applyBorder="1" applyAlignment="1">
      <alignment horizontal="right" vertical="top"/>
    </xf>
    <xf numFmtId="3" fontId="3" fillId="3" borderId="50" xfId="0" applyNumberFormat="1" applyFont="1" applyFill="1" applyBorder="1" applyAlignment="1">
      <alignment horizontal="right" vertical="top" wrapText="1"/>
    </xf>
    <xf numFmtId="3" fontId="3" fillId="8" borderId="5" xfId="0" applyNumberFormat="1" applyFont="1" applyFill="1" applyBorder="1" applyAlignment="1">
      <alignment horizontal="right" vertical="top"/>
    </xf>
    <xf numFmtId="3" fontId="3" fillId="3" borderId="51" xfId="0" applyNumberFormat="1" applyFont="1" applyFill="1" applyBorder="1" applyAlignment="1">
      <alignment horizontal="right" vertical="top" wrapText="1"/>
    </xf>
    <xf numFmtId="3" fontId="3" fillId="8" borderId="19" xfId="0" applyNumberFormat="1" applyFont="1" applyFill="1" applyBorder="1" applyAlignment="1">
      <alignment horizontal="right" vertical="top"/>
    </xf>
    <xf numFmtId="3" fontId="3" fillId="3" borderId="56" xfId="0" applyNumberFormat="1" applyFont="1" applyFill="1" applyBorder="1" applyAlignment="1">
      <alignment horizontal="right" vertical="top" wrapText="1"/>
    </xf>
    <xf numFmtId="3" fontId="5" fillId="7" borderId="52" xfId="0" applyNumberFormat="1" applyFont="1" applyFill="1" applyBorder="1" applyAlignment="1">
      <alignment horizontal="right" vertical="top"/>
    </xf>
    <xf numFmtId="3" fontId="3" fillId="8" borderId="7" xfId="0" applyNumberFormat="1" applyFont="1" applyFill="1" applyBorder="1" applyAlignment="1">
      <alignment horizontal="right" vertical="top"/>
    </xf>
    <xf numFmtId="3" fontId="3" fillId="8" borderId="18" xfId="0" applyNumberFormat="1" applyFont="1" applyFill="1" applyBorder="1" applyAlignment="1">
      <alignment horizontal="right" vertical="top"/>
    </xf>
    <xf numFmtId="3" fontId="3" fillId="0" borderId="30" xfId="0" applyNumberFormat="1" applyFont="1" applyFill="1" applyBorder="1" applyAlignment="1">
      <alignment horizontal="right" vertical="top" wrapText="1"/>
    </xf>
    <xf numFmtId="49" fontId="5" fillId="9" borderId="9" xfId="0" applyNumberFormat="1" applyFont="1" applyFill="1" applyBorder="1" applyAlignment="1">
      <alignment horizontal="center" vertical="top"/>
    </xf>
    <xf numFmtId="49" fontId="5" fillId="2" borderId="12" xfId="0" applyNumberFormat="1" applyFont="1" applyFill="1" applyBorder="1" applyAlignment="1">
      <alignment horizontal="center" vertical="top"/>
    </xf>
    <xf numFmtId="49" fontId="5" fillId="2" borderId="10" xfId="0" applyNumberFormat="1" applyFont="1" applyFill="1" applyBorder="1" applyAlignment="1">
      <alignment horizontal="center" vertical="top"/>
    </xf>
    <xf numFmtId="3" fontId="3" fillId="0" borderId="10" xfId="0" applyNumberFormat="1" applyFont="1" applyFill="1" applyBorder="1" applyAlignment="1">
      <alignment horizontal="center" vertical="top"/>
    </xf>
    <xf numFmtId="3" fontId="3" fillId="0" borderId="21" xfId="0" applyNumberFormat="1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left" vertical="top" wrapText="1"/>
    </xf>
    <xf numFmtId="0" fontId="3" fillId="2" borderId="27" xfId="0" applyFont="1" applyFill="1" applyBorder="1" applyAlignment="1">
      <alignment horizontal="center" vertical="top" wrapText="1"/>
    </xf>
    <xf numFmtId="0" fontId="3" fillId="2" borderId="28" xfId="0" applyFont="1" applyFill="1" applyBorder="1" applyAlignment="1">
      <alignment horizontal="center" vertical="top" wrapText="1"/>
    </xf>
    <xf numFmtId="3" fontId="3" fillId="0" borderId="10" xfId="0" applyNumberFormat="1" applyFont="1" applyFill="1" applyBorder="1" applyAlignment="1">
      <alignment horizontal="center" vertical="top"/>
    </xf>
    <xf numFmtId="3" fontId="3" fillId="0" borderId="21" xfId="0" applyNumberFormat="1" applyFont="1" applyFill="1" applyBorder="1" applyAlignment="1">
      <alignment horizontal="center" vertical="top"/>
    </xf>
    <xf numFmtId="3" fontId="3" fillId="7" borderId="18" xfId="0" applyNumberFormat="1" applyFont="1" applyFill="1" applyBorder="1" applyAlignment="1">
      <alignment horizontal="right" vertical="top"/>
    </xf>
    <xf numFmtId="3" fontId="3" fillId="0" borderId="25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/>
    </xf>
    <xf numFmtId="3" fontId="19" fillId="3" borderId="50" xfId="0" applyNumberFormat="1" applyFont="1" applyFill="1" applyBorder="1" applyAlignment="1">
      <alignment horizontal="right" vertical="top" wrapText="1"/>
    </xf>
    <xf numFmtId="0" fontId="3" fillId="2" borderId="27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8" fillId="0" borderId="0" xfId="0" applyFont="1" applyAlignment="1">
      <alignment vertical="top" wrapText="1"/>
    </xf>
    <xf numFmtId="0" fontId="0" fillId="0" borderId="0" xfId="0" applyAlignment="1">
      <alignment horizontal="center" vertical="top" wrapText="1"/>
    </xf>
    <xf numFmtId="0" fontId="19" fillId="8" borderId="60" xfId="0" applyFont="1" applyFill="1" applyBorder="1" applyAlignment="1">
      <alignment horizontal="left" vertical="top" wrapText="1"/>
    </xf>
    <xf numFmtId="1" fontId="20" fillId="8" borderId="22" xfId="0" applyNumberFormat="1" applyFont="1" applyFill="1" applyBorder="1" applyAlignment="1">
      <alignment horizontal="center" vertical="center"/>
    </xf>
    <xf numFmtId="1" fontId="20" fillId="8" borderId="23" xfId="0" applyNumberFormat="1" applyFont="1" applyFill="1" applyBorder="1" applyAlignment="1">
      <alignment horizontal="center" vertical="center"/>
    </xf>
    <xf numFmtId="1" fontId="20" fillId="8" borderId="63" xfId="0" applyNumberFormat="1" applyFont="1" applyFill="1" applyBorder="1" applyAlignment="1">
      <alignment horizontal="center" vertical="center"/>
    </xf>
    <xf numFmtId="1" fontId="20" fillId="8" borderId="64" xfId="0" applyNumberFormat="1" applyFont="1" applyFill="1" applyBorder="1" applyAlignment="1">
      <alignment horizontal="center" vertical="center"/>
    </xf>
    <xf numFmtId="3" fontId="19" fillId="8" borderId="10" xfId="0" applyNumberFormat="1" applyFont="1" applyFill="1" applyBorder="1" applyAlignment="1">
      <alignment horizontal="center" vertical="top"/>
    </xf>
    <xf numFmtId="3" fontId="19" fillId="8" borderId="21" xfId="0" applyNumberFormat="1" applyFont="1" applyFill="1" applyBorder="1" applyAlignment="1">
      <alignment horizontal="center" vertical="top"/>
    </xf>
    <xf numFmtId="1" fontId="20" fillId="8" borderId="70" xfId="0" applyNumberFormat="1" applyFont="1" applyFill="1" applyBorder="1" applyAlignment="1">
      <alignment horizontal="center" vertical="center"/>
    </xf>
    <xf numFmtId="1" fontId="20" fillId="8" borderId="71" xfId="0" applyNumberFormat="1" applyFont="1" applyFill="1" applyBorder="1" applyAlignment="1">
      <alignment horizontal="center" vertical="center"/>
    </xf>
    <xf numFmtId="3" fontId="3" fillId="3" borderId="57" xfId="0" applyNumberFormat="1" applyFont="1" applyFill="1" applyBorder="1" applyAlignment="1">
      <alignment horizontal="right" vertical="top" wrapText="1"/>
    </xf>
    <xf numFmtId="3" fontId="3" fillId="0" borderId="0" xfId="0" applyNumberFormat="1" applyFont="1" applyFill="1" applyBorder="1" applyAlignment="1">
      <alignment horizontal="right" vertical="top"/>
    </xf>
    <xf numFmtId="3" fontId="5" fillId="7" borderId="24" xfId="0" applyNumberFormat="1" applyFont="1" applyFill="1" applyBorder="1" applyAlignment="1">
      <alignment horizontal="right" vertical="top"/>
    </xf>
    <xf numFmtId="3" fontId="19" fillId="3" borderId="57" xfId="0" applyNumberFormat="1" applyFont="1" applyFill="1" applyBorder="1" applyAlignment="1">
      <alignment horizontal="right" vertical="top" wrapText="1"/>
    </xf>
    <xf numFmtId="3" fontId="21" fillId="7" borderId="24" xfId="0" applyNumberFormat="1" applyFont="1" applyFill="1" applyBorder="1" applyAlignment="1">
      <alignment horizontal="right" vertical="top"/>
    </xf>
    <xf numFmtId="3" fontId="3" fillId="8" borderId="48" xfId="0" applyNumberFormat="1" applyFont="1" applyFill="1" applyBorder="1" applyAlignment="1">
      <alignment horizontal="right" vertical="top"/>
    </xf>
    <xf numFmtId="3" fontId="3" fillId="8" borderId="0" xfId="0" applyNumberFormat="1" applyFont="1" applyFill="1" applyBorder="1" applyAlignment="1">
      <alignment horizontal="right" vertical="top" wrapText="1"/>
    </xf>
    <xf numFmtId="0" fontId="9" fillId="0" borderId="0" xfId="0" applyFont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top"/>
    </xf>
    <xf numFmtId="3" fontId="5" fillId="7" borderId="5" xfId="0" applyNumberFormat="1" applyFont="1" applyFill="1" applyBorder="1" applyAlignment="1">
      <alignment vertical="top"/>
    </xf>
    <xf numFmtId="3" fontId="3" fillId="8" borderId="19" xfId="0" applyNumberFormat="1" applyFont="1" applyFill="1" applyBorder="1" applyAlignment="1">
      <alignment vertical="top"/>
    </xf>
    <xf numFmtId="3" fontId="3" fillId="0" borderId="19" xfId="0" applyNumberFormat="1" applyFont="1" applyFill="1" applyBorder="1" applyAlignment="1">
      <alignment vertical="top"/>
    </xf>
    <xf numFmtId="0" fontId="14" fillId="3" borderId="58" xfId="0" applyFont="1" applyFill="1" applyBorder="1" applyAlignment="1">
      <alignment horizontal="left" vertical="top" wrapText="1"/>
    </xf>
    <xf numFmtId="0" fontId="14" fillId="3" borderId="67" xfId="0" applyFont="1" applyFill="1" applyBorder="1" applyAlignment="1">
      <alignment horizontal="left" vertical="top" wrapText="1"/>
    </xf>
    <xf numFmtId="0" fontId="14" fillId="0" borderId="67" xfId="0" applyFont="1" applyBorder="1" applyAlignment="1">
      <alignment vertical="top" wrapText="1"/>
    </xf>
    <xf numFmtId="0" fontId="14" fillId="8" borderId="67" xfId="0" applyFont="1" applyFill="1" applyBorder="1" applyAlignment="1">
      <alignment horizontal="left" vertical="top" wrapText="1"/>
    </xf>
    <xf numFmtId="0" fontId="14" fillId="8" borderId="58" xfId="0" applyFont="1" applyFill="1" applyBorder="1" applyAlignment="1">
      <alignment horizontal="left" vertical="top" wrapText="1"/>
    </xf>
    <xf numFmtId="0" fontId="3" fillId="0" borderId="67" xfId="0" applyFont="1" applyBorder="1" applyAlignment="1">
      <alignment horizontal="justify" vertical="center" wrapText="1"/>
    </xf>
    <xf numFmtId="0" fontId="3" fillId="0" borderId="67" xfId="0" applyFont="1" applyBorder="1" applyAlignment="1">
      <alignment horizontal="left" vertical="center" wrapText="1"/>
    </xf>
    <xf numFmtId="0" fontId="19" fillId="8" borderId="67" xfId="0" applyFont="1" applyFill="1" applyBorder="1" applyAlignment="1">
      <alignment horizontal="left" vertical="top" wrapText="1"/>
    </xf>
    <xf numFmtId="0" fontId="14" fillId="0" borderId="58" xfId="0" applyFont="1" applyFill="1" applyBorder="1" applyAlignment="1">
      <alignment horizontal="left" vertical="top" wrapText="1"/>
    </xf>
    <xf numFmtId="0" fontId="14" fillId="0" borderId="41" xfId="0" applyFont="1" applyFill="1" applyBorder="1" applyAlignment="1">
      <alignment horizontal="left" vertical="top" wrapText="1"/>
    </xf>
    <xf numFmtId="3" fontId="3" fillId="8" borderId="5" xfId="0" applyNumberFormat="1" applyFont="1" applyFill="1" applyBorder="1" applyAlignment="1">
      <alignment horizontal="right" vertical="top" wrapText="1"/>
    </xf>
    <xf numFmtId="3" fontId="3" fillId="0" borderId="5" xfId="0" applyNumberFormat="1" applyFont="1" applyFill="1" applyBorder="1" applyAlignment="1">
      <alignment horizontal="right" vertical="top" wrapText="1"/>
    </xf>
    <xf numFmtId="3" fontId="5" fillId="2" borderId="36" xfId="0" applyNumberFormat="1" applyFont="1" applyFill="1" applyBorder="1" applyAlignment="1">
      <alignment horizontal="right" vertical="top"/>
    </xf>
    <xf numFmtId="3" fontId="3" fillId="8" borderId="55" xfId="0" applyNumberFormat="1" applyFont="1" applyFill="1" applyBorder="1" applyAlignment="1">
      <alignment horizontal="right" vertical="top" wrapText="1"/>
    </xf>
    <xf numFmtId="3" fontId="3" fillId="0" borderId="19" xfId="0" applyNumberFormat="1" applyFont="1" applyFill="1" applyBorder="1" applyAlignment="1">
      <alignment horizontal="right" vertical="top" wrapText="1"/>
    </xf>
    <xf numFmtId="3" fontId="21" fillId="7" borderId="52" xfId="0" applyNumberFormat="1" applyFont="1" applyFill="1" applyBorder="1" applyAlignment="1">
      <alignment horizontal="right" vertical="top"/>
    </xf>
    <xf numFmtId="3" fontId="3" fillId="0" borderId="56" xfId="0" applyNumberFormat="1" applyFont="1" applyFill="1" applyBorder="1" applyAlignment="1">
      <alignment horizontal="right" vertical="top"/>
    </xf>
    <xf numFmtId="165" fontId="3" fillId="0" borderId="0" xfId="0" applyNumberFormat="1" applyFont="1" applyBorder="1" applyAlignment="1">
      <alignment vertical="top"/>
    </xf>
    <xf numFmtId="3" fontId="5" fillId="0" borderId="0" xfId="0" applyNumberFormat="1" applyFont="1" applyFill="1" applyBorder="1" applyAlignment="1">
      <alignment horizontal="right" vertical="top"/>
    </xf>
    <xf numFmtId="49" fontId="5" fillId="0" borderId="0" xfId="0" applyNumberFormat="1" applyFont="1" applyBorder="1" applyAlignment="1">
      <alignment horizontal="center" vertical="top" wrapText="1"/>
    </xf>
    <xf numFmtId="3" fontId="19" fillId="3" borderId="42" xfId="0" applyNumberFormat="1" applyFont="1" applyFill="1" applyBorder="1" applyAlignment="1">
      <alignment horizontal="right" vertical="top" wrapText="1"/>
    </xf>
    <xf numFmtId="3" fontId="19" fillId="0" borderId="0" xfId="0" applyNumberFormat="1" applyFont="1" applyFill="1" applyBorder="1" applyAlignment="1">
      <alignment horizontal="right" vertical="top" wrapText="1"/>
    </xf>
    <xf numFmtId="3" fontId="19" fillId="8" borderId="0" xfId="0" applyNumberFormat="1" applyFont="1" applyFill="1" applyBorder="1" applyAlignment="1">
      <alignment horizontal="right" vertical="top" wrapText="1"/>
    </xf>
    <xf numFmtId="3" fontId="19" fillId="0" borderId="55" xfId="0" applyNumberFormat="1" applyFont="1" applyFill="1" applyBorder="1" applyAlignment="1">
      <alignment horizontal="right" vertical="top" wrapText="1"/>
    </xf>
    <xf numFmtId="0" fontId="5" fillId="0" borderId="83" xfId="0" applyFont="1" applyBorder="1" applyAlignment="1">
      <alignment horizontal="center" vertical="center"/>
    </xf>
    <xf numFmtId="49" fontId="24" fillId="0" borderId="12" xfId="0" applyNumberFormat="1" applyFont="1" applyFill="1" applyBorder="1" applyAlignment="1">
      <alignment horizontal="center" vertical="top"/>
    </xf>
    <xf numFmtId="3" fontId="3" fillId="0" borderId="77" xfId="0" applyNumberFormat="1" applyFont="1" applyFill="1" applyBorder="1" applyAlignment="1">
      <alignment horizontal="center"/>
    </xf>
    <xf numFmtId="3" fontId="21" fillId="2" borderId="28" xfId="0" applyNumberFormat="1" applyFont="1" applyFill="1" applyBorder="1" applyAlignment="1">
      <alignment horizontal="right" vertical="top"/>
    </xf>
    <xf numFmtId="3" fontId="21" fillId="9" borderId="28" xfId="0" applyNumberFormat="1" applyFont="1" applyFill="1" applyBorder="1" applyAlignment="1">
      <alignment horizontal="right" vertical="top"/>
    </xf>
    <xf numFmtId="3" fontId="21" fillId="4" borderId="28" xfId="0" applyNumberFormat="1" applyFont="1" applyFill="1" applyBorder="1" applyAlignment="1">
      <alignment horizontal="right" vertical="top"/>
    </xf>
    <xf numFmtId="3" fontId="21" fillId="5" borderId="36" xfId="0" applyNumberFormat="1" applyFont="1" applyFill="1" applyBorder="1" applyAlignment="1">
      <alignment horizontal="right" vertical="top"/>
    </xf>
    <xf numFmtId="3" fontId="3" fillId="8" borderId="84" xfId="0" applyNumberFormat="1" applyFont="1" applyFill="1" applyBorder="1" applyAlignment="1">
      <alignment vertical="top"/>
    </xf>
    <xf numFmtId="3" fontId="3" fillId="3" borderId="84" xfId="0" applyNumberFormat="1" applyFont="1" applyFill="1" applyBorder="1" applyAlignment="1">
      <alignment vertical="top" wrapText="1"/>
    </xf>
    <xf numFmtId="3" fontId="3" fillId="3" borderId="50" xfId="0" applyNumberFormat="1" applyFont="1" applyFill="1" applyBorder="1" applyAlignment="1">
      <alignment vertical="top" wrapText="1"/>
    </xf>
    <xf numFmtId="3" fontId="5" fillId="7" borderId="52" xfId="0" applyNumberFormat="1" applyFont="1" applyFill="1" applyBorder="1" applyAlignment="1">
      <alignment vertical="top"/>
    </xf>
    <xf numFmtId="3" fontId="19" fillId="3" borderId="51" xfId="0" applyNumberFormat="1" applyFont="1" applyFill="1" applyBorder="1" applyAlignment="1">
      <alignment horizontal="right" vertical="top" wrapText="1"/>
    </xf>
    <xf numFmtId="3" fontId="5" fillId="7" borderId="85" xfId="0" applyNumberFormat="1" applyFont="1" applyFill="1" applyBorder="1" applyAlignment="1">
      <alignment horizontal="right" vertical="top"/>
    </xf>
    <xf numFmtId="3" fontId="5" fillId="9" borderId="28" xfId="0" applyNumberFormat="1" applyFont="1" applyFill="1" applyBorder="1" applyAlignment="1">
      <alignment horizontal="right" vertical="top"/>
    </xf>
    <xf numFmtId="3" fontId="5" fillId="2" borderId="32" xfId="0" applyNumberFormat="1" applyFont="1" applyFill="1" applyBorder="1" applyAlignment="1">
      <alignment horizontal="right" vertical="top"/>
    </xf>
    <xf numFmtId="3" fontId="5" fillId="2" borderId="28" xfId="0" applyNumberFormat="1" applyFont="1" applyFill="1" applyBorder="1" applyAlignment="1">
      <alignment horizontal="right" vertical="top"/>
    </xf>
    <xf numFmtId="3" fontId="5" fillId="9" borderId="32" xfId="0" applyNumberFormat="1" applyFont="1" applyFill="1" applyBorder="1" applyAlignment="1">
      <alignment horizontal="right" vertical="top"/>
    </xf>
    <xf numFmtId="0" fontId="21" fillId="0" borderId="8" xfId="0" applyFont="1" applyBorder="1" applyAlignment="1">
      <alignment vertical="top" wrapText="1"/>
    </xf>
    <xf numFmtId="3" fontId="21" fillId="0" borderId="12" xfId="0" applyNumberFormat="1" applyFont="1" applyFill="1" applyBorder="1" applyAlignment="1">
      <alignment horizontal="center" vertical="top"/>
    </xf>
    <xf numFmtId="3" fontId="21" fillId="0" borderId="0" xfId="0" applyNumberFormat="1" applyFont="1" applyFill="1" applyBorder="1" applyAlignment="1">
      <alignment horizontal="center" vertical="top"/>
    </xf>
    <xf numFmtId="0" fontId="0" fillId="0" borderId="10" xfId="0" applyBorder="1" applyAlignment="1">
      <alignment vertical="top" wrapText="1"/>
    </xf>
    <xf numFmtId="3" fontId="19" fillId="8" borderId="18" xfId="0" applyNumberFormat="1" applyFont="1" applyFill="1" applyBorder="1" applyAlignment="1">
      <alignment horizontal="right" vertical="top"/>
    </xf>
    <xf numFmtId="3" fontId="21" fillId="7" borderId="35" xfId="0" applyNumberFormat="1" applyFont="1" applyFill="1" applyBorder="1" applyAlignment="1">
      <alignment horizontal="right" vertical="top"/>
    </xf>
    <xf numFmtId="0" fontId="3" fillId="3" borderId="43" xfId="0" applyFont="1" applyFill="1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49" fontId="3" fillId="0" borderId="23" xfId="0" applyNumberFormat="1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/>
    </xf>
    <xf numFmtId="49" fontId="3" fillId="0" borderId="21" xfId="0" applyNumberFormat="1" applyFont="1" applyBorder="1" applyAlignment="1">
      <alignment horizontal="center" vertical="top"/>
    </xf>
    <xf numFmtId="49" fontId="5" fillId="9" borderId="25" xfId="0" applyNumberFormat="1" applyFont="1" applyFill="1" applyBorder="1" applyAlignment="1">
      <alignment horizontal="center" vertical="top"/>
    </xf>
    <xf numFmtId="49" fontId="5" fillId="9" borderId="8" xfId="0" applyNumberFormat="1" applyFont="1" applyFill="1" applyBorder="1" applyAlignment="1">
      <alignment horizontal="center" vertical="top"/>
    </xf>
    <xf numFmtId="49" fontId="5" fillId="9" borderId="9" xfId="0" applyNumberFormat="1" applyFont="1" applyFill="1" applyBorder="1" applyAlignment="1">
      <alignment horizontal="center" vertical="top"/>
    </xf>
    <xf numFmtId="49" fontId="5" fillId="2" borderId="22" xfId="0" applyNumberFormat="1" applyFont="1" applyFill="1" applyBorder="1" applyAlignment="1">
      <alignment horizontal="center" vertical="top"/>
    </xf>
    <xf numFmtId="49" fontId="5" fillId="2" borderId="12" xfId="0" applyNumberFormat="1" applyFont="1" applyFill="1" applyBorder="1" applyAlignment="1">
      <alignment horizontal="center" vertical="top"/>
    </xf>
    <xf numFmtId="49" fontId="5" fillId="2" borderId="10" xfId="0" applyNumberFormat="1" applyFont="1" applyFill="1" applyBorder="1" applyAlignment="1">
      <alignment horizontal="center" vertical="top"/>
    </xf>
    <xf numFmtId="49" fontId="5" fillId="0" borderId="22" xfId="0" applyNumberFormat="1" applyFont="1" applyBorder="1" applyAlignment="1">
      <alignment horizontal="center" vertical="top"/>
    </xf>
    <xf numFmtId="49" fontId="5" fillId="0" borderId="12" xfId="0" applyNumberFormat="1" applyFont="1" applyBorder="1" applyAlignment="1">
      <alignment horizontal="center" vertical="top"/>
    </xf>
    <xf numFmtId="49" fontId="5" fillId="0" borderId="10" xfId="0" applyNumberFormat="1" applyFont="1" applyBorder="1" applyAlignment="1">
      <alignment horizontal="center" vertical="top"/>
    </xf>
    <xf numFmtId="0" fontId="3" fillId="3" borderId="22" xfId="0" applyFont="1" applyFill="1" applyBorder="1" applyAlignment="1">
      <alignment vertical="top" wrapText="1"/>
    </xf>
    <xf numFmtId="0" fontId="3" fillId="3" borderId="12" xfId="0" applyFont="1" applyFill="1" applyBorder="1" applyAlignment="1">
      <alignment vertical="top" wrapText="1"/>
    </xf>
    <xf numFmtId="0" fontId="3" fillId="3" borderId="10" xfId="0" applyFont="1" applyFill="1" applyBorder="1" applyAlignment="1">
      <alignment vertical="top" wrapText="1"/>
    </xf>
    <xf numFmtId="0" fontId="11" fillId="0" borderId="60" xfId="0" applyFont="1" applyFill="1" applyBorder="1" applyAlignment="1">
      <alignment horizontal="center" vertical="center" textRotation="90" wrapText="1"/>
    </xf>
    <xf numFmtId="0" fontId="11" fillId="0" borderId="58" xfId="0" applyFont="1" applyFill="1" applyBorder="1" applyAlignment="1">
      <alignment horizontal="center" vertical="center" textRotation="90" wrapText="1"/>
    </xf>
    <xf numFmtId="0" fontId="11" fillId="0" borderId="59" xfId="0" applyFont="1" applyFill="1" applyBorder="1" applyAlignment="1">
      <alignment horizontal="center" vertical="center" textRotation="90" wrapText="1"/>
    </xf>
    <xf numFmtId="0" fontId="5" fillId="5" borderId="49" xfId="0" applyFont="1" applyFill="1" applyBorder="1" applyAlignment="1">
      <alignment horizontal="right" vertical="top" wrapText="1"/>
    </xf>
    <xf numFmtId="0" fontId="5" fillId="5" borderId="24" xfId="0" applyFont="1" applyFill="1" applyBorder="1" applyAlignment="1">
      <alignment horizontal="right" vertical="top" wrapText="1"/>
    </xf>
    <xf numFmtId="0" fontId="5" fillId="5" borderId="52" xfId="0" applyFont="1" applyFill="1" applyBorder="1" applyAlignment="1">
      <alignment horizontal="right" vertical="top" wrapText="1"/>
    </xf>
    <xf numFmtId="0" fontId="3" fillId="0" borderId="38" xfId="0" applyFont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left" vertical="top" wrapText="1"/>
    </xf>
    <xf numFmtId="0" fontId="3" fillId="3" borderId="55" xfId="0" applyFont="1" applyFill="1" applyBorder="1" applyAlignment="1">
      <alignment horizontal="left" vertical="top" wrapText="1"/>
    </xf>
    <xf numFmtId="0" fontId="3" fillId="3" borderId="56" xfId="0" applyFont="1" applyFill="1" applyBorder="1" applyAlignment="1">
      <alignment horizontal="left" vertical="top" wrapText="1"/>
    </xf>
    <xf numFmtId="0" fontId="5" fillId="4" borderId="43" xfId="0" applyFont="1" applyFill="1" applyBorder="1" applyAlignment="1">
      <alignment horizontal="right" vertical="top" wrapText="1"/>
    </xf>
    <xf numFmtId="0" fontId="5" fillId="4" borderId="29" xfId="0" applyFont="1" applyFill="1" applyBorder="1" applyAlignment="1">
      <alignment horizontal="right" vertical="top" wrapText="1"/>
    </xf>
    <xf numFmtId="0" fontId="5" fillId="4" borderId="30" xfId="0" applyFont="1" applyFill="1" applyBorder="1" applyAlignment="1">
      <alignment horizontal="right" vertical="top" wrapText="1"/>
    </xf>
    <xf numFmtId="0" fontId="3" fillId="0" borderId="54" xfId="0" applyFont="1" applyBorder="1" applyAlignment="1">
      <alignment horizontal="left" vertical="top" wrapText="1"/>
    </xf>
    <xf numFmtId="0" fontId="3" fillId="0" borderId="55" xfId="0" applyFont="1" applyBorder="1" applyAlignment="1">
      <alignment horizontal="left" vertical="top" wrapText="1"/>
    </xf>
    <xf numFmtId="0" fontId="3" fillId="0" borderId="56" xfId="0" applyFont="1" applyBorder="1" applyAlignment="1">
      <alignment horizontal="left" vertical="top" wrapText="1"/>
    </xf>
    <xf numFmtId="0" fontId="3" fillId="0" borderId="43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right" vertical="top" wrapText="1"/>
    </xf>
    <xf numFmtId="0" fontId="5" fillId="4" borderId="44" xfId="0" applyFont="1" applyFill="1" applyBorder="1" applyAlignment="1">
      <alignment horizontal="right" vertical="top" wrapText="1"/>
    </xf>
    <xf numFmtId="0" fontId="5" fillId="4" borderId="42" xfId="0" applyFont="1" applyFill="1" applyBorder="1" applyAlignment="1">
      <alignment horizontal="right" vertical="top" wrapText="1"/>
    </xf>
    <xf numFmtId="49" fontId="5" fillId="9" borderId="53" xfId="0" applyNumberFormat="1" applyFont="1" applyFill="1" applyBorder="1" applyAlignment="1">
      <alignment horizontal="right" vertical="top"/>
    </xf>
    <xf numFmtId="49" fontId="5" fillId="9" borderId="27" xfId="0" applyNumberFormat="1" applyFont="1" applyFill="1" applyBorder="1" applyAlignment="1">
      <alignment horizontal="right" vertical="top"/>
    </xf>
    <xf numFmtId="49" fontId="5" fillId="9" borderId="28" xfId="0" applyNumberFormat="1" applyFont="1" applyFill="1" applyBorder="1" applyAlignment="1">
      <alignment horizontal="right" vertical="top"/>
    </xf>
    <xf numFmtId="0" fontId="2" fillId="0" borderId="41" xfId="0" applyFont="1" applyBorder="1" applyAlignment="1">
      <alignment horizontal="center" vertical="center" textRotation="90" wrapText="1"/>
    </xf>
    <xf numFmtId="0" fontId="2" fillId="0" borderId="58" xfId="0" applyFont="1" applyBorder="1" applyAlignment="1">
      <alignment horizontal="center" vertical="center" textRotation="90" wrapText="1"/>
    </xf>
    <xf numFmtId="0" fontId="2" fillId="0" borderId="59" xfId="0" applyFont="1" applyBorder="1" applyAlignment="1">
      <alignment horizontal="center" vertical="center" textRotation="90" wrapText="1"/>
    </xf>
    <xf numFmtId="49" fontId="5" fillId="2" borderId="27" xfId="0" applyNumberFormat="1" applyFont="1" applyFill="1" applyBorder="1" applyAlignment="1">
      <alignment horizontal="right" vertical="top"/>
    </xf>
    <xf numFmtId="49" fontId="5" fillId="2" borderId="28" xfId="0" applyNumberFormat="1" applyFont="1" applyFill="1" applyBorder="1" applyAlignment="1">
      <alignment horizontal="right" vertical="top"/>
    </xf>
    <xf numFmtId="0" fontId="10" fillId="4" borderId="43" xfId="0" applyFont="1" applyFill="1" applyBorder="1" applyAlignment="1">
      <alignment horizontal="left" vertical="top" wrapText="1"/>
    </xf>
    <xf numFmtId="0" fontId="10" fillId="4" borderId="29" xfId="0" applyFont="1" applyFill="1" applyBorder="1" applyAlignment="1">
      <alignment horizontal="left" vertical="top" wrapText="1"/>
    </xf>
    <xf numFmtId="0" fontId="10" fillId="4" borderId="30" xfId="0" applyFont="1" applyFill="1" applyBorder="1" applyAlignment="1">
      <alignment horizontal="left" vertical="top" wrapText="1"/>
    </xf>
    <xf numFmtId="0" fontId="5" fillId="9" borderId="31" xfId="0" applyFont="1" applyFill="1" applyBorder="1" applyAlignment="1">
      <alignment horizontal="left" vertical="top" wrapText="1"/>
    </xf>
    <xf numFmtId="0" fontId="5" fillId="9" borderId="29" xfId="0" applyFont="1" applyFill="1" applyBorder="1" applyAlignment="1">
      <alignment horizontal="left" vertical="top" wrapText="1"/>
    </xf>
    <xf numFmtId="0" fontId="5" fillId="9" borderId="30" xfId="0" applyFont="1" applyFill="1" applyBorder="1" applyAlignment="1">
      <alignment horizontal="left" vertical="top" wrapText="1"/>
    </xf>
    <xf numFmtId="0" fontId="5" fillId="2" borderId="31" xfId="0" applyFont="1" applyFill="1" applyBorder="1" applyAlignment="1">
      <alignment horizontal="left" vertical="top" wrapText="1"/>
    </xf>
    <xf numFmtId="0" fontId="5" fillId="2" borderId="29" xfId="0" applyFont="1" applyFill="1" applyBorder="1" applyAlignment="1">
      <alignment horizontal="left" vertical="top" wrapText="1"/>
    </xf>
    <xf numFmtId="0" fontId="5" fillId="2" borderId="30" xfId="0" applyFont="1" applyFill="1" applyBorder="1" applyAlignment="1">
      <alignment horizontal="left" vertical="top" wrapText="1"/>
    </xf>
    <xf numFmtId="0" fontId="3" fillId="0" borderId="4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49" fontId="10" fillId="6" borderId="40" xfId="0" applyNumberFormat="1" applyFont="1" applyFill="1" applyBorder="1" applyAlignment="1">
      <alignment horizontal="left" vertical="top" wrapText="1"/>
    </xf>
    <xf numFmtId="49" fontId="10" fillId="6" borderId="44" xfId="0" applyNumberFormat="1" applyFont="1" applyFill="1" applyBorder="1" applyAlignment="1">
      <alignment horizontal="left" vertical="top" wrapText="1"/>
    </xf>
    <xf numFmtId="49" fontId="10" fillId="6" borderId="42" xfId="0" applyNumberFormat="1" applyFont="1" applyFill="1" applyBorder="1" applyAlignment="1">
      <alignment horizontal="left" vertical="top" wrapText="1"/>
    </xf>
    <xf numFmtId="0" fontId="3" fillId="0" borderId="38" xfId="0" applyFont="1" applyBorder="1" applyAlignment="1">
      <alignment horizontal="center" textRotation="90" shrinkToFit="1"/>
    </xf>
    <xf numFmtId="0" fontId="3" fillId="0" borderId="5" xfId="0" applyFont="1" applyBorder="1" applyAlignment="1">
      <alignment horizontal="center" textRotation="90" shrinkToFit="1"/>
    </xf>
    <xf numFmtId="0" fontId="3" fillId="0" borderId="36" xfId="0" applyFont="1" applyBorder="1" applyAlignment="1">
      <alignment horizontal="center" textRotation="90" shrinkToFit="1"/>
    </xf>
    <xf numFmtId="0" fontId="5" fillId="9" borderId="53" xfId="0" applyFont="1" applyFill="1" applyBorder="1" applyAlignment="1">
      <alignment horizontal="left" vertical="top"/>
    </xf>
    <xf numFmtId="0" fontId="5" fillId="9" borderId="27" xfId="0" applyFont="1" applyFill="1" applyBorder="1" applyAlignment="1">
      <alignment horizontal="left" vertical="top"/>
    </xf>
    <xf numFmtId="0" fontId="5" fillId="9" borderId="28" xfId="0" applyFont="1" applyFill="1" applyBorder="1" applyAlignment="1">
      <alignment horizontal="left" vertical="top"/>
    </xf>
    <xf numFmtId="0" fontId="5" fillId="2" borderId="53" xfId="0" applyFont="1" applyFill="1" applyBorder="1" applyAlignment="1">
      <alignment horizontal="left" vertical="top" wrapText="1"/>
    </xf>
    <xf numFmtId="0" fontId="5" fillId="2" borderId="27" xfId="0" applyFont="1" applyFill="1" applyBorder="1" applyAlignment="1">
      <alignment horizontal="left" vertical="top" wrapText="1"/>
    </xf>
    <xf numFmtId="0" fontId="5" fillId="2" borderId="28" xfId="0" applyFont="1" applyFill="1" applyBorder="1" applyAlignment="1">
      <alignment horizontal="left" vertical="top" wrapText="1"/>
    </xf>
    <xf numFmtId="0" fontId="3" fillId="8" borderId="34" xfId="0" applyFont="1" applyFill="1" applyBorder="1" applyAlignment="1">
      <alignment horizontal="left" vertical="top" wrapText="1"/>
    </xf>
    <xf numFmtId="0" fontId="3" fillId="8" borderId="45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textRotation="90" wrapText="1"/>
    </xf>
    <xf numFmtId="0" fontId="3" fillId="2" borderId="26" xfId="0" applyFont="1" applyFill="1" applyBorder="1" applyAlignment="1">
      <alignment horizontal="center" vertical="top" wrapText="1"/>
    </xf>
    <xf numFmtId="0" fontId="3" fillId="2" borderId="27" xfId="0" applyFont="1" applyFill="1" applyBorder="1" applyAlignment="1">
      <alignment horizontal="center" vertical="top" wrapText="1"/>
    </xf>
    <xf numFmtId="0" fontId="3" fillId="2" borderId="28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/>
    </xf>
    <xf numFmtId="0" fontId="3" fillId="9" borderId="27" xfId="0" applyFont="1" applyFill="1" applyBorder="1" applyAlignment="1">
      <alignment horizontal="center" vertical="top"/>
    </xf>
    <xf numFmtId="0" fontId="3" fillId="9" borderId="28" xfId="0" applyFont="1" applyFill="1" applyBorder="1" applyAlignment="1">
      <alignment horizontal="center" vertical="top"/>
    </xf>
    <xf numFmtId="165" fontId="11" fillId="8" borderId="58" xfId="0" applyNumberFormat="1" applyFont="1" applyFill="1" applyBorder="1" applyAlignment="1">
      <alignment horizontal="left" vertical="top" wrapText="1"/>
    </xf>
    <xf numFmtId="165" fontId="11" fillId="8" borderId="59" xfId="0" applyNumberFormat="1" applyFont="1" applyFill="1" applyBorder="1" applyAlignment="1">
      <alignment horizontal="left" vertical="top" wrapText="1"/>
    </xf>
    <xf numFmtId="0" fontId="3" fillId="8" borderId="12" xfId="0" applyNumberFormat="1" applyFont="1" applyFill="1" applyBorder="1" applyAlignment="1">
      <alignment horizontal="center" vertical="center" textRotation="1"/>
    </xf>
    <xf numFmtId="0" fontId="3" fillId="8" borderId="10" xfId="0" applyNumberFormat="1" applyFont="1" applyFill="1" applyBorder="1" applyAlignment="1">
      <alignment horizontal="center" vertical="center" textRotation="1"/>
    </xf>
    <xf numFmtId="0" fontId="3" fillId="0" borderId="69" xfId="0" applyFont="1" applyFill="1" applyBorder="1" applyAlignment="1">
      <alignment vertical="top" wrapText="1"/>
    </xf>
    <xf numFmtId="0" fontId="0" fillId="0" borderId="76" xfId="0" applyBorder="1" applyAlignment="1">
      <alignment vertical="top" wrapText="1"/>
    </xf>
    <xf numFmtId="0" fontId="2" fillId="0" borderId="57" xfId="0" applyNumberFormat="1" applyFont="1" applyBorder="1" applyAlignment="1">
      <alignment vertical="top" wrapText="1"/>
    </xf>
    <xf numFmtId="0" fontId="3" fillId="0" borderId="0" xfId="0" applyNumberFormat="1" applyFont="1" applyFill="1" applyBorder="1" applyAlignment="1">
      <alignment horizontal="left" vertical="top" wrapText="1"/>
    </xf>
    <xf numFmtId="49" fontId="5" fillId="0" borderId="22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49" fontId="5" fillId="0" borderId="10" xfId="0" applyNumberFormat="1" applyFont="1" applyBorder="1" applyAlignment="1">
      <alignment horizontal="center" vertical="top" wrapText="1"/>
    </xf>
    <xf numFmtId="0" fontId="5" fillId="0" borderId="22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3" fillId="2" borderId="49" xfId="0" applyFont="1" applyFill="1" applyBorder="1" applyAlignment="1">
      <alignment horizontal="center" vertical="top" wrapText="1"/>
    </xf>
    <xf numFmtId="0" fontId="3" fillId="2" borderId="24" xfId="0" applyFont="1" applyFill="1" applyBorder="1" applyAlignment="1">
      <alignment horizontal="center" vertical="top" wrapText="1"/>
    </xf>
    <xf numFmtId="0" fontId="3" fillId="2" borderId="52" xfId="0" applyFont="1" applyFill="1" applyBorder="1" applyAlignment="1">
      <alignment horizontal="center" vertical="top" wrapText="1"/>
    </xf>
    <xf numFmtId="0" fontId="3" fillId="0" borderId="69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49" fontId="5" fillId="4" borderId="53" xfId="0" applyNumberFormat="1" applyFont="1" applyFill="1" applyBorder="1" applyAlignment="1">
      <alignment horizontal="right" vertical="top"/>
    </xf>
    <xf numFmtId="49" fontId="5" fillId="4" borderId="27" xfId="0" applyNumberFormat="1" applyFont="1" applyFill="1" applyBorder="1" applyAlignment="1">
      <alignment horizontal="right" vertical="top"/>
    </xf>
    <xf numFmtId="49" fontId="5" fillId="4" borderId="28" xfId="0" applyNumberFormat="1" applyFont="1" applyFill="1" applyBorder="1" applyAlignment="1">
      <alignment horizontal="right" vertical="top"/>
    </xf>
    <xf numFmtId="0" fontId="3" fillId="4" borderId="26" xfId="0" applyFont="1" applyFill="1" applyBorder="1" applyAlignment="1">
      <alignment horizontal="center" vertical="top"/>
    </xf>
    <xf numFmtId="0" fontId="3" fillId="4" borderId="27" xfId="0" applyFont="1" applyFill="1" applyBorder="1" applyAlignment="1">
      <alignment horizontal="center" vertical="top"/>
    </xf>
    <xf numFmtId="0" fontId="3" fillId="4" borderId="28" xfId="0" applyFont="1" applyFill="1" applyBorder="1" applyAlignment="1">
      <alignment horizontal="center" vertical="top"/>
    </xf>
    <xf numFmtId="49" fontId="5" fillId="2" borderId="53" xfId="0" applyNumberFormat="1" applyFont="1" applyFill="1" applyBorder="1" applyAlignment="1">
      <alignment horizontal="right" vertical="top"/>
    </xf>
    <xf numFmtId="0" fontId="5" fillId="3" borderId="22" xfId="0" applyFont="1" applyFill="1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center" textRotation="90" shrinkToFit="1"/>
    </xf>
    <xf numFmtId="0" fontId="3" fillId="0" borderId="8" xfId="0" applyFont="1" applyBorder="1" applyAlignment="1">
      <alignment horizontal="center" vertical="center" textRotation="90" shrinkToFit="1"/>
    </xf>
    <xf numFmtId="0" fontId="3" fillId="0" borderId="9" xfId="0" applyFont="1" applyBorder="1" applyAlignment="1">
      <alignment horizontal="center" vertical="center" textRotation="90" shrinkToFit="1"/>
    </xf>
    <xf numFmtId="0" fontId="3" fillId="0" borderId="22" xfId="0" applyFont="1" applyBorder="1" applyAlignment="1">
      <alignment horizontal="center" vertical="center" textRotation="90" shrinkToFit="1"/>
    </xf>
    <xf numFmtId="0" fontId="3" fillId="0" borderId="12" xfId="0" applyFont="1" applyBorder="1" applyAlignment="1">
      <alignment horizontal="center" vertical="center" textRotation="90" shrinkToFit="1"/>
    </xf>
    <xf numFmtId="0" fontId="3" fillId="0" borderId="10" xfId="0" applyFont="1" applyBorder="1" applyAlignment="1">
      <alignment horizontal="center" vertical="center" textRotation="90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textRotation="90" shrinkToFit="1"/>
    </xf>
    <xf numFmtId="0" fontId="3" fillId="0" borderId="0" xfId="0" applyFont="1" applyBorder="1" applyAlignment="1">
      <alignment horizontal="center" vertical="center" textRotation="90" shrinkToFit="1"/>
    </xf>
    <xf numFmtId="0" fontId="3" fillId="0" borderId="24" xfId="0" applyFont="1" applyBorder="1" applyAlignment="1">
      <alignment horizontal="center" vertical="center" textRotation="90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3" fillId="0" borderId="23" xfId="0" applyNumberFormat="1" applyFont="1" applyBorder="1" applyAlignment="1">
      <alignment horizontal="center" vertical="center" textRotation="90" shrinkToFit="1"/>
    </xf>
    <xf numFmtId="0" fontId="3" fillId="0" borderId="13" xfId="0" applyNumberFormat="1" applyFont="1" applyBorder="1" applyAlignment="1">
      <alignment horizontal="center" vertical="center" textRotation="90" shrinkToFit="1"/>
    </xf>
    <xf numFmtId="0" fontId="3" fillId="0" borderId="21" xfId="0" applyNumberFormat="1" applyFont="1" applyBorder="1" applyAlignment="1">
      <alignment horizontal="center" vertical="center" textRotation="90" shrinkToFit="1"/>
    </xf>
    <xf numFmtId="0" fontId="3" fillId="0" borderId="38" xfId="0" applyFont="1" applyBorder="1" applyAlignment="1">
      <alignment horizontal="center" vertical="center" textRotation="90" shrinkToFit="1"/>
    </xf>
    <xf numFmtId="0" fontId="3" fillId="0" borderId="5" xfId="0" applyFont="1" applyBorder="1" applyAlignment="1">
      <alignment horizontal="center" vertical="center" textRotation="90" shrinkToFit="1"/>
    </xf>
    <xf numFmtId="0" fontId="3" fillId="0" borderId="36" xfId="0" applyFont="1" applyBorder="1" applyAlignment="1">
      <alignment horizontal="center" vertical="center" textRotation="90" shrinkToFit="1"/>
    </xf>
    <xf numFmtId="0" fontId="3" fillId="7" borderId="43" xfId="0" applyFont="1" applyFill="1" applyBorder="1" applyAlignment="1">
      <alignment horizontal="left" vertical="top" wrapText="1"/>
    </xf>
    <xf numFmtId="0" fontId="0" fillId="7" borderId="29" xfId="0" applyFill="1" applyBorder="1" applyAlignment="1">
      <alignment horizontal="left" vertical="top" wrapText="1"/>
    </xf>
    <xf numFmtId="0" fontId="0" fillId="7" borderId="30" xfId="0" applyFill="1" applyBorder="1" applyAlignment="1">
      <alignment horizontal="left" vertical="top" wrapText="1"/>
    </xf>
    <xf numFmtId="49" fontId="3" fillId="0" borderId="34" xfId="0" applyNumberFormat="1" applyFont="1" applyBorder="1" applyAlignment="1">
      <alignment horizontal="center" vertical="top"/>
    </xf>
    <xf numFmtId="49" fontId="3" fillId="0" borderId="45" xfId="0" applyNumberFormat="1" applyFont="1" applyBorder="1" applyAlignment="1">
      <alignment horizontal="center" vertical="top"/>
    </xf>
    <xf numFmtId="0" fontId="3" fillId="3" borderId="22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0" borderId="60" xfId="0" applyFont="1" applyFill="1" applyBorder="1" applyAlignment="1">
      <alignment horizontal="center" vertical="center" textRotation="90" wrapText="1"/>
    </xf>
    <xf numFmtId="0" fontId="3" fillId="0" borderId="58" xfId="0" applyFont="1" applyFill="1" applyBorder="1" applyAlignment="1">
      <alignment horizontal="center" vertical="center" textRotation="90" wrapText="1"/>
    </xf>
    <xf numFmtId="0" fontId="3" fillId="0" borderId="59" xfId="0" applyFont="1" applyFill="1" applyBorder="1" applyAlignment="1">
      <alignment horizontal="center" vertical="center" textRotation="90" wrapText="1"/>
    </xf>
    <xf numFmtId="49" fontId="3" fillId="0" borderId="39" xfId="0" applyNumberFormat="1" applyFont="1" applyBorder="1" applyAlignment="1">
      <alignment horizontal="center" vertical="top"/>
    </xf>
    <xf numFmtId="0" fontId="3" fillId="3" borderId="14" xfId="0" applyFont="1" applyFill="1" applyBorder="1" applyAlignment="1">
      <alignment horizontal="left" vertical="top" wrapText="1"/>
    </xf>
    <xf numFmtId="0" fontId="3" fillId="0" borderId="58" xfId="0" applyFont="1" applyFill="1" applyBorder="1" applyAlignment="1">
      <alignment vertical="center" textRotation="90" wrapText="1"/>
    </xf>
    <xf numFmtId="0" fontId="3" fillId="0" borderId="59" xfId="0" applyFont="1" applyFill="1" applyBorder="1" applyAlignment="1">
      <alignment vertical="center" textRotation="90" wrapText="1"/>
    </xf>
    <xf numFmtId="0" fontId="11" fillId="0" borderId="61" xfId="0" applyFont="1" applyFill="1" applyBorder="1" applyAlignment="1">
      <alignment horizontal="center" vertical="top" textRotation="90"/>
    </xf>
    <xf numFmtId="0" fontId="11" fillId="0" borderId="0" xfId="0" applyFont="1" applyFill="1" applyBorder="1" applyAlignment="1">
      <alignment horizontal="center" vertical="top" textRotation="90"/>
    </xf>
    <xf numFmtId="0" fontId="11" fillId="0" borderId="24" xfId="0" applyFont="1" applyFill="1" applyBorder="1" applyAlignment="1">
      <alignment horizontal="center" vertical="top" textRotation="90"/>
    </xf>
    <xf numFmtId="49" fontId="5" fillId="2" borderId="53" xfId="0" applyNumberFormat="1" applyFont="1" applyFill="1" applyBorder="1" applyAlignment="1">
      <alignment horizontal="left" vertical="top"/>
    </xf>
    <xf numFmtId="49" fontId="5" fillId="2" borderId="27" xfId="0" applyNumberFormat="1" applyFont="1" applyFill="1" applyBorder="1" applyAlignment="1">
      <alignment horizontal="left" vertical="top"/>
    </xf>
    <xf numFmtId="49" fontId="5" fillId="2" borderId="28" xfId="0" applyNumberFormat="1" applyFont="1" applyFill="1" applyBorder="1" applyAlignment="1">
      <alignment horizontal="left" vertical="top"/>
    </xf>
    <xf numFmtId="0" fontId="3" fillId="8" borderId="13" xfId="0" applyNumberFormat="1" applyFont="1" applyFill="1" applyBorder="1" applyAlignment="1">
      <alignment horizontal="center" vertical="center" textRotation="1"/>
    </xf>
    <xf numFmtId="0" fontId="3" fillId="8" borderId="21" xfId="0" applyNumberFormat="1" applyFont="1" applyFill="1" applyBorder="1" applyAlignment="1">
      <alignment horizontal="center" vertical="center" textRotation="1"/>
    </xf>
    <xf numFmtId="0" fontId="17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22" fillId="8" borderId="82" xfId="0" applyFont="1" applyFill="1" applyBorder="1" applyAlignment="1">
      <alignment horizontal="left" vertical="top" wrapText="1"/>
    </xf>
    <xf numFmtId="0" fontId="23" fillId="0" borderId="59" xfId="0" applyFont="1" applyBorder="1" applyAlignment="1">
      <alignment horizontal="left" vertical="top" wrapText="1"/>
    </xf>
    <xf numFmtId="0" fontId="3" fillId="8" borderId="38" xfId="0" applyFont="1" applyFill="1" applyBorder="1" applyAlignment="1">
      <alignment horizontal="center" vertical="center" textRotation="90" wrapText="1" shrinkToFit="1"/>
    </xf>
    <xf numFmtId="0" fontId="3" fillId="8" borderId="5" xfId="0" applyFont="1" applyFill="1" applyBorder="1" applyAlignment="1">
      <alignment horizontal="center" vertical="center" textRotation="90" wrapText="1" shrinkToFit="1"/>
    </xf>
    <xf numFmtId="0" fontId="3" fillId="8" borderId="36" xfId="0" applyFont="1" applyFill="1" applyBorder="1" applyAlignment="1">
      <alignment horizontal="center" vertical="center" textRotation="90" wrapText="1" shrinkToFit="1"/>
    </xf>
    <xf numFmtId="0" fontId="25" fillId="0" borderId="8" xfId="0" applyFont="1" applyFill="1" applyBorder="1" applyAlignment="1">
      <alignment horizontal="left" vertical="top" wrapText="1"/>
    </xf>
    <xf numFmtId="0" fontId="25" fillId="0" borderId="8" xfId="0" applyFont="1" applyBorder="1" applyAlignment="1">
      <alignment horizontal="left" vertical="top" wrapText="1"/>
    </xf>
    <xf numFmtId="0" fontId="5" fillId="2" borderId="61" xfId="0" applyFont="1" applyFill="1" applyBorder="1" applyAlignment="1">
      <alignment horizontal="left" vertical="top" wrapText="1"/>
    </xf>
    <xf numFmtId="3" fontId="3" fillId="0" borderId="69" xfId="0" applyNumberFormat="1" applyFont="1" applyBorder="1" applyAlignment="1">
      <alignment vertical="top" wrapText="1"/>
    </xf>
    <xf numFmtId="0" fontId="3" fillId="0" borderId="82" xfId="0" applyFont="1" applyBorder="1" applyAlignment="1">
      <alignment vertical="top" wrapText="1"/>
    </xf>
    <xf numFmtId="0" fontId="0" fillId="0" borderId="59" xfId="0" applyBorder="1" applyAlignment="1">
      <alignment vertical="top" wrapText="1"/>
    </xf>
    <xf numFmtId="0" fontId="3" fillId="0" borderId="39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textRotation="90" shrinkToFit="1"/>
    </xf>
    <xf numFmtId="0" fontId="3" fillId="0" borderId="48" xfId="0" applyFont="1" applyBorder="1" applyAlignment="1">
      <alignment horizontal="center" vertical="center" textRotation="90" shrinkToFit="1"/>
    </xf>
    <xf numFmtId="0" fontId="3" fillId="0" borderId="49" xfId="0" applyFont="1" applyBorder="1" applyAlignment="1">
      <alignment horizontal="center" vertical="center" textRotation="90" shrinkToFit="1"/>
    </xf>
    <xf numFmtId="0" fontId="3" fillId="3" borderId="34" xfId="0" applyFont="1" applyFill="1" applyBorder="1" applyAlignment="1">
      <alignment horizontal="left" vertical="top" wrapText="1"/>
    </xf>
    <xf numFmtId="0" fontId="3" fillId="3" borderId="45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vertical="center" textRotation="90" wrapText="1"/>
    </xf>
    <xf numFmtId="0" fontId="2" fillId="0" borderId="9" xfId="0" applyFont="1" applyFill="1" applyBorder="1" applyAlignment="1">
      <alignment vertical="center" textRotation="90" wrapText="1"/>
    </xf>
    <xf numFmtId="0" fontId="0" fillId="0" borderId="0" xfId="0" applyAlignment="1">
      <alignment horizontal="center" vertical="top" wrapText="1"/>
    </xf>
    <xf numFmtId="0" fontId="3" fillId="3" borderId="39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center" vertical="center" textRotation="90" wrapText="1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9" xfId="0" applyFont="1" applyFill="1" applyBorder="1" applyAlignment="1">
      <alignment horizontal="center" vertical="center" textRotation="90" wrapText="1"/>
    </xf>
    <xf numFmtId="0" fontId="3" fillId="3" borderId="39" xfId="0" applyFont="1" applyFill="1" applyBorder="1" applyAlignment="1">
      <alignment vertical="top" wrapText="1"/>
    </xf>
    <xf numFmtId="0" fontId="3" fillId="3" borderId="34" xfId="0" applyFont="1" applyFill="1" applyBorder="1" applyAlignment="1">
      <alignment vertical="top" wrapText="1"/>
    </xf>
    <xf numFmtId="0" fontId="3" fillId="3" borderId="45" xfId="0" applyFont="1" applyFill="1" applyBorder="1" applyAlignment="1">
      <alignment vertical="top" wrapText="1"/>
    </xf>
    <xf numFmtId="0" fontId="11" fillId="0" borderId="25" xfId="0" applyFont="1" applyFill="1" applyBorder="1" applyAlignment="1">
      <alignment horizontal="center" vertical="center" textRotation="90" wrapText="1"/>
    </xf>
    <xf numFmtId="0" fontId="11" fillId="0" borderId="8" xfId="0" applyFont="1" applyFill="1" applyBorder="1" applyAlignment="1">
      <alignment horizontal="center" vertical="center" textRotation="90" wrapText="1"/>
    </xf>
    <xf numFmtId="0" fontId="11" fillId="0" borderId="9" xfId="0" applyFont="1" applyFill="1" applyBorder="1" applyAlignment="1">
      <alignment horizontal="center" vertical="center" textRotation="90" wrapText="1"/>
    </xf>
    <xf numFmtId="0" fontId="2" fillId="0" borderId="60" xfId="0" applyFont="1" applyFill="1" applyBorder="1" applyAlignment="1">
      <alignment horizontal="center" vertical="center" textRotation="90" wrapText="1"/>
    </xf>
    <xf numFmtId="0" fontId="2" fillId="0" borderId="58" xfId="0" applyFont="1" applyFill="1" applyBorder="1" applyAlignment="1">
      <alignment horizontal="center" vertical="center" textRotation="90" wrapText="1"/>
    </xf>
    <xf numFmtId="0" fontId="2" fillId="0" borderId="59" xfId="0" applyFont="1" applyFill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textRotation="90" wrapText="1"/>
    </xf>
    <xf numFmtId="0" fontId="0" fillId="0" borderId="10" xfId="0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</cellXfs>
  <cellStyles count="2">
    <cellStyle name="Įprastas" xfId="0" builtinId="0"/>
    <cellStyle name="Normal_biudz uz 2001 atskaitomybe3" xfId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72"/>
  <sheetViews>
    <sheetView tabSelected="1" zoomScaleNormal="100" zoomScaleSheetLayoutView="100" workbookViewId="0">
      <selection activeCell="Q20" sqref="Q20"/>
    </sheetView>
  </sheetViews>
  <sheetFormatPr defaultRowHeight="12.75"/>
  <cols>
    <col min="1" max="3" width="2.7109375" style="9" customWidth="1"/>
    <col min="4" max="4" width="26.7109375" style="9" customWidth="1"/>
    <col min="5" max="5" width="2.7109375" style="9" customWidth="1"/>
    <col min="6" max="6" width="2.7109375" style="10" customWidth="1"/>
    <col min="7" max="7" width="7.7109375" style="11" customWidth="1"/>
    <col min="8" max="8" width="9.140625" style="9" customWidth="1"/>
    <col min="9" max="9" width="8.5703125" style="9" customWidth="1"/>
    <col min="10" max="10" width="8.85546875" style="9" customWidth="1"/>
    <col min="11" max="11" width="37.85546875" style="9" customWidth="1"/>
    <col min="12" max="12" width="4.7109375" style="9" customWidth="1"/>
    <col min="13" max="13" width="4.28515625" style="9" customWidth="1"/>
    <col min="14" max="14" width="4.7109375" style="9" customWidth="1"/>
    <col min="15" max="16384" width="9.140625" style="8"/>
  </cols>
  <sheetData>
    <row r="1" spans="1:16" ht="15.75">
      <c r="A1" s="406" t="s">
        <v>77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</row>
    <row r="2" spans="1:16" ht="15.75">
      <c r="A2" s="407" t="s">
        <v>40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</row>
    <row r="3" spans="1:16" ht="15.75">
      <c r="A3" s="408" t="s">
        <v>31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4"/>
      <c r="P3" s="4"/>
    </row>
    <row r="4" spans="1:16" ht="13.5" thickBot="1">
      <c r="L4" s="409" t="s">
        <v>97</v>
      </c>
      <c r="M4" s="409"/>
      <c r="N4" s="409"/>
    </row>
    <row r="5" spans="1:16" ht="24" customHeight="1">
      <c r="A5" s="410" t="s">
        <v>32</v>
      </c>
      <c r="B5" s="413" t="s">
        <v>0</v>
      </c>
      <c r="C5" s="413" t="s">
        <v>1</v>
      </c>
      <c r="D5" s="416" t="s">
        <v>12</v>
      </c>
      <c r="E5" s="419" t="s">
        <v>2</v>
      </c>
      <c r="F5" s="425" t="s">
        <v>3</v>
      </c>
      <c r="G5" s="428" t="s">
        <v>4</v>
      </c>
      <c r="H5" s="312" t="s">
        <v>65</v>
      </c>
      <c r="I5" s="359" t="s">
        <v>55</v>
      </c>
      <c r="J5" s="359" t="s">
        <v>66</v>
      </c>
      <c r="K5" s="422" t="s">
        <v>11</v>
      </c>
      <c r="L5" s="423"/>
      <c r="M5" s="423"/>
      <c r="N5" s="424"/>
    </row>
    <row r="6" spans="1:16" ht="16.5" customHeight="1">
      <c r="A6" s="411"/>
      <c r="B6" s="414"/>
      <c r="C6" s="414"/>
      <c r="D6" s="417"/>
      <c r="E6" s="420"/>
      <c r="F6" s="426"/>
      <c r="G6" s="429"/>
      <c r="H6" s="313"/>
      <c r="I6" s="360"/>
      <c r="J6" s="360"/>
      <c r="K6" s="351" t="s">
        <v>12</v>
      </c>
      <c r="L6" s="353" t="s">
        <v>98</v>
      </c>
      <c r="M6" s="354"/>
      <c r="N6" s="355"/>
    </row>
    <row r="7" spans="1:16" ht="78" customHeight="1" thickBot="1">
      <c r="A7" s="412"/>
      <c r="B7" s="415"/>
      <c r="C7" s="415"/>
      <c r="D7" s="418"/>
      <c r="E7" s="421"/>
      <c r="F7" s="427"/>
      <c r="G7" s="430"/>
      <c r="H7" s="314"/>
      <c r="I7" s="361"/>
      <c r="J7" s="361"/>
      <c r="K7" s="352"/>
      <c r="L7" s="98" t="s">
        <v>37</v>
      </c>
      <c r="M7" s="98" t="s">
        <v>56</v>
      </c>
      <c r="N7" s="99" t="s">
        <v>69</v>
      </c>
    </row>
    <row r="8" spans="1:16" s="24" customFormat="1">
      <c r="A8" s="356" t="s">
        <v>53</v>
      </c>
      <c r="B8" s="357"/>
      <c r="C8" s="357"/>
      <c r="D8" s="357"/>
      <c r="E8" s="357"/>
      <c r="F8" s="357"/>
      <c r="G8" s="357"/>
      <c r="H8" s="357"/>
      <c r="I8" s="357"/>
      <c r="J8" s="357"/>
      <c r="K8" s="357"/>
      <c r="L8" s="357"/>
      <c r="M8" s="357"/>
      <c r="N8" s="358"/>
    </row>
    <row r="9" spans="1:16" s="24" customFormat="1">
      <c r="A9" s="342" t="s">
        <v>41</v>
      </c>
      <c r="B9" s="343"/>
      <c r="C9" s="343"/>
      <c r="D9" s="343"/>
      <c r="E9" s="343"/>
      <c r="F9" s="343"/>
      <c r="G9" s="343"/>
      <c r="H9" s="343"/>
      <c r="I9" s="343"/>
      <c r="J9" s="343"/>
      <c r="K9" s="343"/>
      <c r="L9" s="343"/>
      <c r="M9" s="343"/>
      <c r="N9" s="344"/>
    </row>
    <row r="10" spans="1:16" ht="24.75" customHeight="1">
      <c r="A10" s="43" t="s">
        <v>5</v>
      </c>
      <c r="B10" s="345" t="s">
        <v>42</v>
      </c>
      <c r="C10" s="346"/>
      <c r="D10" s="346"/>
      <c r="E10" s="346"/>
      <c r="F10" s="346"/>
      <c r="G10" s="346"/>
      <c r="H10" s="346"/>
      <c r="I10" s="346"/>
      <c r="J10" s="346"/>
      <c r="K10" s="346"/>
      <c r="L10" s="346"/>
      <c r="M10" s="346"/>
      <c r="N10" s="347"/>
    </row>
    <row r="11" spans="1:16">
      <c r="A11" s="44" t="s">
        <v>5</v>
      </c>
      <c r="B11" s="32" t="s">
        <v>5</v>
      </c>
      <c r="C11" s="348" t="s">
        <v>43</v>
      </c>
      <c r="D11" s="349"/>
      <c r="E11" s="349"/>
      <c r="F11" s="349"/>
      <c r="G11" s="349"/>
      <c r="H11" s="349"/>
      <c r="I11" s="349"/>
      <c r="J11" s="349"/>
      <c r="K11" s="349"/>
      <c r="L11" s="349"/>
      <c r="M11" s="349"/>
      <c r="N11" s="350"/>
    </row>
    <row r="12" spans="1:16" ht="20.25" customHeight="1">
      <c r="A12" s="295" t="s">
        <v>5</v>
      </c>
      <c r="B12" s="298" t="s">
        <v>5</v>
      </c>
      <c r="C12" s="301" t="s">
        <v>5</v>
      </c>
      <c r="D12" s="443" t="s">
        <v>50</v>
      </c>
      <c r="E12" s="444" t="s">
        <v>58</v>
      </c>
      <c r="F12" s="434" t="s">
        <v>48</v>
      </c>
      <c r="G12" s="64" t="s">
        <v>38</v>
      </c>
      <c r="H12" s="140">
        <f>(125.7-26)/3.4528*1000</f>
        <v>28875</v>
      </c>
      <c r="I12" s="141">
        <f>100/3.4528*1000</f>
        <v>28962</v>
      </c>
      <c r="J12" s="141">
        <f>100/3.4528*1000</f>
        <v>28962</v>
      </c>
      <c r="K12" s="53" t="s">
        <v>94</v>
      </c>
      <c r="L12" s="54">
        <v>65</v>
      </c>
      <c r="M12" s="54">
        <v>60</v>
      </c>
      <c r="N12" s="55">
        <v>60</v>
      </c>
    </row>
    <row r="13" spans="1:16" ht="25.5">
      <c r="A13" s="295"/>
      <c r="B13" s="298"/>
      <c r="C13" s="301"/>
      <c r="D13" s="437"/>
      <c r="E13" s="444"/>
      <c r="F13" s="434"/>
      <c r="G13" s="17"/>
      <c r="H13" s="142"/>
      <c r="I13" s="143"/>
      <c r="J13" s="143"/>
      <c r="K13" s="57" t="s">
        <v>81</v>
      </c>
      <c r="L13" s="58">
        <v>1</v>
      </c>
      <c r="M13" s="58">
        <v>2</v>
      </c>
      <c r="N13" s="59">
        <v>1</v>
      </c>
    </row>
    <row r="14" spans="1:16" ht="25.5">
      <c r="A14" s="295"/>
      <c r="B14" s="298"/>
      <c r="C14" s="301"/>
      <c r="D14" s="437"/>
      <c r="E14" s="444"/>
      <c r="F14" s="434"/>
      <c r="G14" s="17"/>
      <c r="H14" s="142"/>
      <c r="I14" s="143"/>
      <c r="J14" s="143"/>
      <c r="K14" s="60" t="s">
        <v>82</v>
      </c>
      <c r="L14" s="61">
        <v>90</v>
      </c>
      <c r="M14" s="62">
        <v>50</v>
      </c>
      <c r="N14" s="63">
        <v>60</v>
      </c>
    </row>
    <row r="15" spans="1:16" ht="25.5">
      <c r="A15" s="295"/>
      <c r="B15" s="298"/>
      <c r="C15" s="301"/>
      <c r="D15" s="437"/>
      <c r="E15" s="444"/>
      <c r="F15" s="434"/>
      <c r="G15" s="15"/>
      <c r="H15" s="142"/>
      <c r="I15" s="144"/>
      <c r="J15" s="144"/>
      <c r="K15" s="117" t="s">
        <v>84</v>
      </c>
      <c r="L15" s="61">
        <v>1100</v>
      </c>
      <c r="M15" s="62">
        <v>1150</v>
      </c>
      <c r="N15" s="63">
        <v>1150</v>
      </c>
      <c r="O15" s="13"/>
    </row>
    <row r="16" spans="1:16" ht="16.5" customHeight="1" thickBot="1">
      <c r="A16" s="296"/>
      <c r="B16" s="299"/>
      <c r="C16" s="302"/>
      <c r="D16" s="438"/>
      <c r="E16" s="445"/>
      <c r="F16" s="435"/>
      <c r="G16" s="71" t="s">
        <v>6</v>
      </c>
      <c r="H16" s="145">
        <f t="shared" ref="H16:J16" si="0">SUM(H12:H14)</f>
        <v>28875</v>
      </c>
      <c r="I16" s="146">
        <f t="shared" si="0"/>
        <v>28962</v>
      </c>
      <c r="J16" s="146">
        <f t="shared" si="0"/>
        <v>28962</v>
      </c>
      <c r="K16" s="118" t="s">
        <v>61</v>
      </c>
      <c r="L16" s="54">
        <v>1</v>
      </c>
      <c r="M16" s="54">
        <v>1</v>
      </c>
      <c r="N16" s="55">
        <v>1</v>
      </c>
      <c r="O16" s="13"/>
    </row>
    <row r="17" spans="1:15" ht="25.5" customHeight="1">
      <c r="A17" s="294" t="s">
        <v>5</v>
      </c>
      <c r="B17" s="297" t="s">
        <v>5</v>
      </c>
      <c r="C17" s="300" t="s">
        <v>7</v>
      </c>
      <c r="D17" s="436" t="s">
        <v>62</v>
      </c>
      <c r="E17" s="439" t="s">
        <v>60</v>
      </c>
      <c r="F17" s="442" t="s">
        <v>48</v>
      </c>
      <c r="G17" s="67" t="s">
        <v>38</v>
      </c>
      <c r="H17" s="147">
        <f>(868-200)/3.4528*1000</f>
        <v>193466</v>
      </c>
      <c r="I17" s="148">
        <f>195.7/3.4528*1000</f>
        <v>56679</v>
      </c>
      <c r="J17" s="148">
        <f>1455.7/3.4528*1000</f>
        <v>421600</v>
      </c>
      <c r="K17" s="37" t="s">
        <v>85</v>
      </c>
      <c r="L17" s="72">
        <v>2</v>
      </c>
      <c r="M17" s="72">
        <v>2</v>
      </c>
      <c r="N17" s="73">
        <v>2</v>
      </c>
    </row>
    <row r="18" spans="1:15" ht="25.5">
      <c r="A18" s="295"/>
      <c r="B18" s="298"/>
      <c r="C18" s="301"/>
      <c r="D18" s="437"/>
      <c r="E18" s="440"/>
      <c r="F18" s="434"/>
      <c r="G18" s="129" t="s">
        <v>79</v>
      </c>
      <c r="H18" s="149">
        <f>500/3.4528*1000</f>
        <v>144810</v>
      </c>
      <c r="I18" s="150"/>
      <c r="J18" s="150"/>
      <c r="K18" s="68" t="s">
        <v>86</v>
      </c>
      <c r="L18" s="70">
        <v>2</v>
      </c>
      <c r="M18" s="70">
        <v>2</v>
      </c>
      <c r="N18" s="74">
        <v>2</v>
      </c>
    </row>
    <row r="19" spans="1:15">
      <c r="A19" s="295"/>
      <c r="B19" s="298"/>
      <c r="C19" s="301"/>
      <c r="D19" s="437"/>
      <c r="E19" s="440"/>
      <c r="F19" s="434"/>
      <c r="G19" s="15"/>
      <c r="H19" s="151"/>
      <c r="I19" s="152"/>
      <c r="J19" s="152"/>
      <c r="K19" s="68" t="s">
        <v>71</v>
      </c>
      <c r="L19" s="69">
        <v>100</v>
      </c>
      <c r="M19" s="69">
        <v>100</v>
      </c>
      <c r="N19" s="75">
        <v>100</v>
      </c>
    </row>
    <row r="20" spans="1:15" ht="29.25" customHeight="1">
      <c r="A20" s="295"/>
      <c r="B20" s="298"/>
      <c r="C20" s="301"/>
      <c r="D20" s="437"/>
      <c r="E20" s="440"/>
      <c r="F20" s="434"/>
      <c r="G20" s="15"/>
      <c r="H20" s="151"/>
      <c r="I20" s="152"/>
      <c r="J20" s="152"/>
      <c r="K20" s="114" t="s">
        <v>87</v>
      </c>
      <c r="L20" s="69">
        <v>100</v>
      </c>
      <c r="M20" s="69"/>
      <c r="N20" s="75">
        <v>100</v>
      </c>
    </row>
    <row r="21" spans="1:15" ht="16.5" customHeight="1">
      <c r="A21" s="295"/>
      <c r="B21" s="298"/>
      <c r="C21" s="301"/>
      <c r="D21" s="437"/>
      <c r="E21" s="440"/>
      <c r="F21" s="434"/>
      <c r="G21" s="15"/>
      <c r="H21" s="151"/>
      <c r="I21" s="144"/>
      <c r="J21" s="144"/>
      <c r="K21" s="395" t="s">
        <v>88</v>
      </c>
      <c r="L21" s="65">
        <v>1</v>
      </c>
      <c r="M21" s="65">
        <v>1</v>
      </c>
      <c r="N21" s="76">
        <v>1</v>
      </c>
    </row>
    <row r="22" spans="1:15" ht="25.5" customHeight="1" thickBot="1">
      <c r="A22" s="296"/>
      <c r="B22" s="299"/>
      <c r="C22" s="302"/>
      <c r="D22" s="438"/>
      <c r="E22" s="441"/>
      <c r="F22" s="435"/>
      <c r="G22" s="35" t="s">
        <v>6</v>
      </c>
      <c r="H22" s="153">
        <f>SUM(H17:H21)</f>
        <v>338276</v>
      </c>
      <c r="I22" s="154">
        <f>SUM(I17:I21)</f>
        <v>56679</v>
      </c>
      <c r="J22" s="154">
        <f>SUM(J17:J21)</f>
        <v>421600</v>
      </c>
      <c r="K22" s="396"/>
      <c r="L22" s="66"/>
      <c r="M22" s="66"/>
      <c r="N22" s="77"/>
    </row>
    <row r="23" spans="1:15" ht="17.25" customHeight="1">
      <c r="A23" s="294" t="s">
        <v>5</v>
      </c>
      <c r="B23" s="297" t="s">
        <v>5</v>
      </c>
      <c r="C23" s="300" t="s">
        <v>39</v>
      </c>
      <c r="D23" s="303" t="s">
        <v>100</v>
      </c>
      <c r="E23" s="306" t="s">
        <v>60</v>
      </c>
      <c r="F23" s="291" t="s">
        <v>48</v>
      </c>
      <c r="G23" s="33" t="s">
        <v>38</v>
      </c>
      <c r="H23" s="147">
        <f>200/3.4528*1000</f>
        <v>57924</v>
      </c>
      <c r="I23" s="148"/>
      <c r="J23" s="148"/>
      <c r="K23" s="48" t="s">
        <v>89</v>
      </c>
      <c r="L23" s="50">
        <v>1</v>
      </c>
      <c r="M23" s="50"/>
      <c r="N23" s="51"/>
      <c r="O23" s="13"/>
    </row>
    <row r="24" spans="1:15" ht="16.5" customHeight="1">
      <c r="A24" s="295"/>
      <c r="B24" s="298"/>
      <c r="C24" s="301"/>
      <c r="D24" s="304"/>
      <c r="E24" s="307"/>
      <c r="F24" s="292"/>
      <c r="G24" s="82"/>
      <c r="H24" s="155"/>
      <c r="I24" s="156"/>
      <c r="J24" s="156"/>
      <c r="K24" s="83"/>
      <c r="L24" s="84"/>
      <c r="M24" s="84"/>
      <c r="N24" s="85"/>
      <c r="O24" s="13"/>
    </row>
    <row r="25" spans="1:15" ht="16.5" customHeight="1" thickBot="1">
      <c r="A25" s="296"/>
      <c r="B25" s="299"/>
      <c r="C25" s="302"/>
      <c r="D25" s="305"/>
      <c r="E25" s="308"/>
      <c r="F25" s="293"/>
      <c r="G25" s="36" t="s">
        <v>6</v>
      </c>
      <c r="H25" s="157">
        <f t="shared" ref="H25:J25" si="1">SUM(H23:H24)</f>
        <v>57924</v>
      </c>
      <c r="I25" s="158">
        <f t="shared" si="1"/>
        <v>0</v>
      </c>
      <c r="J25" s="158">
        <f t="shared" si="1"/>
        <v>0</v>
      </c>
      <c r="K25" s="42"/>
      <c r="L25" s="40"/>
      <c r="M25" s="40"/>
      <c r="N25" s="41"/>
      <c r="O25" s="13"/>
    </row>
    <row r="26" spans="1:15" ht="13.5" thickBot="1">
      <c r="A26" s="45" t="s">
        <v>5</v>
      </c>
      <c r="B26" s="12" t="s">
        <v>5</v>
      </c>
      <c r="C26" s="340" t="s">
        <v>8</v>
      </c>
      <c r="D26" s="340"/>
      <c r="E26" s="340"/>
      <c r="F26" s="340"/>
      <c r="G26" s="341"/>
      <c r="H26" s="159">
        <f>H22+H16+H25</f>
        <v>425075</v>
      </c>
      <c r="I26" s="160">
        <f t="shared" ref="I26:J26" si="2">I22+I16+I25</f>
        <v>85641</v>
      </c>
      <c r="J26" s="159">
        <f t="shared" si="2"/>
        <v>450562</v>
      </c>
      <c r="K26" s="111"/>
      <c r="L26" s="112"/>
      <c r="M26" s="112"/>
      <c r="N26" s="113"/>
    </row>
    <row r="27" spans="1:15" ht="13.5" thickBot="1">
      <c r="A27" s="45" t="s">
        <v>5</v>
      </c>
      <c r="B27" s="12" t="s">
        <v>7</v>
      </c>
      <c r="C27" s="449" t="s">
        <v>112</v>
      </c>
      <c r="D27" s="450"/>
      <c r="E27" s="450"/>
      <c r="F27" s="450"/>
      <c r="G27" s="450"/>
      <c r="H27" s="450"/>
      <c r="I27" s="450"/>
      <c r="J27" s="450"/>
      <c r="K27" s="450"/>
      <c r="L27" s="450"/>
      <c r="M27" s="450"/>
      <c r="N27" s="451"/>
    </row>
    <row r="28" spans="1:15" ht="19.5" customHeight="1">
      <c r="A28" s="294" t="s">
        <v>5</v>
      </c>
      <c r="B28" s="297" t="s">
        <v>7</v>
      </c>
      <c r="C28" s="300" t="s">
        <v>5</v>
      </c>
      <c r="D28" s="436" t="s">
        <v>51</v>
      </c>
      <c r="E28" s="439" t="s">
        <v>59</v>
      </c>
      <c r="F28" s="291" t="s">
        <v>48</v>
      </c>
      <c r="G28" s="33" t="s">
        <v>38</v>
      </c>
      <c r="H28" s="161">
        <f>46.6/3.4528*1000</f>
        <v>13496</v>
      </c>
      <c r="I28" s="162">
        <f>55/3.4528*1000</f>
        <v>15929</v>
      </c>
      <c r="J28" s="162">
        <f>60/3.4528*1000</f>
        <v>17377</v>
      </c>
      <c r="K28" s="49" t="s">
        <v>83</v>
      </c>
      <c r="L28" s="38">
        <v>5</v>
      </c>
      <c r="M28" s="38">
        <v>6</v>
      </c>
      <c r="N28" s="39">
        <v>6</v>
      </c>
      <c r="O28" s="13"/>
    </row>
    <row r="29" spans="1:15" ht="25.5">
      <c r="A29" s="295"/>
      <c r="B29" s="298"/>
      <c r="C29" s="301"/>
      <c r="D29" s="437"/>
      <c r="E29" s="440"/>
      <c r="F29" s="292"/>
      <c r="G29" s="132"/>
      <c r="H29" s="163"/>
      <c r="I29" s="164"/>
      <c r="J29" s="164"/>
      <c r="K29" s="78" t="s">
        <v>91</v>
      </c>
      <c r="L29" s="79">
        <v>1</v>
      </c>
      <c r="M29" s="80">
        <v>3</v>
      </c>
      <c r="N29" s="81">
        <v>3</v>
      </c>
      <c r="O29" s="13"/>
    </row>
    <row r="30" spans="1:15">
      <c r="A30" s="295"/>
      <c r="B30" s="298"/>
      <c r="C30" s="301"/>
      <c r="D30" s="437"/>
      <c r="E30" s="440"/>
      <c r="F30" s="292"/>
      <c r="G30" s="17"/>
      <c r="H30" s="163"/>
      <c r="I30" s="165"/>
      <c r="J30" s="165"/>
      <c r="K30" s="378" t="s">
        <v>92</v>
      </c>
      <c r="L30" s="380">
        <v>4</v>
      </c>
      <c r="M30" s="380">
        <v>4</v>
      </c>
      <c r="N30" s="452">
        <v>10</v>
      </c>
      <c r="O30" s="13"/>
    </row>
    <row r="31" spans="1:15" ht="15" customHeight="1" thickBot="1">
      <c r="A31" s="296"/>
      <c r="B31" s="299"/>
      <c r="C31" s="302"/>
      <c r="D31" s="438"/>
      <c r="E31" s="441"/>
      <c r="F31" s="293"/>
      <c r="G31" s="35" t="s">
        <v>6</v>
      </c>
      <c r="H31" s="166">
        <f t="shared" ref="H31:J31" si="3">SUM(H28:H30)</f>
        <v>13496</v>
      </c>
      <c r="I31" s="167">
        <f t="shared" si="3"/>
        <v>15929</v>
      </c>
      <c r="J31" s="167">
        <f t="shared" si="3"/>
        <v>17377</v>
      </c>
      <c r="K31" s="379"/>
      <c r="L31" s="381"/>
      <c r="M31" s="381"/>
      <c r="N31" s="453"/>
      <c r="O31" s="13"/>
    </row>
    <row r="32" spans="1:15" ht="17.25" customHeight="1">
      <c r="A32" s="294" t="s">
        <v>5</v>
      </c>
      <c r="B32" s="297" t="s">
        <v>7</v>
      </c>
      <c r="C32" s="300" t="s">
        <v>7</v>
      </c>
      <c r="D32" s="303" t="s">
        <v>52</v>
      </c>
      <c r="E32" s="306" t="s">
        <v>96</v>
      </c>
      <c r="F32" s="291" t="s">
        <v>48</v>
      </c>
      <c r="G32" s="133" t="s">
        <v>38</v>
      </c>
      <c r="H32" s="161">
        <f>240/3.4528*1000+12164</f>
        <v>81673</v>
      </c>
      <c r="I32" s="162">
        <f>69509</f>
        <v>69509</v>
      </c>
      <c r="J32" s="162">
        <f>69509</f>
        <v>69509</v>
      </c>
      <c r="K32" s="48" t="s">
        <v>54</v>
      </c>
      <c r="L32" s="50">
        <v>100</v>
      </c>
      <c r="M32" s="50">
        <v>110</v>
      </c>
      <c r="N32" s="51">
        <v>120</v>
      </c>
      <c r="O32" s="13"/>
    </row>
    <row r="33" spans="1:17" ht="26.25" customHeight="1">
      <c r="A33" s="295"/>
      <c r="B33" s="298"/>
      <c r="C33" s="301"/>
      <c r="D33" s="304"/>
      <c r="E33" s="307"/>
      <c r="F33" s="292"/>
      <c r="G33" s="115"/>
      <c r="H33" s="168"/>
      <c r="I33" s="169"/>
      <c r="J33" s="169"/>
      <c r="K33" s="83" t="s">
        <v>64</v>
      </c>
      <c r="L33" s="84">
        <v>40</v>
      </c>
      <c r="M33" s="84">
        <v>40</v>
      </c>
      <c r="N33" s="85">
        <v>50</v>
      </c>
      <c r="O33" s="13"/>
    </row>
    <row r="34" spans="1:17" ht="28.5" customHeight="1" thickBot="1">
      <c r="A34" s="296"/>
      <c r="B34" s="299"/>
      <c r="C34" s="302"/>
      <c r="D34" s="305"/>
      <c r="E34" s="308"/>
      <c r="F34" s="293"/>
      <c r="G34" s="36" t="s">
        <v>6</v>
      </c>
      <c r="H34" s="170">
        <f>SUM(H32:H33)</f>
        <v>81673</v>
      </c>
      <c r="I34" s="171">
        <f>SUM(I32:I33)</f>
        <v>69509</v>
      </c>
      <c r="J34" s="171">
        <f>SUM(J32:J33)</f>
        <v>69509</v>
      </c>
      <c r="K34" s="42" t="s">
        <v>110</v>
      </c>
      <c r="L34" s="40">
        <v>10</v>
      </c>
      <c r="M34" s="40">
        <v>10</v>
      </c>
      <c r="N34" s="41">
        <v>10</v>
      </c>
      <c r="O34" s="13"/>
    </row>
    <row r="35" spans="1:17" ht="28.5" customHeight="1">
      <c r="A35" s="90" t="s">
        <v>5</v>
      </c>
      <c r="B35" s="104" t="s">
        <v>7</v>
      </c>
      <c r="C35" s="91" t="s">
        <v>39</v>
      </c>
      <c r="D35" s="368" t="s">
        <v>72</v>
      </c>
      <c r="E35" s="370"/>
      <c r="F35" s="292" t="s">
        <v>48</v>
      </c>
      <c r="G35" s="22" t="s">
        <v>38</v>
      </c>
      <c r="H35" s="172">
        <f>14.2/3.4528*1000</f>
        <v>4113</v>
      </c>
      <c r="I35" s="173">
        <f>14.2/3.4528*1000</f>
        <v>4113</v>
      </c>
      <c r="J35" s="173">
        <f>14.2/3.4528*1000</f>
        <v>4113</v>
      </c>
      <c r="K35" s="92" t="s">
        <v>101</v>
      </c>
      <c r="L35" s="88">
        <v>12</v>
      </c>
      <c r="M35" s="88">
        <v>12</v>
      </c>
      <c r="N35" s="89">
        <v>12</v>
      </c>
      <c r="O35" s="13"/>
      <c r="Q35" s="175"/>
    </row>
    <row r="36" spans="1:17" ht="15" customHeight="1" thickBot="1">
      <c r="A36" s="86"/>
      <c r="B36" s="105"/>
      <c r="C36" s="87"/>
      <c r="D36" s="369"/>
      <c r="E36" s="371"/>
      <c r="F36" s="293"/>
      <c r="G36" s="35" t="s">
        <v>6</v>
      </c>
      <c r="H36" s="166">
        <f t="shared" ref="H36:J36" si="4">SUM(H35:H35)</f>
        <v>4113</v>
      </c>
      <c r="I36" s="167">
        <f t="shared" si="4"/>
        <v>4113</v>
      </c>
      <c r="J36" s="167">
        <f t="shared" si="4"/>
        <v>4113</v>
      </c>
      <c r="K36" s="93" t="s">
        <v>99</v>
      </c>
      <c r="L36" s="94">
        <v>4</v>
      </c>
      <c r="M36" s="94">
        <v>4</v>
      </c>
      <c r="N36" s="95">
        <v>4</v>
      </c>
      <c r="O36" s="13"/>
      <c r="Q36" s="175"/>
    </row>
    <row r="37" spans="1:17" ht="13.5" thickBot="1">
      <c r="A37" s="46" t="s">
        <v>5</v>
      </c>
      <c r="B37" s="12" t="s">
        <v>7</v>
      </c>
      <c r="C37" s="340" t="s">
        <v>8</v>
      </c>
      <c r="D37" s="340"/>
      <c r="E37" s="340"/>
      <c r="F37" s="340"/>
      <c r="G37" s="341"/>
      <c r="H37" s="123">
        <f>SUM(H34,H31,H36)</f>
        <v>99282</v>
      </c>
      <c r="I37" s="123">
        <f>SUM(I34,I31,I36)</f>
        <v>89551</v>
      </c>
      <c r="J37" s="123">
        <f>SUM(J34,J31,J36)</f>
        <v>90999</v>
      </c>
      <c r="K37" s="372"/>
      <c r="L37" s="373"/>
      <c r="M37" s="373"/>
      <c r="N37" s="374"/>
      <c r="Q37" s="175"/>
    </row>
    <row r="38" spans="1:17" ht="13.5" thickBot="1">
      <c r="A38" s="46" t="s">
        <v>5</v>
      </c>
      <c r="B38" s="334" t="s">
        <v>9</v>
      </c>
      <c r="C38" s="335"/>
      <c r="D38" s="335"/>
      <c r="E38" s="335"/>
      <c r="F38" s="335"/>
      <c r="G38" s="336"/>
      <c r="H38" s="124">
        <f>SUM(H26,H37)</f>
        <v>524357</v>
      </c>
      <c r="I38" s="174">
        <f>SUM(I26,I37)</f>
        <v>175192</v>
      </c>
      <c r="J38" s="124">
        <f>SUM(J26,J37)</f>
        <v>541561</v>
      </c>
      <c r="K38" s="375"/>
      <c r="L38" s="376"/>
      <c r="M38" s="376"/>
      <c r="N38" s="377"/>
      <c r="Q38" s="175"/>
    </row>
    <row r="39" spans="1:17" ht="15" customHeight="1" thickBot="1">
      <c r="A39" s="47" t="s">
        <v>7</v>
      </c>
      <c r="B39" s="362" t="s">
        <v>44</v>
      </c>
      <c r="C39" s="363"/>
      <c r="D39" s="363"/>
      <c r="E39" s="363"/>
      <c r="F39" s="363"/>
      <c r="G39" s="363"/>
      <c r="H39" s="363"/>
      <c r="I39" s="363"/>
      <c r="J39" s="363"/>
      <c r="K39" s="363"/>
      <c r="L39" s="363"/>
      <c r="M39" s="363"/>
      <c r="N39" s="364"/>
      <c r="Q39" s="175"/>
    </row>
    <row r="40" spans="1:17" ht="13.5" thickBot="1">
      <c r="A40" s="45" t="s">
        <v>7</v>
      </c>
      <c r="B40" s="12" t="s">
        <v>5</v>
      </c>
      <c r="C40" s="365" t="s">
        <v>45</v>
      </c>
      <c r="D40" s="366"/>
      <c r="E40" s="366"/>
      <c r="F40" s="366"/>
      <c r="G40" s="366"/>
      <c r="H40" s="366"/>
      <c r="I40" s="366"/>
      <c r="J40" s="366"/>
      <c r="K40" s="366"/>
      <c r="L40" s="366"/>
      <c r="M40" s="366"/>
      <c r="N40" s="367"/>
      <c r="Q40" s="175"/>
    </row>
    <row r="41" spans="1:17" ht="18" customHeight="1">
      <c r="A41" s="294" t="s">
        <v>7</v>
      </c>
      <c r="B41" s="297" t="s">
        <v>5</v>
      </c>
      <c r="C41" s="300" t="s">
        <v>5</v>
      </c>
      <c r="D41" s="404" t="s">
        <v>63</v>
      </c>
      <c r="E41" s="52" t="s">
        <v>49</v>
      </c>
      <c r="F41" s="291" t="s">
        <v>48</v>
      </c>
      <c r="G41" s="16" t="s">
        <v>46</v>
      </c>
      <c r="H41" s="176">
        <v>196883</v>
      </c>
      <c r="I41" s="173"/>
      <c r="J41" s="177"/>
      <c r="K41" s="102" t="s">
        <v>75</v>
      </c>
      <c r="L41" s="29"/>
      <c r="M41" s="29"/>
      <c r="N41" s="30"/>
      <c r="O41" s="13"/>
    </row>
    <row r="42" spans="1:17" ht="25.5" customHeight="1">
      <c r="A42" s="295"/>
      <c r="B42" s="298"/>
      <c r="C42" s="301"/>
      <c r="D42" s="405"/>
      <c r="E42" s="337" t="s">
        <v>57</v>
      </c>
      <c r="F42" s="292"/>
      <c r="G42" s="20" t="s">
        <v>38</v>
      </c>
      <c r="H42" s="211">
        <f>867875+144986+5000</f>
        <v>1017861</v>
      </c>
      <c r="I42" s="179">
        <f>1087234-144986</f>
        <v>942248</v>
      </c>
      <c r="J42" s="180">
        <f>3754/3.4528*1000</f>
        <v>1087234</v>
      </c>
      <c r="K42" s="382" t="s">
        <v>116</v>
      </c>
      <c r="L42" s="138">
        <v>100</v>
      </c>
      <c r="M42" s="138"/>
      <c r="N42" s="130"/>
      <c r="O42" s="13"/>
    </row>
    <row r="43" spans="1:17" ht="27" customHeight="1">
      <c r="A43" s="295"/>
      <c r="B43" s="298"/>
      <c r="C43" s="301"/>
      <c r="D43" s="405"/>
      <c r="E43" s="338"/>
      <c r="F43" s="292"/>
      <c r="G43" s="20" t="s">
        <v>107</v>
      </c>
      <c r="H43" s="211">
        <f>170441+122094</f>
        <v>292535</v>
      </c>
      <c r="I43" s="179"/>
      <c r="J43" s="181"/>
      <c r="K43" s="383"/>
      <c r="L43" s="267">
        <v>1</v>
      </c>
      <c r="M43" s="137"/>
      <c r="N43" s="131"/>
      <c r="O43" s="13"/>
    </row>
    <row r="44" spans="1:17" ht="22.5" customHeight="1">
      <c r="A44" s="295"/>
      <c r="B44" s="298"/>
      <c r="C44" s="301"/>
      <c r="D44" s="405"/>
      <c r="E44" s="338"/>
      <c r="F44" s="292"/>
      <c r="G44" s="20" t="s">
        <v>47</v>
      </c>
      <c r="H44" s="211">
        <f>2461770-122094</f>
        <v>2339676</v>
      </c>
      <c r="I44" s="179">
        <f>4250/3.4528*1000</f>
        <v>1230885</v>
      </c>
      <c r="J44" s="181">
        <f>4250/3.4528*1000</f>
        <v>1230885</v>
      </c>
      <c r="K44" s="395" t="s">
        <v>117</v>
      </c>
      <c r="L44" s="97"/>
      <c r="M44" s="97">
        <v>40</v>
      </c>
      <c r="N44" s="96">
        <v>100</v>
      </c>
      <c r="O44" s="13"/>
    </row>
    <row r="45" spans="1:17" ht="18" customHeight="1" thickBot="1">
      <c r="A45" s="296"/>
      <c r="B45" s="299"/>
      <c r="C45" s="302"/>
      <c r="D45" s="285"/>
      <c r="E45" s="339"/>
      <c r="F45" s="293"/>
      <c r="G45" s="35" t="s">
        <v>6</v>
      </c>
      <c r="H45" s="166">
        <f>SUM(H41:H44)</f>
        <v>3846955</v>
      </c>
      <c r="I45" s="167">
        <f>SUM(I41:I44)</f>
        <v>2173133</v>
      </c>
      <c r="J45" s="183">
        <f>SUM(J41:J44)</f>
        <v>2318119</v>
      </c>
      <c r="K45" s="396"/>
      <c r="L45" s="204"/>
      <c r="M45" s="204"/>
      <c r="N45" s="205"/>
      <c r="O45" s="13"/>
    </row>
    <row r="46" spans="1:17" ht="12.75" customHeight="1">
      <c r="A46" s="294" t="s">
        <v>7</v>
      </c>
      <c r="B46" s="297" t="s">
        <v>5</v>
      </c>
      <c r="C46" s="386" t="s">
        <v>7</v>
      </c>
      <c r="D46" s="389" t="s">
        <v>102</v>
      </c>
      <c r="E46" s="56" t="s">
        <v>49</v>
      </c>
      <c r="F46" s="291" t="s">
        <v>48</v>
      </c>
      <c r="G46" s="14" t="s">
        <v>38</v>
      </c>
      <c r="H46" s="176">
        <f>14481-11481</f>
        <v>3000</v>
      </c>
      <c r="I46" s="173"/>
      <c r="J46" s="173"/>
      <c r="K46" s="107" t="s">
        <v>118</v>
      </c>
      <c r="L46" s="25"/>
      <c r="M46" s="25">
        <v>1</v>
      </c>
      <c r="N46" s="26"/>
      <c r="O46" s="13"/>
    </row>
    <row r="47" spans="1:17" ht="14.25" customHeight="1">
      <c r="A47" s="295"/>
      <c r="B47" s="298"/>
      <c r="C47" s="387"/>
      <c r="D47" s="390"/>
      <c r="E47" s="446" t="s">
        <v>95</v>
      </c>
      <c r="F47" s="292"/>
      <c r="G47" s="100" t="s">
        <v>46</v>
      </c>
      <c r="H47" s="184"/>
      <c r="I47" s="185">
        <f>51668+14481</f>
        <v>66149</v>
      </c>
      <c r="J47" s="185">
        <f>178.4/3.4528*1000</f>
        <v>51668</v>
      </c>
      <c r="K47" s="108" t="s">
        <v>111</v>
      </c>
      <c r="L47" s="97"/>
      <c r="M47" s="27">
        <v>1</v>
      </c>
      <c r="N47" s="96"/>
      <c r="O47" s="13"/>
    </row>
    <row r="48" spans="1:17" ht="15" customHeight="1">
      <c r="A48" s="295"/>
      <c r="B48" s="298"/>
      <c r="C48" s="387"/>
      <c r="D48" s="390"/>
      <c r="E48" s="447"/>
      <c r="F48" s="292"/>
      <c r="G48" s="22" t="s">
        <v>47</v>
      </c>
      <c r="H48" s="163"/>
      <c r="I48" s="179">
        <f>2021.2/3.4528*1000</f>
        <v>585380</v>
      </c>
      <c r="J48" s="179">
        <f>2021.2/3.4528*1000</f>
        <v>585380</v>
      </c>
      <c r="K48" s="206" t="s">
        <v>76</v>
      </c>
      <c r="L48" s="97"/>
      <c r="M48" s="27">
        <v>50</v>
      </c>
      <c r="N48" s="96">
        <v>50</v>
      </c>
      <c r="O48" s="13"/>
    </row>
    <row r="49" spans="1:34" ht="16.5" customHeight="1">
      <c r="A49" s="295"/>
      <c r="B49" s="298"/>
      <c r="C49" s="387"/>
      <c r="D49" s="390"/>
      <c r="E49" s="447"/>
      <c r="F49" s="292"/>
      <c r="G49" s="100" t="s">
        <v>70</v>
      </c>
      <c r="H49" s="178"/>
      <c r="I49" s="185">
        <f>178.4/3.4528*1000</f>
        <v>51668</v>
      </c>
      <c r="J49" s="185">
        <f>178.4/3.4528*1000</f>
        <v>51668</v>
      </c>
      <c r="K49" s="109"/>
      <c r="L49" s="97"/>
      <c r="M49" s="27"/>
      <c r="N49" s="96"/>
      <c r="O49" s="13"/>
    </row>
    <row r="50" spans="1:34" ht="18.75" customHeight="1" thickBot="1">
      <c r="A50" s="296"/>
      <c r="B50" s="299"/>
      <c r="C50" s="388"/>
      <c r="D50" s="391"/>
      <c r="E50" s="448"/>
      <c r="F50" s="293"/>
      <c r="G50" s="36" t="s">
        <v>6</v>
      </c>
      <c r="H50" s="186">
        <f t="shared" ref="H50:J50" si="5">SUM(H46:H49)</f>
        <v>3000</v>
      </c>
      <c r="I50" s="186">
        <f t="shared" si="5"/>
        <v>703197</v>
      </c>
      <c r="J50" s="186">
        <f t="shared" si="5"/>
        <v>688716</v>
      </c>
      <c r="K50" s="21"/>
      <c r="L50" s="106"/>
      <c r="M50" s="28"/>
      <c r="N50" s="110"/>
      <c r="O50" s="13"/>
    </row>
    <row r="51" spans="1:34" ht="14.25" customHeight="1" thickBot="1">
      <c r="A51" s="103" t="s">
        <v>7</v>
      </c>
      <c r="B51" s="105" t="s">
        <v>5</v>
      </c>
      <c r="C51" s="403" t="s">
        <v>8</v>
      </c>
      <c r="D51" s="340"/>
      <c r="E51" s="340"/>
      <c r="F51" s="340"/>
      <c r="G51" s="341"/>
      <c r="H51" s="123">
        <f>H50+H45</f>
        <v>3849955</v>
      </c>
      <c r="I51" s="123">
        <f t="shared" ref="I51:J51" si="6">I50+I45</f>
        <v>2876330</v>
      </c>
      <c r="J51" s="123">
        <f t="shared" si="6"/>
        <v>3006835</v>
      </c>
      <c r="K51" s="392"/>
      <c r="L51" s="393"/>
      <c r="M51" s="393"/>
      <c r="N51" s="394"/>
    </row>
    <row r="52" spans="1:34" ht="14.25" customHeight="1" thickBot="1">
      <c r="A52" s="45" t="s">
        <v>7</v>
      </c>
      <c r="B52" s="334" t="s">
        <v>9</v>
      </c>
      <c r="C52" s="335"/>
      <c r="D52" s="335"/>
      <c r="E52" s="335"/>
      <c r="F52" s="335"/>
      <c r="G52" s="336"/>
      <c r="H52" s="124">
        <f>H51</f>
        <v>3849955</v>
      </c>
      <c r="I52" s="125">
        <f>SUM(I51)</f>
        <v>2876330</v>
      </c>
      <c r="J52" s="124">
        <f t="shared" ref="J52" si="7">SUM(J51)</f>
        <v>3006835</v>
      </c>
      <c r="K52" s="375"/>
      <c r="L52" s="376"/>
      <c r="M52" s="376"/>
      <c r="N52" s="377"/>
    </row>
    <row r="53" spans="1:34" ht="15.75" customHeight="1" thickBot="1">
      <c r="A53" s="31" t="s">
        <v>5</v>
      </c>
      <c r="B53" s="397" t="s">
        <v>103</v>
      </c>
      <c r="C53" s="398"/>
      <c r="D53" s="398"/>
      <c r="E53" s="398"/>
      <c r="F53" s="398"/>
      <c r="G53" s="399"/>
      <c r="H53" s="126">
        <f>H52+H38</f>
        <v>4374312</v>
      </c>
      <c r="I53" s="127">
        <f>SUM(I38,I52)</f>
        <v>3051522</v>
      </c>
      <c r="J53" s="128">
        <f>SUM(J38,J52)</f>
        <v>3548396</v>
      </c>
      <c r="K53" s="400"/>
      <c r="L53" s="401"/>
      <c r="M53" s="401"/>
      <c r="N53" s="402"/>
    </row>
    <row r="54" spans="1:34" s="19" customFormat="1" ht="23.25" customHeight="1">
      <c r="A54" s="384"/>
      <c r="B54" s="384"/>
      <c r="C54" s="384"/>
      <c r="D54" s="384"/>
      <c r="E54" s="384"/>
      <c r="F54" s="384"/>
      <c r="G54" s="384"/>
      <c r="H54" s="384"/>
      <c r="I54" s="384"/>
      <c r="J54" s="384"/>
      <c r="K54" s="384"/>
      <c r="L54" s="384"/>
      <c r="M54" s="384"/>
      <c r="N54" s="384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</row>
    <row r="55" spans="1:34" s="19" customFormat="1" ht="13.5" customHeight="1">
      <c r="A55" s="385"/>
      <c r="B55" s="385"/>
      <c r="C55" s="385"/>
      <c r="D55" s="385"/>
      <c r="E55" s="385"/>
      <c r="F55" s="385"/>
      <c r="G55" s="385"/>
      <c r="H55" s="385"/>
      <c r="I55" s="385"/>
      <c r="J55" s="385"/>
      <c r="K55" s="385"/>
      <c r="L55" s="385"/>
      <c r="M55" s="385"/>
      <c r="N55" s="385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</row>
    <row r="56" spans="1:34" s="19" customFormat="1" ht="14.25" customHeight="1" thickBot="1">
      <c r="A56" s="327" t="s">
        <v>13</v>
      </c>
      <c r="B56" s="327"/>
      <c r="C56" s="327"/>
      <c r="D56" s="327"/>
      <c r="E56" s="327"/>
      <c r="F56" s="327"/>
      <c r="G56" s="327"/>
      <c r="H56" s="327"/>
      <c r="I56" s="5"/>
      <c r="J56" s="6"/>
      <c r="K56" s="7"/>
      <c r="L56" s="7"/>
      <c r="M56" s="7"/>
      <c r="N56" s="7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</row>
    <row r="57" spans="1:34" ht="49.5" customHeight="1" thickBot="1">
      <c r="A57" s="328" t="s">
        <v>10</v>
      </c>
      <c r="B57" s="329"/>
      <c r="C57" s="329"/>
      <c r="D57" s="329"/>
      <c r="E57" s="329"/>
      <c r="F57" s="329"/>
      <c r="G57" s="330"/>
      <c r="H57" s="116" t="s">
        <v>78</v>
      </c>
      <c r="I57" s="23" t="s">
        <v>67</v>
      </c>
      <c r="J57" s="23" t="s">
        <v>68</v>
      </c>
    </row>
    <row r="58" spans="1:34" ht="14.25" customHeight="1">
      <c r="A58" s="331" t="s">
        <v>14</v>
      </c>
      <c r="B58" s="332"/>
      <c r="C58" s="332"/>
      <c r="D58" s="332"/>
      <c r="E58" s="332"/>
      <c r="F58" s="332"/>
      <c r="G58" s="333"/>
      <c r="H58" s="119">
        <f>H59+H60+H61</f>
        <v>1742101</v>
      </c>
      <c r="I58" s="119">
        <f t="shared" ref="I58:J58" si="8">I59+I60+I61</f>
        <v>1183589</v>
      </c>
      <c r="J58" s="119">
        <f t="shared" si="8"/>
        <v>1680463</v>
      </c>
    </row>
    <row r="59" spans="1:34" ht="14.25" customHeight="1">
      <c r="A59" s="321" t="s">
        <v>34</v>
      </c>
      <c r="B59" s="322"/>
      <c r="C59" s="322"/>
      <c r="D59" s="322"/>
      <c r="E59" s="322"/>
      <c r="F59" s="322"/>
      <c r="G59" s="323"/>
      <c r="H59" s="120">
        <f>SUMIF(G12:G53,"SB",H12:H53)</f>
        <v>1400408</v>
      </c>
      <c r="I59" s="120">
        <f>SUMIF(G12:G53,"SB",I12:I53)</f>
        <v>1117440</v>
      </c>
      <c r="J59" s="120">
        <f>SUMIF(G12:G53,"SB",J12:J53)</f>
        <v>1628795</v>
      </c>
    </row>
    <row r="60" spans="1:34" ht="14.25" customHeight="1">
      <c r="A60" s="324" t="s">
        <v>35</v>
      </c>
      <c r="B60" s="325"/>
      <c r="C60" s="325"/>
      <c r="D60" s="325"/>
      <c r="E60" s="325"/>
      <c r="F60" s="325"/>
      <c r="G60" s="326"/>
      <c r="H60" s="120">
        <f>SUMIF(G12:G53,"SB(P)",H12:H53)</f>
        <v>196883</v>
      </c>
      <c r="I60" s="120">
        <f>SUMIF(G12:G53,"SB(P)",I12:I53)</f>
        <v>66149</v>
      </c>
      <c r="J60" s="120">
        <f>SUMIF(G12:G53,"SB(P)",J12:J53)</f>
        <v>51668</v>
      </c>
      <c r="K60" s="34"/>
    </row>
    <row r="61" spans="1:34" ht="30" customHeight="1">
      <c r="A61" s="288" t="s">
        <v>80</v>
      </c>
      <c r="B61" s="289"/>
      <c r="C61" s="289"/>
      <c r="D61" s="289"/>
      <c r="E61" s="289"/>
      <c r="F61" s="289"/>
      <c r="G61" s="290"/>
      <c r="H61" s="120">
        <f>SUMIF(G9:G49,"SB(VB)",H9:H49)</f>
        <v>144810</v>
      </c>
      <c r="I61" s="120"/>
      <c r="J61" s="120"/>
    </row>
    <row r="62" spans="1:34" ht="18" customHeight="1">
      <c r="A62" s="431" t="s">
        <v>109</v>
      </c>
      <c r="B62" s="432"/>
      <c r="C62" s="432"/>
      <c r="D62" s="432"/>
      <c r="E62" s="432"/>
      <c r="F62" s="432"/>
      <c r="G62" s="433"/>
      <c r="H62" s="139">
        <f>SUMIF(G10:G50,"PF",H10:H50)</f>
        <v>292535</v>
      </c>
      <c r="I62" s="139"/>
      <c r="J62" s="139"/>
    </row>
    <row r="63" spans="1:34" ht="14.25" customHeight="1">
      <c r="A63" s="318" t="s">
        <v>15</v>
      </c>
      <c r="B63" s="319"/>
      <c r="C63" s="319"/>
      <c r="D63" s="319"/>
      <c r="E63" s="319"/>
      <c r="F63" s="319"/>
      <c r="G63" s="320"/>
      <c r="H63" s="121">
        <f>SUM(H64:H66)</f>
        <v>2339676</v>
      </c>
      <c r="I63" s="121">
        <f>SUM(I64:I66)</f>
        <v>1867933</v>
      </c>
      <c r="J63" s="121">
        <f>SUM(J64:J66)</f>
        <v>1867933</v>
      </c>
    </row>
    <row r="64" spans="1:34" ht="18.75" customHeight="1">
      <c r="A64" s="315" t="s">
        <v>73</v>
      </c>
      <c r="B64" s="316"/>
      <c r="C64" s="316"/>
      <c r="D64" s="316"/>
      <c r="E64" s="316"/>
      <c r="F64" s="316"/>
      <c r="G64" s="317"/>
      <c r="H64" s="120">
        <f>SUMIF(G11:G52,"KVJUD",H11:H52)</f>
        <v>0</v>
      </c>
      <c r="I64" s="120">
        <f>SUMIF(G11:G52,"KVJUD",I11:I52)</f>
        <v>0</v>
      </c>
      <c r="J64" s="120">
        <f>SUMIF(G11:G52,"KVJUD",J11:J52)</f>
        <v>0</v>
      </c>
    </row>
    <row r="65" spans="1:10" ht="18.75" customHeight="1">
      <c r="A65" s="315" t="s">
        <v>74</v>
      </c>
      <c r="B65" s="316"/>
      <c r="C65" s="316"/>
      <c r="D65" s="316"/>
      <c r="E65" s="316"/>
      <c r="F65" s="316"/>
      <c r="G65" s="317"/>
      <c r="H65" s="120">
        <f>SUMIF(G12:G52,"LRVB",H12:H52)</f>
        <v>0</v>
      </c>
      <c r="I65" s="120">
        <f>SUMIF(G12:G52,"LRVB",I12:I52)</f>
        <v>51668</v>
      </c>
      <c r="J65" s="120">
        <f>SUMIF(G12:G53,"LRVB",J12:J53)</f>
        <v>51668</v>
      </c>
    </row>
    <row r="66" spans="1:10" ht="18.75" customHeight="1">
      <c r="A66" s="315" t="s">
        <v>36</v>
      </c>
      <c r="B66" s="316"/>
      <c r="C66" s="316"/>
      <c r="D66" s="316"/>
      <c r="E66" s="316"/>
      <c r="F66" s="316"/>
      <c r="G66" s="317"/>
      <c r="H66" s="120">
        <f>SUMIF(G12:G53,"ES",H12:H53)</f>
        <v>2339676</v>
      </c>
      <c r="I66" s="120">
        <f>SUMIF(G12:G53,"ES",I12:I53)</f>
        <v>1816265</v>
      </c>
      <c r="J66" s="120">
        <f>SUMIF(G12:G53,"ES",J12:J53)</f>
        <v>1816265</v>
      </c>
    </row>
    <row r="67" spans="1:10" ht="14.25" customHeight="1" thickBot="1">
      <c r="A67" s="309" t="s">
        <v>16</v>
      </c>
      <c r="B67" s="310"/>
      <c r="C67" s="310"/>
      <c r="D67" s="310"/>
      <c r="E67" s="310"/>
      <c r="F67" s="310"/>
      <c r="G67" s="311"/>
      <c r="H67" s="122">
        <f>H63+H62+H58</f>
        <v>4374312</v>
      </c>
      <c r="I67" s="122">
        <f t="shared" ref="I67:J67" si="9">I63+I62+I58</f>
        <v>3051522</v>
      </c>
      <c r="J67" s="122">
        <f t="shared" si="9"/>
        <v>3548396</v>
      </c>
    </row>
    <row r="72" spans="1:10">
      <c r="I72" s="101"/>
    </row>
  </sheetData>
  <mergeCells count="101">
    <mergeCell ref="A62:G62"/>
    <mergeCell ref="K21:K22"/>
    <mergeCell ref="F12:F16"/>
    <mergeCell ref="A17:A22"/>
    <mergeCell ref="B17:B22"/>
    <mergeCell ref="C17:C22"/>
    <mergeCell ref="D17:D22"/>
    <mergeCell ref="E17:E22"/>
    <mergeCell ref="F17:F22"/>
    <mergeCell ref="A12:A16"/>
    <mergeCell ref="B12:B16"/>
    <mergeCell ref="C12:C16"/>
    <mergeCell ref="D12:D16"/>
    <mergeCell ref="E12:E16"/>
    <mergeCell ref="F28:F31"/>
    <mergeCell ref="E47:E50"/>
    <mergeCell ref="C26:G26"/>
    <mergeCell ref="C27:N27"/>
    <mergeCell ref="A28:A31"/>
    <mergeCell ref="B28:B31"/>
    <mergeCell ref="C28:C31"/>
    <mergeCell ref="D28:D31"/>
    <mergeCell ref="E28:E31"/>
    <mergeCell ref="N30:N31"/>
    <mergeCell ref="A1:N1"/>
    <mergeCell ref="A2:N2"/>
    <mergeCell ref="A3:N3"/>
    <mergeCell ref="L4:N4"/>
    <mergeCell ref="A5:A7"/>
    <mergeCell ref="B5:B7"/>
    <mergeCell ref="C5:C7"/>
    <mergeCell ref="D5:D7"/>
    <mergeCell ref="E5:E7"/>
    <mergeCell ref="K5:N5"/>
    <mergeCell ref="F5:F7"/>
    <mergeCell ref="G5:G7"/>
    <mergeCell ref="K42:K43"/>
    <mergeCell ref="A54:N54"/>
    <mergeCell ref="A55:N55"/>
    <mergeCell ref="A46:A50"/>
    <mergeCell ref="B46:B50"/>
    <mergeCell ref="C46:C50"/>
    <mergeCell ref="D46:D50"/>
    <mergeCell ref="K51:N51"/>
    <mergeCell ref="K44:K45"/>
    <mergeCell ref="K52:N52"/>
    <mergeCell ref="B53:G53"/>
    <mergeCell ref="K53:N53"/>
    <mergeCell ref="A41:A45"/>
    <mergeCell ref="B41:B45"/>
    <mergeCell ref="C41:C45"/>
    <mergeCell ref="C51:G51"/>
    <mergeCell ref="F46:F50"/>
    <mergeCell ref="D41:D44"/>
    <mergeCell ref="C11:N11"/>
    <mergeCell ref="K6:K7"/>
    <mergeCell ref="L6:N6"/>
    <mergeCell ref="A8:N8"/>
    <mergeCell ref="I5:I7"/>
    <mergeCell ref="J5:J7"/>
    <mergeCell ref="B39:N39"/>
    <mergeCell ref="C40:N40"/>
    <mergeCell ref="D35:D36"/>
    <mergeCell ref="E35:E36"/>
    <mergeCell ref="F35:F36"/>
    <mergeCell ref="K37:N37"/>
    <mergeCell ref="B38:G38"/>
    <mergeCell ref="K38:N38"/>
    <mergeCell ref="A32:A34"/>
    <mergeCell ref="B32:B34"/>
    <mergeCell ref="C32:C34"/>
    <mergeCell ref="K30:K31"/>
    <mergeCell ref="L30:L31"/>
    <mergeCell ref="M30:M31"/>
    <mergeCell ref="D32:D34"/>
    <mergeCell ref="E32:E34"/>
    <mergeCell ref="F32:F34"/>
    <mergeCell ref="A61:G61"/>
    <mergeCell ref="F23:F25"/>
    <mergeCell ref="A23:A25"/>
    <mergeCell ref="B23:B25"/>
    <mergeCell ref="C23:C25"/>
    <mergeCell ref="D23:D25"/>
    <mergeCell ref="E23:E25"/>
    <mergeCell ref="A67:G67"/>
    <mergeCell ref="H5:H7"/>
    <mergeCell ref="A65:G65"/>
    <mergeCell ref="A66:G66"/>
    <mergeCell ref="A63:G63"/>
    <mergeCell ref="A64:G64"/>
    <mergeCell ref="A59:G59"/>
    <mergeCell ref="A60:G60"/>
    <mergeCell ref="A56:H56"/>
    <mergeCell ref="A57:G57"/>
    <mergeCell ref="A58:G58"/>
    <mergeCell ref="B52:G52"/>
    <mergeCell ref="F41:F45"/>
    <mergeCell ref="E42:E45"/>
    <mergeCell ref="C37:G37"/>
    <mergeCell ref="A9:N9"/>
    <mergeCell ref="B10:N10"/>
  </mergeCells>
  <pageMargins left="0.78740157480314965" right="0.19685039370078741" top="0.78740157480314965" bottom="0.39370078740157483" header="0" footer="0"/>
  <pageSetup paperSize="9" scale="75" orientation="portrait" r:id="rId1"/>
  <rowBreaks count="1" manualBreakCount="1">
    <brk id="45" max="1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2"/>
  <sheetViews>
    <sheetView zoomScaleNormal="100" zoomScaleSheetLayoutView="100" workbookViewId="0">
      <selection activeCell="Y37" sqref="Y37"/>
    </sheetView>
  </sheetViews>
  <sheetFormatPr defaultRowHeight="12.75"/>
  <cols>
    <col min="1" max="3" width="2.7109375" style="9" customWidth="1"/>
    <col min="4" max="4" width="31.5703125" style="9" customWidth="1"/>
    <col min="5" max="5" width="2.7109375" style="9" customWidth="1"/>
    <col min="6" max="6" width="2.7109375" style="10" customWidth="1"/>
    <col min="7" max="7" width="7.7109375" style="11" customWidth="1"/>
    <col min="8" max="8" width="9.5703125" style="9" customWidth="1"/>
    <col min="9" max="9" width="9.140625" style="9" customWidth="1"/>
    <col min="10" max="10" width="8.85546875" style="9" customWidth="1"/>
    <col min="11" max="11" width="7.85546875" style="9" customWidth="1"/>
    <col min="12" max="12" width="0.28515625" style="9" hidden="1" customWidth="1"/>
    <col min="13" max="13" width="18.28515625" style="9" customWidth="1"/>
    <col min="14" max="14" width="4" style="9" customWidth="1"/>
    <col min="15" max="15" width="3.42578125" style="9" customWidth="1"/>
    <col min="16" max="16" width="3.28515625" style="9" customWidth="1"/>
    <col min="17" max="16384" width="9.140625" style="8"/>
  </cols>
  <sheetData>
    <row r="1" spans="1:16" ht="16.5" customHeight="1">
      <c r="I1" s="454"/>
      <c r="J1" s="455"/>
      <c r="K1" s="218"/>
      <c r="L1" s="218"/>
      <c r="M1" s="454" t="s">
        <v>106</v>
      </c>
      <c r="N1" s="455"/>
      <c r="O1" s="456"/>
      <c r="P1" s="456"/>
    </row>
    <row r="2" spans="1:16" ht="15.75">
      <c r="A2" s="406" t="s">
        <v>77</v>
      </c>
      <c r="B2" s="406"/>
      <c r="C2" s="406"/>
      <c r="D2" s="406"/>
      <c r="E2" s="406"/>
      <c r="F2" s="406"/>
      <c r="G2" s="406"/>
      <c r="H2" s="406"/>
      <c r="I2" s="406"/>
      <c r="J2" s="406"/>
      <c r="K2" s="216"/>
      <c r="L2" s="216"/>
      <c r="M2" s="8"/>
      <c r="N2" s="8"/>
      <c r="O2" s="8"/>
      <c r="P2" s="8"/>
    </row>
    <row r="3" spans="1:16" ht="15.75">
      <c r="A3" s="407" t="s">
        <v>40</v>
      </c>
      <c r="B3" s="407"/>
      <c r="C3" s="407"/>
      <c r="D3" s="407"/>
      <c r="E3" s="407"/>
      <c r="F3" s="407"/>
      <c r="G3" s="407"/>
      <c r="H3" s="407"/>
      <c r="I3" s="407"/>
      <c r="J3" s="407"/>
      <c r="K3" s="217"/>
      <c r="L3" s="217"/>
      <c r="M3" s="8"/>
      <c r="N3" s="8"/>
      <c r="O3" s="8"/>
      <c r="P3" s="8"/>
    </row>
    <row r="4" spans="1:16" ht="33" customHeight="1">
      <c r="A4" s="134"/>
      <c r="B4" s="406" t="s">
        <v>31</v>
      </c>
      <c r="C4" s="478"/>
      <c r="D4" s="478"/>
      <c r="E4" s="478"/>
      <c r="F4" s="478"/>
      <c r="G4" s="478"/>
      <c r="H4" s="478"/>
      <c r="I4" s="478"/>
      <c r="J4" s="478"/>
      <c r="K4" s="219"/>
      <c r="L4" s="219"/>
      <c r="M4" s="4"/>
      <c r="N4" s="4"/>
      <c r="O4" s="8"/>
      <c r="P4" s="8"/>
    </row>
    <row r="5" spans="1:16" ht="13.5" thickBot="1">
      <c r="N5" s="409" t="s">
        <v>97</v>
      </c>
      <c r="O5" s="409"/>
      <c r="P5" s="409"/>
    </row>
    <row r="6" spans="1:16" ht="24" customHeight="1">
      <c r="A6" s="410" t="s">
        <v>32</v>
      </c>
      <c r="B6" s="413" t="s">
        <v>0</v>
      </c>
      <c r="C6" s="413" t="s">
        <v>1</v>
      </c>
      <c r="D6" s="468" t="s">
        <v>12</v>
      </c>
      <c r="E6" s="471" t="s">
        <v>2</v>
      </c>
      <c r="F6" s="425" t="s">
        <v>3</v>
      </c>
      <c r="G6" s="428" t="s">
        <v>4</v>
      </c>
      <c r="H6" s="459" t="s">
        <v>65</v>
      </c>
      <c r="I6" s="459" t="s">
        <v>104</v>
      </c>
      <c r="J6" s="428" t="s">
        <v>105</v>
      </c>
      <c r="K6" s="459" t="s">
        <v>113</v>
      </c>
      <c r="L6" s="459" t="s">
        <v>114</v>
      </c>
      <c r="M6" s="422" t="s">
        <v>11</v>
      </c>
      <c r="N6" s="423"/>
      <c r="O6" s="423"/>
      <c r="P6" s="424"/>
    </row>
    <row r="7" spans="1:16" ht="26.25" customHeight="1">
      <c r="A7" s="411"/>
      <c r="B7" s="414"/>
      <c r="C7" s="414"/>
      <c r="D7" s="469"/>
      <c r="E7" s="472"/>
      <c r="F7" s="426"/>
      <c r="G7" s="429"/>
      <c r="H7" s="460"/>
      <c r="I7" s="460"/>
      <c r="J7" s="429"/>
      <c r="K7" s="460"/>
      <c r="L7" s="460"/>
      <c r="M7" s="351" t="s">
        <v>12</v>
      </c>
      <c r="N7" s="353" t="s">
        <v>98</v>
      </c>
      <c r="O7" s="354"/>
      <c r="P7" s="355"/>
    </row>
    <row r="8" spans="1:16" ht="70.5" customHeight="1" thickBot="1">
      <c r="A8" s="412"/>
      <c r="B8" s="415"/>
      <c r="C8" s="415"/>
      <c r="D8" s="470"/>
      <c r="E8" s="473"/>
      <c r="F8" s="427"/>
      <c r="G8" s="430"/>
      <c r="H8" s="461"/>
      <c r="I8" s="461"/>
      <c r="J8" s="430"/>
      <c r="K8" s="461"/>
      <c r="L8" s="461"/>
      <c r="M8" s="352"/>
      <c r="N8" s="98" t="s">
        <v>37</v>
      </c>
      <c r="O8" s="98" t="s">
        <v>56</v>
      </c>
      <c r="P8" s="99" t="s">
        <v>69</v>
      </c>
    </row>
    <row r="9" spans="1:16" s="24" customFormat="1" ht="12.75" customHeight="1">
      <c r="A9" s="356" t="s">
        <v>53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  <c r="M9" s="357"/>
      <c r="N9" s="357"/>
      <c r="O9" s="357"/>
      <c r="P9" s="358"/>
    </row>
    <row r="10" spans="1:16" s="24" customFormat="1" ht="12.75" customHeight="1">
      <c r="A10" s="342" t="s">
        <v>41</v>
      </c>
      <c r="B10" s="343"/>
      <c r="C10" s="343"/>
      <c r="D10" s="343"/>
      <c r="E10" s="343"/>
      <c r="F10" s="343"/>
      <c r="G10" s="343"/>
      <c r="H10" s="343"/>
      <c r="I10" s="343"/>
      <c r="J10" s="343"/>
      <c r="K10" s="343"/>
      <c r="L10" s="343"/>
      <c r="M10" s="343"/>
      <c r="N10" s="343"/>
      <c r="O10" s="343"/>
      <c r="P10" s="344"/>
    </row>
    <row r="11" spans="1:16" ht="16.5" customHeight="1">
      <c r="A11" s="43" t="s">
        <v>5</v>
      </c>
      <c r="B11" s="345" t="s">
        <v>42</v>
      </c>
      <c r="C11" s="346"/>
      <c r="D11" s="346"/>
      <c r="E11" s="346"/>
      <c r="F11" s="346"/>
      <c r="G11" s="346"/>
      <c r="H11" s="346"/>
      <c r="I11" s="346"/>
      <c r="J11" s="346"/>
      <c r="K11" s="346"/>
      <c r="L11" s="346"/>
      <c r="M11" s="346"/>
      <c r="N11" s="346"/>
      <c r="O11" s="346"/>
      <c r="P11" s="347"/>
    </row>
    <row r="12" spans="1:16" ht="17.25" customHeight="1" thickBot="1">
      <c r="A12" s="44" t="s">
        <v>5</v>
      </c>
      <c r="B12" s="32" t="s">
        <v>5</v>
      </c>
      <c r="C12" s="348" t="s">
        <v>43</v>
      </c>
      <c r="D12" s="349"/>
      <c r="E12" s="349"/>
      <c r="F12" s="349"/>
      <c r="G12" s="349"/>
      <c r="H12" s="464"/>
      <c r="I12" s="464"/>
      <c r="J12" s="464"/>
      <c r="K12" s="464"/>
      <c r="L12" s="349"/>
      <c r="M12" s="349"/>
      <c r="N12" s="349"/>
      <c r="O12" s="349"/>
      <c r="P12" s="350"/>
    </row>
    <row r="13" spans="1:16" ht="20.25" customHeight="1">
      <c r="A13" s="295" t="s">
        <v>5</v>
      </c>
      <c r="B13" s="298" t="s">
        <v>5</v>
      </c>
      <c r="C13" s="301" t="s">
        <v>5</v>
      </c>
      <c r="D13" s="474" t="s">
        <v>50</v>
      </c>
      <c r="E13" s="476" t="s">
        <v>58</v>
      </c>
      <c r="F13" s="292" t="s">
        <v>48</v>
      </c>
      <c r="G13" s="135" t="s">
        <v>38</v>
      </c>
      <c r="H13" s="272">
        <f>(125.7-26)/3.4528*1000</f>
        <v>28875</v>
      </c>
      <c r="I13" s="272">
        <f>(125.7-26)/3.4528*1000</f>
        <v>28875</v>
      </c>
      <c r="J13" s="273"/>
      <c r="K13" s="148"/>
      <c r="L13" s="152"/>
      <c r="M13" s="241"/>
      <c r="N13" s="54"/>
      <c r="O13" s="54"/>
      <c r="P13" s="55"/>
    </row>
    <row r="14" spans="1:16">
      <c r="A14" s="295"/>
      <c r="B14" s="298"/>
      <c r="C14" s="301"/>
      <c r="D14" s="474"/>
      <c r="E14" s="476"/>
      <c r="F14" s="292"/>
      <c r="G14" s="17"/>
      <c r="H14" s="187"/>
      <c r="I14" s="187"/>
      <c r="J14" s="143"/>
      <c r="K14" s="143"/>
      <c r="L14" s="143"/>
      <c r="M14" s="242"/>
      <c r="N14" s="58"/>
      <c r="O14" s="58"/>
      <c r="P14" s="59"/>
    </row>
    <row r="15" spans="1:16">
      <c r="A15" s="295"/>
      <c r="B15" s="298"/>
      <c r="C15" s="301"/>
      <c r="D15" s="474"/>
      <c r="E15" s="476"/>
      <c r="F15" s="292"/>
      <c r="G15" s="17"/>
      <c r="H15" s="187"/>
      <c r="I15" s="187"/>
      <c r="J15" s="143"/>
      <c r="K15" s="143"/>
      <c r="L15" s="143"/>
      <c r="M15" s="243"/>
      <c r="N15" s="61"/>
      <c r="O15" s="62"/>
      <c r="P15" s="63"/>
    </row>
    <row r="16" spans="1:16">
      <c r="A16" s="295"/>
      <c r="B16" s="298"/>
      <c r="C16" s="301"/>
      <c r="D16" s="474"/>
      <c r="E16" s="476"/>
      <c r="F16" s="292"/>
      <c r="G16" s="22"/>
      <c r="H16" s="239"/>
      <c r="I16" s="239"/>
      <c r="J16" s="240"/>
      <c r="K16" s="240"/>
      <c r="L16" s="240"/>
      <c r="M16" s="244"/>
      <c r="N16" s="61"/>
      <c r="O16" s="62"/>
      <c r="P16" s="63"/>
    </row>
    <row r="17" spans="1:16" ht="16.5" customHeight="1" thickBot="1">
      <c r="A17" s="296"/>
      <c r="B17" s="299"/>
      <c r="C17" s="302"/>
      <c r="D17" s="475"/>
      <c r="E17" s="477"/>
      <c r="F17" s="293"/>
      <c r="G17" s="237" t="s">
        <v>6</v>
      </c>
      <c r="H17" s="238">
        <f t="shared" ref="H17:I17" si="0">SUM(H13:H15)</f>
        <v>28875</v>
      </c>
      <c r="I17" s="238">
        <f t="shared" si="0"/>
        <v>28875</v>
      </c>
      <c r="J17" s="238">
        <f t="shared" ref="J17" si="1">SUM(J13:J15)</f>
        <v>0</v>
      </c>
      <c r="K17" s="238"/>
      <c r="L17" s="238"/>
      <c r="M17" s="245"/>
      <c r="N17" s="54"/>
      <c r="O17" s="54"/>
      <c r="P17" s="55"/>
    </row>
    <row r="18" spans="1:16" ht="25.5" customHeight="1">
      <c r="A18" s="294" t="s">
        <v>5</v>
      </c>
      <c r="B18" s="297" t="s">
        <v>5</v>
      </c>
      <c r="C18" s="300" t="s">
        <v>7</v>
      </c>
      <c r="D18" s="479" t="s">
        <v>62</v>
      </c>
      <c r="E18" s="480" t="s">
        <v>60</v>
      </c>
      <c r="F18" s="291" t="s">
        <v>48</v>
      </c>
      <c r="G18" s="67" t="s">
        <v>38</v>
      </c>
      <c r="H18" s="188">
        <f>(868-200)/3.4528*1000</f>
        <v>193466</v>
      </c>
      <c r="I18" s="188">
        <f>(868-200)/3.4528*1000</f>
        <v>193466</v>
      </c>
      <c r="J18" s="148"/>
      <c r="K18" s="274"/>
      <c r="L18" s="148"/>
      <c r="M18" s="37"/>
      <c r="N18" s="72"/>
      <c r="O18" s="72"/>
      <c r="P18" s="73"/>
    </row>
    <row r="19" spans="1:16">
      <c r="A19" s="295"/>
      <c r="B19" s="298"/>
      <c r="C19" s="301"/>
      <c r="D19" s="474"/>
      <c r="E19" s="481"/>
      <c r="F19" s="292"/>
      <c r="G19" s="129" t="s">
        <v>79</v>
      </c>
      <c r="H19" s="189">
        <f>500/3.4528*1000</f>
        <v>144810</v>
      </c>
      <c r="I19" s="189">
        <f>500/3.4528*1000</f>
        <v>144810</v>
      </c>
      <c r="J19" s="150"/>
      <c r="K19" s="150"/>
      <c r="L19" s="150"/>
      <c r="M19" s="246"/>
      <c r="N19" s="70"/>
      <c r="O19" s="70"/>
      <c r="P19" s="74"/>
    </row>
    <row r="20" spans="1:16">
      <c r="A20" s="295"/>
      <c r="B20" s="298"/>
      <c r="C20" s="301"/>
      <c r="D20" s="474"/>
      <c r="E20" s="481"/>
      <c r="F20" s="292"/>
      <c r="G20" s="15"/>
      <c r="H20" s="187"/>
      <c r="I20" s="187"/>
      <c r="J20" s="152"/>
      <c r="K20" s="152"/>
      <c r="L20" s="152"/>
      <c r="M20" s="246"/>
      <c r="N20" s="69"/>
      <c r="O20" s="69"/>
      <c r="P20" s="75"/>
    </row>
    <row r="21" spans="1:16" ht="29.25" customHeight="1">
      <c r="A21" s="295"/>
      <c r="B21" s="298"/>
      <c r="C21" s="301"/>
      <c r="D21" s="474"/>
      <c r="E21" s="481"/>
      <c r="F21" s="292"/>
      <c r="G21" s="15"/>
      <c r="H21" s="187"/>
      <c r="I21" s="187"/>
      <c r="J21" s="152"/>
      <c r="K21" s="152"/>
      <c r="L21" s="152"/>
      <c r="M21" s="247"/>
      <c r="N21" s="69"/>
      <c r="O21" s="69"/>
      <c r="P21" s="75"/>
    </row>
    <row r="22" spans="1:16" ht="16.5" customHeight="1">
      <c r="A22" s="295"/>
      <c r="B22" s="298"/>
      <c r="C22" s="301"/>
      <c r="D22" s="474"/>
      <c r="E22" s="481"/>
      <c r="F22" s="292"/>
      <c r="G22" s="15"/>
      <c r="H22" s="187"/>
      <c r="I22" s="187"/>
      <c r="J22" s="240"/>
      <c r="K22" s="240"/>
      <c r="L22" s="240"/>
      <c r="M22" s="466"/>
      <c r="N22" s="65"/>
      <c r="O22" s="65"/>
      <c r="P22" s="76"/>
    </row>
    <row r="23" spans="1:16" ht="25.5" customHeight="1" thickBot="1">
      <c r="A23" s="296"/>
      <c r="B23" s="299"/>
      <c r="C23" s="302"/>
      <c r="D23" s="475"/>
      <c r="E23" s="482"/>
      <c r="F23" s="293"/>
      <c r="G23" s="35" t="s">
        <v>6</v>
      </c>
      <c r="H23" s="154">
        <f>SUM(H18:H22)</f>
        <v>338276</v>
      </c>
      <c r="I23" s="154">
        <f>SUM(I18:I22)</f>
        <v>338276</v>
      </c>
      <c r="J23" s="158">
        <f>SUM(J18:J22)</f>
        <v>0</v>
      </c>
      <c r="K23" s="158"/>
      <c r="L23" s="158"/>
      <c r="M23" s="467"/>
      <c r="N23" s="66"/>
      <c r="O23" s="66"/>
      <c r="P23" s="77"/>
    </row>
    <row r="24" spans="1:16" ht="17.25" customHeight="1">
      <c r="A24" s="294" t="s">
        <v>5</v>
      </c>
      <c r="B24" s="297" t="s">
        <v>5</v>
      </c>
      <c r="C24" s="300" t="s">
        <v>39</v>
      </c>
      <c r="D24" s="483" t="s">
        <v>100</v>
      </c>
      <c r="E24" s="486" t="s">
        <v>60</v>
      </c>
      <c r="F24" s="291" t="s">
        <v>48</v>
      </c>
      <c r="G24" s="33" t="s">
        <v>38</v>
      </c>
      <c r="H24" s="188">
        <f>200/3.4528*1000</f>
        <v>57924</v>
      </c>
      <c r="I24" s="188">
        <f>200/3.4528*1000</f>
        <v>57924</v>
      </c>
      <c r="J24" s="148"/>
      <c r="K24" s="274"/>
      <c r="L24" s="148"/>
      <c r="M24" s="48"/>
      <c r="N24" s="50"/>
      <c r="O24" s="50"/>
      <c r="P24" s="51"/>
    </row>
    <row r="25" spans="1:16" ht="16.5" customHeight="1">
      <c r="A25" s="295"/>
      <c r="B25" s="298"/>
      <c r="C25" s="301"/>
      <c r="D25" s="484"/>
      <c r="E25" s="487"/>
      <c r="F25" s="292"/>
      <c r="G25" s="82"/>
      <c r="H25" s="190"/>
      <c r="I25" s="190"/>
      <c r="J25" s="156"/>
      <c r="K25" s="156"/>
      <c r="L25" s="156"/>
      <c r="M25" s="78"/>
      <c r="N25" s="84"/>
      <c r="O25" s="84"/>
      <c r="P25" s="85"/>
    </row>
    <row r="26" spans="1:16" ht="16.5" customHeight="1" thickBot="1">
      <c r="A26" s="296"/>
      <c r="B26" s="299"/>
      <c r="C26" s="302"/>
      <c r="D26" s="485"/>
      <c r="E26" s="488"/>
      <c r="F26" s="293"/>
      <c r="G26" s="36" t="s">
        <v>6</v>
      </c>
      <c r="H26" s="158">
        <f t="shared" ref="H26:I26" si="2">SUM(H24:H25)</f>
        <v>57924</v>
      </c>
      <c r="I26" s="158">
        <f t="shared" si="2"/>
        <v>57924</v>
      </c>
      <c r="J26" s="158">
        <f t="shared" ref="J26" si="3">SUM(J24:J25)</f>
        <v>0</v>
      </c>
      <c r="K26" s="275"/>
      <c r="L26" s="158"/>
      <c r="M26" s="42"/>
      <c r="N26" s="40"/>
      <c r="O26" s="40"/>
      <c r="P26" s="41"/>
    </row>
    <row r="27" spans="1:16" ht="13.5" thickBot="1">
      <c r="A27" s="45" t="s">
        <v>5</v>
      </c>
      <c r="B27" s="12" t="s">
        <v>5</v>
      </c>
      <c r="C27" s="340" t="s">
        <v>8</v>
      </c>
      <c r="D27" s="340"/>
      <c r="E27" s="340"/>
      <c r="F27" s="340"/>
      <c r="G27" s="341"/>
      <c r="H27" s="159">
        <f>H23+H17+H26</f>
        <v>425075</v>
      </c>
      <c r="I27" s="160">
        <f t="shared" ref="I27:J27" si="4">I23+I17+I26</f>
        <v>425075</v>
      </c>
      <c r="J27" s="159">
        <f t="shared" si="4"/>
        <v>0</v>
      </c>
      <c r="K27" s="159"/>
      <c r="L27" s="160"/>
      <c r="M27" s="215"/>
      <c r="N27" s="207"/>
      <c r="O27" s="207"/>
      <c r="P27" s="208"/>
    </row>
    <row r="28" spans="1:16" ht="13.5" thickBot="1">
      <c r="A28" s="45" t="s">
        <v>5</v>
      </c>
      <c r="B28" s="12" t="s">
        <v>7</v>
      </c>
      <c r="C28" s="449" t="s">
        <v>90</v>
      </c>
      <c r="D28" s="450"/>
      <c r="E28" s="450"/>
      <c r="F28" s="450"/>
      <c r="G28" s="450"/>
      <c r="H28" s="450"/>
      <c r="I28" s="450"/>
      <c r="J28" s="450"/>
      <c r="K28" s="450"/>
      <c r="L28" s="450"/>
      <c r="M28" s="450"/>
      <c r="N28" s="450"/>
      <c r="O28" s="450"/>
      <c r="P28" s="451"/>
    </row>
    <row r="29" spans="1:16" ht="19.5" customHeight="1">
      <c r="A29" s="294" t="s">
        <v>5</v>
      </c>
      <c r="B29" s="297" t="s">
        <v>7</v>
      </c>
      <c r="C29" s="300" t="s">
        <v>5</v>
      </c>
      <c r="D29" s="436" t="s">
        <v>51</v>
      </c>
      <c r="E29" s="489" t="s">
        <v>59</v>
      </c>
      <c r="F29" s="291" t="s">
        <v>48</v>
      </c>
      <c r="G29" s="33" t="s">
        <v>38</v>
      </c>
      <c r="H29" s="191">
        <f>46.6/3.4528*1000</f>
        <v>13496</v>
      </c>
      <c r="I29" s="191">
        <f>46.6/3.4528*1000</f>
        <v>13496</v>
      </c>
      <c r="J29" s="192"/>
      <c r="K29" s="192"/>
      <c r="L29" s="192"/>
      <c r="M29" s="49"/>
      <c r="N29" s="38"/>
      <c r="O29" s="38"/>
      <c r="P29" s="39"/>
    </row>
    <row r="30" spans="1:16">
      <c r="A30" s="295"/>
      <c r="B30" s="298"/>
      <c r="C30" s="301"/>
      <c r="D30" s="437"/>
      <c r="E30" s="490"/>
      <c r="F30" s="292"/>
      <c r="G30" s="17"/>
      <c r="H30" s="193"/>
      <c r="I30" s="193"/>
      <c r="J30" s="194"/>
      <c r="K30" s="194"/>
      <c r="L30" s="194"/>
      <c r="M30" s="78"/>
      <c r="N30" s="79"/>
      <c r="O30" s="80"/>
      <c r="P30" s="81"/>
    </row>
    <row r="31" spans="1:16" ht="12.75" customHeight="1">
      <c r="A31" s="295"/>
      <c r="B31" s="298"/>
      <c r="C31" s="301"/>
      <c r="D31" s="437"/>
      <c r="E31" s="490"/>
      <c r="F31" s="292"/>
      <c r="G31" s="17"/>
      <c r="H31" s="193"/>
      <c r="I31" s="195"/>
      <c r="J31" s="257"/>
      <c r="K31" s="257"/>
      <c r="L31" s="257"/>
      <c r="M31" s="378"/>
      <c r="N31" s="380"/>
      <c r="O31" s="380"/>
      <c r="P31" s="452"/>
    </row>
    <row r="32" spans="1:16" ht="15" customHeight="1" thickBot="1">
      <c r="A32" s="296"/>
      <c r="B32" s="299"/>
      <c r="C32" s="302"/>
      <c r="D32" s="438"/>
      <c r="E32" s="491"/>
      <c r="F32" s="293"/>
      <c r="G32" s="35" t="s">
        <v>6</v>
      </c>
      <c r="H32" s="167">
        <f t="shared" ref="H32:I32" si="5">SUM(H29:H31)</f>
        <v>13496</v>
      </c>
      <c r="I32" s="171">
        <f t="shared" si="5"/>
        <v>13496</v>
      </c>
      <c r="J32" s="197">
        <f t="shared" ref="J32" si="6">SUM(J29:J31)</f>
        <v>0</v>
      </c>
      <c r="K32" s="197"/>
      <c r="L32" s="197"/>
      <c r="M32" s="379"/>
      <c r="N32" s="381"/>
      <c r="O32" s="381"/>
      <c r="P32" s="453"/>
    </row>
    <row r="33" spans="1:18" ht="16.5" customHeight="1">
      <c r="A33" s="294" t="s">
        <v>5</v>
      </c>
      <c r="B33" s="297" t="s">
        <v>7</v>
      </c>
      <c r="C33" s="300" t="s">
        <v>7</v>
      </c>
      <c r="D33" s="303" t="s">
        <v>52</v>
      </c>
      <c r="E33" s="306" t="s">
        <v>96</v>
      </c>
      <c r="F33" s="291" t="s">
        <v>48</v>
      </c>
      <c r="G33" s="33" t="s">
        <v>38</v>
      </c>
      <c r="H33" s="191">
        <f>240/3.4528*1000+12164</f>
        <v>81673</v>
      </c>
      <c r="I33" s="191">
        <f>240/3.4528*1000+12164</f>
        <v>81673</v>
      </c>
      <c r="J33" s="214"/>
      <c r="K33" s="214"/>
      <c r="L33" s="214"/>
      <c r="M33" s="220"/>
      <c r="N33" s="221"/>
      <c r="O33" s="221"/>
      <c r="P33" s="222"/>
    </row>
    <row r="34" spans="1:18" ht="16.5" customHeight="1">
      <c r="A34" s="295"/>
      <c r="B34" s="298"/>
      <c r="C34" s="301"/>
      <c r="D34" s="304"/>
      <c r="E34" s="307"/>
      <c r="F34" s="292"/>
      <c r="G34" s="17"/>
      <c r="H34" s="193"/>
      <c r="I34" s="193"/>
      <c r="J34" s="194"/>
      <c r="K34" s="276"/>
      <c r="L34" s="276"/>
      <c r="M34" s="248"/>
      <c r="N34" s="223"/>
      <c r="O34" s="223"/>
      <c r="P34" s="224"/>
    </row>
    <row r="35" spans="1:18" ht="24" customHeight="1">
      <c r="A35" s="295"/>
      <c r="B35" s="298"/>
      <c r="C35" s="301"/>
      <c r="D35" s="304"/>
      <c r="E35" s="307"/>
      <c r="F35" s="292"/>
      <c r="G35" s="115"/>
      <c r="H35" s="195"/>
      <c r="I35" s="195"/>
      <c r="J35" s="196"/>
      <c r="K35" s="196"/>
      <c r="L35" s="196"/>
      <c r="M35" s="457"/>
      <c r="N35" s="227"/>
      <c r="O35" s="227"/>
      <c r="P35" s="228"/>
    </row>
    <row r="36" spans="1:18" ht="27.75" customHeight="1" thickBot="1">
      <c r="A36" s="296"/>
      <c r="B36" s="299"/>
      <c r="C36" s="302"/>
      <c r="D36" s="305"/>
      <c r="E36" s="308"/>
      <c r="F36" s="293"/>
      <c r="G36" s="36" t="s">
        <v>6</v>
      </c>
      <c r="H36" s="171">
        <f t="shared" ref="H36:I36" si="7">SUM(H33:H34)</f>
        <v>81673</v>
      </c>
      <c r="I36" s="171">
        <f t="shared" si="7"/>
        <v>81673</v>
      </c>
      <c r="J36" s="197">
        <f t="shared" ref="J36" si="8">SUM(J33:J34)</f>
        <v>0</v>
      </c>
      <c r="K36" s="256">
        <f>K34+K33</f>
        <v>0</v>
      </c>
      <c r="L36" s="256">
        <f>L34+L33</f>
        <v>0</v>
      </c>
      <c r="M36" s="458"/>
      <c r="N36" s="225"/>
      <c r="O36" s="225"/>
      <c r="P36" s="226"/>
    </row>
    <row r="37" spans="1:18" ht="28.5" customHeight="1">
      <c r="A37" s="90" t="s">
        <v>5</v>
      </c>
      <c r="B37" s="202" t="s">
        <v>7</v>
      </c>
      <c r="C37" s="260" t="s">
        <v>39</v>
      </c>
      <c r="D37" s="368" t="s">
        <v>72</v>
      </c>
      <c r="E37" s="370"/>
      <c r="F37" s="292" t="s">
        <v>48</v>
      </c>
      <c r="G37" s="22" t="s">
        <v>38</v>
      </c>
      <c r="H37" s="198">
        <f>14.2/3.4528*1000</f>
        <v>4113</v>
      </c>
      <c r="I37" s="198">
        <f>14.2/3.4528*1000</f>
        <v>4113</v>
      </c>
      <c r="J37" s="177"/>
      <c r="K37" s="194"/>
      <c r="L37" s="194"/>
      <c r="M37" s="249"/>
      <c r="N37" s="88"/>
      <c r="O37" s="88"/>
      <c r="P37" s="89"/>
    </row>
    <row r="38" spans="1:18" ht="15" customHeight="1" thickBot="1">
      <c r="A38" s="86"/>
      <c r="B38" s="203"/>
      <c r="C38" s="87"/>
      <c r="D38" s="369"/>
      <c r="E38" s="371"/>
      <c r="F38" s="293"/>
      <c r="G38" s="35" t="s">
        <v>6</v>
      </c>
      <c r="H38" s="167">
        <f t="shared" ref="H38:I38" si="9">SUM(H37:H37)</f>
        <v>4113</v>
      </c>
      <c r="I38" s="167">
        <f t="shared" si="9"/>
        <v>4113</v>
      </c>
      <c r="J38" s="183">
        <f t="shared" ref="J38" si="10">SUM(J37:J37)</f>
        <v>0</v>
      </c>
      <c r="K38" s="277"/>
      <c r="L38" s="277"/>
      <c r="M38" s="250"/>
      <c r="N38" s="94"/>
      <c r="O38" s="94"/>
      <c r="P38" s="95"/>
    </row>
    <row r="39" spans="1:18" ht="13.5" thickBot="1">
      <c r="A39" s="46" t="s">
        <v>5</v>
      </c>
      <c r="B39" s="12" t="s">
        <v>7</v>
      </c>
      <c r="C39" s="340" t="s">
        <v>8</v>
      </c>
      <c r="D39" s="340"/>
      <c r="E39" s="340"/>
      <c r="F39" s="340"/>
      <c r="G39" s="341"/>
      <c r="H39" s="279">
        <f>SUM(H36,H32,H38)</f>
        <v>99282</v>
      </c>
      <c r="I39" s="123">
        <f t="shared" ref="I39:L39" si="11">SUM(I36,I32,I38)</f>
        <v>99282</v>
      </c>
      <c r="J39" s="123">
        <f t="shared" si="11"/>
        <v>0</v>
      </c>
      <c r="K39" s="280">
        <f t="shared" si="11"/>
        <v>0</v>
      </c>
      <c r="L39" s="123">
        <f t="shared" si="11"/>
        <v>0</v>
      </c>
      <c r="M39" s="373"/>
      <c r="N39" s="373"/>
      <c r="O39" s="373"/>
      <c r="P39" s="374"/>
    </row>
    <row r="40" spans="1:18" ht="13.5" thickBot="1">
      <c r="A40" s="46" t="s">
        <v>5</v>
      </c>
      <c r="B40" s="334" t="s">
        <v>9</v>
      </c>
      <c r="C40" s="335"/>
      <c r="D40" s="335"/>
      <c r="E40" s="335"/>
      <c r="F40" s="335"/>
      <c r="G40" s="336"/>
      <c r="H40" s="281">
        <f>SUM(H27,H39)</f>
        <v>524357</v>
      </c>
      <c r="I40" s="174">
        <f>SUM(I27,I39)</f>
        <v>524357</v>
      </c>
      <c r="J40" s="124">
        <f>SUM(J27,J39)</f>
        <v>0</v>
      </c>
      <c r="K40" s="278"/>
      <c r="L40" s="278"/>
      <c r="M40" s="376"/>
      <c r="N40" s="376"/>
      <c r="O40" s="376"/>
      <c r="P40" s="377"/>
    </row>
    <row r="41" spans="1:18" ht="15" customHeight="1" thickBot="1">
      <c r="A41" s="47" t="s">
        <v>7</v>
      </c>
      <c r="B41" s="362" t="s">
        <v>44</v>
      </c>
      <c r="C41" s="363"/>
      <c r="D41" s="363"/>
      <c r="E41" s="363"/>
      <c r="F41" s="363"/>
      <c r="G41" s="363"/>
      <c r="H41" s="363"/>
      <c r="I41" s="363"/>
      <c r="J41" s="363"/>
      <c r="K41" s="363"/>
      <c r="L41" s="363"/>
      <c r="M41" s="363"/>
      <c r="N41" s="363"/>
      <c r="O41" s="363"/>
      <c r="P41" s="364"/>
    </row>
    <row r="42" spans="1:18" ht="13.5" customHeight="1" thickBot="1">
      <c r="A42" s="45" t="s">
        <v>7</v>
      </c>
      <c r="B42" s="12" t="s">
        <v>5</v>
      </c>
      <c r="C42" s="365" t="s">
        <v>45</v>
      </c>
      <c r="D42" s="366"/>
      <c r="E42" s="366"/>
      <c r="F42" s="366"/>
      <c r="G42" s="366"/>
      <c r="H42" s="366"/>
      <c r="I42" s="366"/>
      <c r="J42" s="366"/>
      <c r="K42" s="366"/>
      <c r="L42" s="366"/>
      <c r="M42" s="366"/>
      <c r="N42" s="366"/>
      <c r="O42" s="366"/>
      <c r="P42" s="367"/>
    </row>
    <row r="43" spans="1:18" ht="18" customHeight="1">
      <c r="A43" s="294" t="s">
        <v>7</v>
      </c>
      <c r="B43" s="297" t="s">
        <v>5</v>
      </c>
      <c r="C43" s="300" t="s">
        <v>5</v>
      </c>
      <c r="D43" s="404" t="s">
        <v>63</v>
      </c>
      <c r="E43" s="265" t="s">
        <v>49</v>
      </c>
      <c r="F43" s="291" t="s">
        <v>48</v>
      </c>
      <c r="G43" s="16" t="s">
        <v>46</v>
      </c>
      <c r="H43" s="198">
        <v>196883</v>
      </c>
      <c r="I43" s="198">
        <v>196883</v>
      </c>
      <c r="J43" s="177"/>
      <c r="K43" s="229"/>
      <c r="L43" s="162"/>
      <c r="M43" s="102"/>
      <c r="N43" s="29"/>
      <c r="O43" s="29"/>
      <c r="P43" s="30"/>
    </row>
    <row r="44" spans="1:18" ht="18.75" customHeight="1">
      <c r="A44" s="295"/>
      <c r="B44" s="298"/>
      <c r="C44" s="301"/>
      <c r="D44" s="405"/>
      <c r="E44" s="492" t="s">
        <v>57</v>
      </c>
      <c r="F44" s="292"/>
      <c r="G44" s="20" t="s">
        <v>38</v>
      </c>
      <c r="H44" s="199">
        <f>867875+144986</f>
        <v>1012861</v>
      </c>
      <c r="I44" s="199">
        <f>867875+144986+5000</f>
        <v>1017861</v>
      </c>
      <c r="J44" s="286">
        <f>I44-H44</f>
        <v>5000</v>
      </c>
      <c r="K44" s="234"/>
      <c r="L44" s="193"/>
      <c r="M44" s="382"/>
      <c r="N44" s="138"/>
      <c r="O44" s="138"/>
      <c r="P44" s="130"/>
    </row>
    <row r="45" spans="1:18" ht="21.75" customHeight="1">
      <c r="A45" s="295"/>
      <c r="B45" s="298"/>
      <c r="C45" s="301"/>
      <c r="D45" s="405"/>
      <c r="E45" s="493"/>
      <c r="F45" s="292"/>
      <c r="G45" s="20" t="s">
        <v>107</v>
      </c>
      <c r="H45" s="199">
        <f>170441+122094</f>
        <v>292535</v>
      </c>
      <c r="I45" s="199">
        <f>170441+122094</f>
        <v>292535</v>
      </c>
      <c r="J45" s="181"/>
      <c r="K45" s="235"/>
      <c r="L45" s="251"/>
      <c r="M45" s="383"/>
      <c r="N45" s="137"/>
      <c r="O45" s="137"/>
      <c r="P45" s="131"/>
    </row>
    <row r="46" spans="1:18" ht="18.75" customHeight="1">
      <c r="A46" s="295"/>
      <c r="B46" s="298"/>
      <c r="C46" s="301"/>
      <c r="D46" s="405"/>
      <c r="E46" s="493"/>
      <c r="F46" s="292"/>
      <c r="G46" s="20" t="s">
        <v>47</v>
      </c>
      <c r="H46" s="199">
        <f>2461770-122094</f>
        <v>2339676</v>
      </c>
      <c r="I46" s="199">
        <f>2461770-122094</f>
        <v>2339676</v>
      </c>
      <c r="J46" s="179"/>
      <c r="K46" s="254"/>
      <c r="L46" s="182"/>
      <c r="M46" s="465"/>
      <c r="N46" s="97"/>
      <c r="O46" s="97"/>
      <c r="P46" s="96"/>
      <c r="Q46" s="213"/>
      <c r="R46" s="213"/>
    </row>
    <row r="47" spans="1:18" ht="21.75" customHeight="1" thickBot="1">
      <c r="A47" s="296"/>
      <c r="B47" s="299"/>
      <c r="C47" s="302"/>
      <c r="D47" s="495"/>
      <c r="E47" s="494"/>
      <c r="F47" s="293"/>
      <c r="G47" s="35" t="s">
        <v>6</v>
      </c>
      <c r="H47" s="167">
        <f>SUM(H43:H46)</f>
        <v>3841955</v>
      </c>
      <c r="I47" s="167">
        <f>SUM(I43:I46)</f>
        <v>3846955</v>
      </c>
      <c r="J47" s="287">
        <f>SUM(J43:J46)</f>
        <v>5000</v>
      </c>
      <c r="K47" s="231"/>
      <c r="L47" s="171"/>
      <c r="M47" s="396"/>
      <c r="N47" s="209"/>
      <c r="O47" s="209"/>
      <c r="P47" s="210"/>
      <c r="Q47" s="213"/>
      <c r="R47" s="213"/>
    </row>
    <row r="48" spans="1:18" ht="12.75" customHeight="1">
      <c r="A48" s="294" t="s">
        <v>7</v>
      </c>
      <c r="B48" s="297" t="s">
        <v>5</v>
      </c>
      <c r="C48" s="386" t="s">
        <v>7</v>
      </c>
      <c r="D48" s="389" t="s">
        <v>102</v>
      </c>
      <c r="E48" s="56" t="s">
        <v>49</v>
      </c>
      <c r="F48" s="291" t="s">
        <v>48</v>
      </c>
      <c r="G48" s="14" t="s">
        <v>38</v>
      </c>
      <c r="H48" s="198">
        <f>50/3.4528*1000</f>
        <v>14481</v>
      </c>
      <c r="I48" s="198">
        <f>14481-11481</f>
        <v>3000</v>
      </c>
      <c r="J48" s="261">
        <f>I48-H48</f>
        <v>-11481</v>
      </c>
      <c r="K48" s="232">
        <v>11481</v>
      </c>
      <c r="L48" s="162"/>
      <c r="M48" s="212"/>
      <c r="N48" s="25"/>
      <c r="O48" s="25"/>
      <c r="P48" s="26"/>
      <c r="Q48" s="213"/>
      <c r="R48" s="213"/>
    </row>
    <row r="49" spans="1:36" ht="14.25" customHeight="1">
      <c r="A49" s="295"/>
      <c r="B49" s="298"/>
      <c r="C49" s="387"/>
      <c r="D49" s="390"/>
      <c r="E49" s="446" t="s">
        <v>95</v>
      </c>
      <c r="F49" s="292"/>
      <c r="G49" s="100" t="s">
        <v>46</v>
      </c>
      <c r="H49" s="199"/>
      <c r="I49" s="199"/>
      <c r="J49" s="200"/>
      <c r="K49" s="262"/>
      <c r="L49" s="252"/>
      <c r="M49" s="462" t="s">
        <v>93</v>
      </c>
      <c r="N49" s="266" t="s">
        <v>115</v>
      </c>
      <c r="O49" s="97"/>
      <c r="P49" s="96"/>
      <c r="Q49" s="213"/>
      <c r="R49" s="213"/>
    </row>
    <row r="50" spans="1:36" ht="15" customHeight="1">
      <c r="A50" s="295"/>
      <c r="B50" s="298"/>
      <c r="C50" s="387"/>
      <c r="D50" s="390"/>
      <c r="E50" s="447"/>
      <c r="F50" s="292"/>
      <c r="G50" s="22" t="s">
        <v>47</v>
      </c>
      <c r="H50" s="193"/>
      <c r="I50" s="193"/>
      <c r="J50" s="181"/>
      <c r="K50" s="263"/>
      <c r="L50" s="251"/>
      <c r="M50" s="463"/>
      <c r="N50" s="97"/>
      <c r="O50" s="97"/>
      <c r="P50" s="96"/>
    </row>
    <row r="51" spans="1:36" ht="27.75" customHeight="1">
      <c r="A51" s="295"/>
      <c r="B51" s="298"/>
      <c r="C51" s="387"/>
      <c r="D51" s="390"/>
      <c r="E51" s="447"/>
      <c r="F51" s="292"/>
      <c r="G51" s="100" t="s">
        <v>70</v>
      </c>
      <c r="H51" s="199"/>
      <c r="I51" s="199"/>
      <c r="J51" s="185"/>
      <c r="K51" s="264"/>
      <c r="L51" s="255"/>
      <c r="M51" s="282" t="s">
        <v>118</v>
      </c>
      <c r="N51" s="283"/>
      <c r="O51" s="284">
        <v>1</v>
      </c>
      <c r="P51" s="96"/>
    </row>
    <row r="52" spans="1:36" ht="18.75" customHeight="1" thickBot="1">
      <c r="A52" s="296"/>
      <c r="B52" s="299"/>
      <c r="C52" s="388"/>
      <c r="D52" s="391"/>
      <c r="E52" s="448"/>
      <c r="F52" s="293"/>
      <c r="G52" s="36" t="s">
        <v>6</v>
      </c>
      <c r="H52" s="171">
        <f t="shared" ref="H52:I52" si="12">SUM(H48:H51)</f>
        <v>14481</v>
      </c>
      <c r="I52" s="171">
        <f t="shared" si="12"/>
        <v>3000</v>
      </c>
      <c r="J52" s="256">
        <f t="shared" ref="J52" si="13">SUM(J48:J51)</f>
        <v>-11481</v>
      </c>
      <c r="K52" s="233">
        <f>K48</f>
        <v>11481</v>
      </c>
      <c r="L52" s="171"/>
      <c r="M52" s="21"/>
      <c r="N52" s="209"/>
      <c r="O52" s="28"/>
      <c r="P52" s="210"/>
    </row>
    <row r="53" spans="1:36" ht="14.25" customHeight="1" thickBot="1">
      <c r="A53" s="201" t="s">
        <v>7</v>
      </c>
      <c r="B53" s="203" t="s">
        <v>5</v>
      </c>
      <c r="C53" s="403" t="s">
        <v>8</v>
      </c>
      <c r="D53" s="340"/>
      <c r="E53" s="340"/>
      <c r="F53" s="340"/>
      <c r="G53" s="341"/>
      <c r="H53" s="136">
        <f t="shared" ref="H53" si="14">H52+H47</f>
        <v>3856436</v>
      </c>
      <c r="I53" s="136">
        <f t="shared" ref="I53:J53" si="15">I52+I47</f>
        <v>3849955</v>
      </c>
      <c r="J53" s="268">
        <f t="shared" si="15"/>
        <v>-6481</v>
      </c>
      <c r="K53" s="268">
        <f t="shared" ref="K53" si="16">K52+K47</f>
        <v>11481</v>
      </c>
      <c r="L53" s="253"/>
      <c r="M53" s="392"/>
      <c r="N53" s="393"/>
      <c r="O53" s="393"/>
      <c r="P53" s="394"/>
    </row>
    <row r="54" spans="1:36" ht="14.25" customHeight="1" thickBot="1">
      <c r="A54" s="45" t="s">
        <v>7</v>
      </c>
      <c r="B54" s="334" t="s">
        <v>9</v>
      </c>
      <c r="C54" s="335"/>
      <c r="D54" s="335"/>
      <c r="E54" s="335"/>
      <c r="F54" s="335"/>
      <c r="G54" s="336"/>
      <c r="H54" s="125">
        <f>SUM(H53)</f>
        <v>3856436</v>
      </c>
      <c r="I54" s="125">
        <f>SUM(I53)</f>
        <v>3849955</v>
      </c>
      <c r="J54" s="269">
        <f t="shared" ref="J54:K54" si="17">SUM(J53)</f>
        <v>-6481</v>
      </c>
      <c r="K54" s="269">
        <f t="shared" si="17"/>
        <v>11481</v>
      </c>
      <c r="L54" s="125"/>
      <c r="M54" s="375"/>
      <c r="N54" s="376"/>
      <c r="O54" s="376"/>
      <c r="P54" s="377"/>
    </row>
    <row r="55" spans="1:36" ht="15.75" customHeight="1" thickBot="1">
      <c r="A55" s="31" t="s">
        <v>5</v>
      </c>
      <c r="B55" s="397" t="s">
        <v>103</v>
      </c>
      <c r="C55" s="398"/>
      <c r="D55" s="398"/>
      <c r="E55" s="398"/>
      <c r="F55" s="398"/>
      <c r="G55" s="399"/>
      <c r="H55" s="127">
        <f>SUM(H40,H54)</f>
        <v>4380793</v>
      </c>
      <c r="I55" s="127">
        <f>SUM(I40,I54)</f>
        <v>4374312</v>
      </c>
      <c r="J55" s="270">
        <f>SUM(J40,J54)</f>
        <v>-6481</v>
      </c>
      <c r="K55" s="270">
        <f>SUM(K40,K54)</f>
        <v>11481</v>
      </c>
      <c r="L55" s="127"/>
      <c r="M55" s="400"/>
      <c r="N55" s="401"/>
      <c r="O55" s="401"/>
      <c r="P55" s="402"/>
    </row>
    <row r="56" spans="1:36" s="19" customFormat="1" ht="20.25" customHeight="1" thickBot="1">
      <c r="A56" s="327" t="s">
        <v>13</v>
      </c>
      <c r="B56" s="327"/>
      <c r="C56" s="327"/>
      <c r="D56" s="327"/>
      <c r="E56" s="327"/>
      <c r="F56" s="327"/>
      <c r="G56" s="327"/>
      <c r="H56" s="327"/>
      <c r="I56" s="5"/>
      <c r="J56" s="6"/>
      <c r="K56" s="6"/>
      <c r="L56" s="6"/>
      <c r="M56" s="7"/>
      <c r="N56" s="7"/>
      <c r="O56" s="7"/>
      <c r="P56" s="7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</row>
    <row r="57" spans="1:36" ht="54" customHeight="1" thickBot="1">
      <c r="A57" s="328" t="s">
        <v>10</v>
      </c>
      <c r="B57" s="329"/>
      <c r="C57" s="329"/>
      <c r="D57" s="329"/>
      <c r="E57" s="329"/>
      <c r="F57" s="329"/>
      <c r="G57" s="330"/>
      <c r="H57" s="23" t="s">
        <v>65</v>
      </c>
      <c r="I57" s="23" t="s">
        <v>104</v>
      </c>
      <c r="J57" s="23" t="s">
        <v>105</v>
      </c>
      <c r="K57" s="236"/>
      <c r="L57" s="236"/>
      <c r="M57" s="8"/>
    </row>
    <row r="58" spans="1:36" ht="14.25" customHeight="1">
      <c r="A58" s="331" t="s">
        <v>14</v>
      </c>
      <c r="B58" s="332"/>
      <c r="C58" s="332"/>
      <c r="D58" s="332"/>
      <c r="E58" s="332"/>
      <c r="F58" s="332"/>
      <c r="G58" s="333"/>
      <c r="H58" s="119">
        <f>SUM(H59:H61)</f>
        <v>1748582</v>
      </c>
      <c r="I58" s="119">
        <f>SUM(I59:I61)</f>
        <v>1742101</v>
      </c>
      <c r="J58" s="119">
        <f>SUM(J59:J61)</f>
        <v>-6481</v>
      </c>
      <c r="K58" s="259"/>
      <c r="L58" s="259"/>
      <c r="M58" s="8"/>
    </row>
    <row r="59" spans="1:36" ht="14.25" customHeight="1">
      <c r="A59" s="321" t="s">
        <v>34</v>
      </c>
      <c r="B59" s="322"/>
      <c r="C59" s="322"/>
      <c r="D59" s="322"/>
      <c r="E59" s="322"/>
      <c r="F59" s="322"/>
      <c r="G59" s="323"/>
      <c r="H59" s="120">
        <f>SUMIF(G13:G55,"SB",H13:H55)</f>
        <v>1406889</v>
      </c>
      <c r="I59" s="120">
        <f>SUMIF(G13:G55,"SB",I13:I55)</f>
        <v>1400408</v>
      </c>
      <c r="J59" s="120">
        <f>SUMIF(G13:G55,"SB",J13:J55)</f>
        <v>-6481</v>
      </c>
      <c r="K59" s="230"/>
      <c r="L59" s="230"/>
      <c r="M59" s="8"/>
    </row>
    <row r="60" spans="1:36" ht="14.25" customHeight="1">
      <c r="A60" s="324" t="s">
        <v>35</v>
      </c>
      <c r="B60" s="325"/>
      <c r="C60" s="325"/>
      <c r="D60" s="325"/>
      <c r="E60" s="325"/>
      <c r="F60" s="325"/>
      <c r="G60" s="326"/>
      <c r="H60" s="120">
        <f>SUMIF(G13:G55,"SB(P)",H13:H55)</f>
        <v>196883</v>
      </c>
      <c r="I60" s="120">
        <f>SUMIF(G13:G55,"SB(P)",I13:I55)</f>
        <v>196883</v>
      </c>
      <c r="J60" s="120">
        <f>SUMIF(G13:G55,"SB(P)",J13:J55)</f>
        <v>0</v>
      </c>
      <c r="K60" s="230"/>
      <c r="L60" s="230"/>
      <c r="M60" s="258"/>
    </row>
    <row r="61" spans="1:36" ht="18" customHeight="1">
      <c r="A61" s="288" t="s">
        <v>80</v>
      </c>
      <c r="B61" s="289"/>
      <c r="C61" s="289"/>
      <c r="D61" s="289"/>
      <c r="E61" s="289"/>
      <c r="F61" s="289"/>
      <c r="G61" s="290"/>
      <c r="H61" s="120">
        <f>SUMIF(G10:G51,"SB(VB)",H10:H51)</f>
        <v>144810</v>
      </c>
      <c r="I61" s="120">
        <f>SUMIF(G10:G51,"SB(VB)",I10:I51)</f>
        <v>144810</v>
      </c>
      <c r="J61" s="120">
        <f>SUMIF(G14:G55,"SB(VB)",J14:J55)</f>
        <v>0</v>
      </c>
      <c r="K61" s="230"/>
      <c r="L61" s="230"/>
      <c r="M61" s="8"/>
    </row>
    <row r="62" spans="1:36" ht="15.75" customHeight="1">
      <c r="A62" s="431" t="s">
        <v>108</v>
      </c>
      <c r="B62" s="432"/>
      <c r="C62" s="432"/>
      <c r="D62" s="432"/>
      <c r="E62" s="432"/>
      <c r="F62" s="432"/>
      <c r="G62" s="433"/>
      <c r="H62" s="139">
        <f>SUMIF(G11:G52,"PF",H11:H52)</f>
        <v>292535</v>
      </c>
      <c r="I62" s="139">
        <f>SUMIF(G11:G52,"PF",I11:I52)</f>
        <v>292535</v>
      </c>
      <c r="J62" s="139">
        <f>SUMIF(G15:G55,"PF",J15:J55)</f>
        <v>0</v>
      </c>
      <c r="K62" s="230"/>
      <c r="L62" s="230"/>
      <c r="M62" s="8"/>
    </row>
    <row r="63" spans="1:36" ht="14.25" customHeight="1">
      <c r="A63" s="318" t="s">
        <v>15</v>
      </c>
      <c r="B63" s="319"/>
      <c r="C63" s="319"/>
      <c r="D63" s="319"/>
      <c r="E63" s="319"/>
      <c r="F63" s="319"/>
      <c r="G63" s="320"/>
      <c r="H63" s="121">
        <f>SUM(H64:H66)</f>
        <v>2339676</v>
      </c>
      <c r="I63" s="121">
        <f>SUM(I64:I66)</f>
        <v>2339676</v>
      </c>
      <c r="J63" s="121">
        <f>SUM(J64:J66)</f>
        <v>0</v>
      </c>
      <c r="K63" s="259"/>
      <c r="L63" s="259"/>
      <c r="M63" s="8"/>
    </row>
    <row r="64" spans="1:36" s="9" customFormat="1" ht="15.75" customHeight="1">
      <c r="A64" s="315" t="s">
        <v>73</v>
      </c>
      <c r="B64" s="316"/>
      <c r="C64" s="316"/>
      <c r="D64" s="316"/>
      <c r="E64" s="316"/>
      <c r="F64" s="316"/>
      <c r="G64" s="317"/>
      <c r="H64" s="120">
        <f>SUMIF(G12:G54,"KVJUD",H12:H54)</f>
        <v>0</v>
      </c>
      <c r="I64" s="120">
        <f>SUMIF(G12:G54,"KVJUD",I12:I54)</f>
        <v>0</v>
      </c>
      <c r="J64" s="120">
        <f>SUMIF(G12:G54,"KVJUD",J12:J54)</f>
        <v>0</v>
      </c>
      <c r="K64" s="230"/>
      <c r="L64" s="230"/>
      <c r="M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</row>
    <row r="65" spans="1:36" s="9" customFormat="1" ht="15.75" customHeight="1">
      <c r="A65" s="315" t="s">
        <v>74</v>
      </c>
      <c r="B65" s="316"/>
      <c r="C65" s="316"/>
      <c r="D65" s="316"/>
      <c r="E65" s="316"/>
      <c r="F65" s="316"/>
      <c r="G65" s="317"/>
      <c r="H65" s="120">
        <f>SUMIF(G13:G54,"LRVB",H13:H54)</f>
        <v>0</v>
      </c>
      <c r="I65" s="120">
        <f>SUMIF(G13:G54,"LRVB",I13:I54)</f>
        <v>0</v>
      </c>
      <c r="J65" s="120">
        <f>SUMIF(G13:G55,"LRVB",J13:J55)</f>
        <v>0</v>
      </c>
      <c r="K65" s="230"/>
      <c r="L65" s="230"/>
      <c r="M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</row>
    <row r="66" spans="1:36" s="9" customFormat="1" ht="15.75" customHeight="1">
      <c r="A66" s="315" t="s">
        <v>36</v>
      </c>
      <c r="B66" s="316"/>
      <c r="C66" s="316"/>
      <c r="D66" s="316"/>
      <c r="E66" s="316"/>
      <c r="F66" s="316"/>
      <c r="G66" s="317"/>
      <c r="H66" s="120">
        <f>SUMIF(G13:G55,"ES",H13:H55)</f>
        <v>2339676</v>
      </c>
      <c r="I66" s="120">
        <f>SUMIF(G13:G55,"ES",I13:I55)</f>
        <v>2339676</v>
      </c>
      <c r="J66" s="120">
        <f>SUMIF(G13:G55,"ES",J13:J55)</f>
        <v>0</v>
      </c>
      <c r="K66" s="230"/>
      <c r="L66" s="230"/>
      <c r="M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</row>
    <row r="67" spans="1:36" s="9" customFormat="1" ht="14.25" customHeight="1" thickBot="1">
      <c r="A67" s="309" t="s">
        <v>16</v>
      </c>
      <c r="B67" s="310"/>
      <c r="C67" s="310"/>
      <c r="D67" s="310"/>
      <c r="E67" s="310"/>
      <c r="F67" s="310"/>
      <c r="G67" s="311"/>
      <c r="H67" s="122">
        <f>H63+H62+H58</f>
        <v>4380793</v>
      </c>
      <c r="I67" s="122">
        <f>I63+I62+I58</f>
        <v>4374312</v>
      </c>
      <c r="J67" s="271">
        <f>J63+J62+J58</f>
        <v>-6481</v>
      </c>
      <c r="K67" s="259"/>
      <c r="L67" s="259"/>
      <c r="M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</row>
    <row r="68" spans="1:36">
      <c r="K68" s="8"/>
      <c r="L68" s="8"/>
      <c r="M68" s="8"/>
    </row>
    <row r="72" spans="1:36" s="9" customFormat="1">
      <c r="F72" s="10"/>
      <c r="G72" s="11"/>
      <c r="H72" s="101"/>
      <c r="I72" s="101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</row>
  </sheetData>
  <mergeCells count="105">
    <mergeCell ref="I1:J1"/>
    <mergeCell ref="A60:G60"/>
    <mergeCell ref="A61:G61"/>
    <mergeCell ref="A63:G63"/>
    <mergeCell ref="A64:G64"/>
    <mergeCell ref="A65:G65"/>
    <mergeCell ref="A66:G66"/>
    <mergeCell ref="A56:H56"/>
    <mergeCell ref="A57:G57"/>
    <mergeCell ref="A58:G58"/>
    <mergeCell ref="A59:G59"/>
    <mergeCell ref="B55:G55"/>
    <mergeCell ref="A48:A52"/>
    <mergeCell ref="B48:B52"/>
    <mergeCell ref="C48:C52"/>
    <mergeCell ref="D48:D52"/>
    <mergeCell ref="F48:F52"/>
    <mergeCell ref="E49:E52"/>
    <mergeCell ref="A62:G62"/>
    <mergeCell ref="D37:D38"/>
    <mergeCell ref="E37:E38"/>
    <mergeCell ref="F37:F38"/>
    <mergeCell ref="C39:G39"/>
    <mergeCell ref="F33:F36"/>
    <mergeCell ref="A67:G67"/>
    <mergeCell ref="B40:G40"/>
    <mergeCell ref="A43:A47"/>
    <mergeCell ref="B43:B47"/>
    <mergeCell ref="C43:C47"/>
    <mergeCell ref="F43:F47"/>
    <mergeCell ref="E44:E47"/>
    <mergeCell ref="C53:G53"/>
    <mergeCell ref="B54:G54"/>
    <mergeCell ref="D43:D47"/>
    <mergeCell ref="C27:G27"/>
    <mergeCell ref="A29:A32"/>
    <mergeCell ref="B29:B32"/>
    <mergeCell ref="C29:C32"/>
    <mergeCell ref="D29:D32"/>
    <mergeCell ref="E29:E32"/>
    <mergeCell ref="F29:F32"/>
    <mergeCell ref="A33:A36"/>
    <mergeCell ref="B33:B36"/>
    <mergeCell ref="C33:C36"/>
    <mergeCell ref="D33:D36"/>
    <mergeCell ref="E33:E36"/>
    <mergeCell ref="F24:F26"/>
    <mergeCell ref="A18:A23"/>
    <mergeCell ref="B18:B23"/>
    <mergeCell ref="C18:C23"/>
    <mergeCell ref="D18:D23"/>
    <mergeCell ref="E18:E23"/>
    <mergeCell ref="F18:F23"/>
    <mergeCell ref="A24:A26"/>
    <mergeCell ref="B24:B26"/>
    <mergeCell ref="C24:C26"/>
    <mergeCell ref="D24:D26"/>
    <mergeCell ref="E24:E26"/>
    <mergeCell ref="M6:P6"/>
    <mergeCell ref="M7:M8"/>
    <mergeCell ref="N7:P7"/>
    <mergeCell ref="M22:M23"/>
    <mergeCell ref="G6:G8"/>
    <mergeCell ref="H6:H8"/>
    <mergeCell ref="I6:I8"/>
    <mergeCell ref="J6:J8"/>
    <mergeCell ref="A2:J2"/>
    <mergeCell ref="A3:J3"/>
    <mergeCell ref="A6:A8"/>
    <mergeCell ref="B6:B8"/>
    <mergeCell ref="C6:C8"/>
    <mergeCell ref="D6:D8"/>
    <mergeCell ref="E6:E8"/>
    <mergeCell ref="F6:F8"/>
    <mergeCell ref="A13:A17"/>
    <mergeCell ref="B13:B17"/>
    <mergeCell ref="C13:C17"/>
    <mergeCell ref="D13:D17"/>
    <mergeCell ref="E13:E17"/>
    <mergeCell ref="F13:F17"/>
    <mergeCell ref="B4:J4"/>
    <mergeCell ref="M1:P1"/>
    <mergeCell ref="M35:M36"/>
    <mergeCell ref="K6:K8"/>
    <mergeCell ref="L6:L8"/>
    <mergeCell ref="M49:M50"/>
    <mergeCell ref="M54:P54"/>
    <mergeCell ref="M55:P55"/>
    <mergeCell ref="A9:P9"/>
    <mergeCell ref="A10:P10"/>
    <mergeCell ref="B11:P11"/>
    <mergeCell ref="C12:P12"/>
    <mergeCell ref="C28:P28"/>
    <mergeCell ref="B41:P41"/>
    <mergeCell ref="C42:P42"/>
    <mergeCell ref="M39:P39"/>
    <mergeCell ref="M40:P40"/>
    <mergeCell ref="M44:M45"/>
    <mergeCell ref="M46:M47"/>
    <mergeCell ref="M53:P53"/>
    <mergeCell ref="M31:M32"/>
    <mergeCell ref="N31:N32"/>
    <mergeCell ref="O31:O32"/>
    <mergeCell ref="P31:P32"/>
    <mergeCell ref="N5:P5"/>
  </mergeCells>
  <pageMargins left="0.78740157480314965" right="0.19685039370078741" top="0.39370078740157483" bottom="0.39370078740157483" header="0" footer="0"/>
  <pageSetup paperSize="9" scale="8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A10" sqref="A10:B10"/>
    </sheetView>
  </sheetViews>
  <sheetFormatPr defaultRowHeight="15.75"/>
  <cols>
    <col min="1" max="1" width="22.7109375" style="3" customWidth="1"/>
    <col min="2" max="2" width="60.7109375" style="3" customWidth="1"/>
    <col min="3" max="16384" width="9.140625" style="3"/>
  </cols>
  <sheetData>
    <row r="1" spans="1:2" ht="27" customHeight="1">
      <c r="A1" s="496" t="s">
        <v>18</v>
      </c>
      <c r="B1" s="496"/>
    </row>
    <row r="2" spans="1:2" ht="31.5">
      <c r="A2" s="2" t="s">
        <v>3</v>
      </c>
      <c r="B2" s="1" t="s">
        <v>17</v>
      </c>
    </row>
    <row r="3" spans="1:2" ht="15.75" customHeight="1">
      <c r="A3" s="2" t="s">
        <v>19</v>
      </c>
      <c r="B3" s="1" t="s">
        <v>20</v>
      </c>
    </row>
    <row r="4" spans="1:2" ht="15.75" customHeight="1">
      <c r="A4" s="2" t="s">
        <v>21</v>
      </c>
      <c r="B4" s="1" t="s">
        <v>22</v>
      </c>
    </row>
    <row r="5" spans="1:2" ht="15.75" customHeight="1">
      <c r="A5" s="2" t="s">
        <v>23</v>
      </c>
      <c r="B5" s="1" t="s">
        <v>24</v>
      </c>
    </row>
    <row r="6" spans="1:2" ht="15.75" customHeight="1">
      <c r="A6" s="2" t="s">
        <v>25</v>
      </c>
      <c r="B6" s="1" t="s">
        <v>26</v>
      </c>
    </row>
    <row r="7" spans="1:2" ht="15.75" customHeight="1">
      <c r="A7" s="2" t="s">
        <v>27</v>
      </c>
      <c r="B7" s="1" t="s">
        <v>28</v>
      </c>
    </row>
    <row r="8" spans="1:2" ht="15.75" customHeight="1">
      <c r="A8" s="2" t="s">
        <v>29</v>
      </c>
      <c r="B8" s="1" t="s">
        <v>30</v>
      </c>
    </row>
    <row r="9" spans="1:2" ht="15.75" customHeight="1"/>
    <row r="10" spans="1:2" ht="15.75" customHeight="1">
      <c r="A10" s="497" t="s">
        <v>33</v>
      </c>
      <c r="B10" s="497"/>
    </row>
  </sheetData>
  <mergeCells count="2">
    <mergeCell ref="A1:B1"/>
    <mergeCell ref="A10:B10"/>
  </mergeCells>
  <phoneticPr fontId="1" type="noConversion"/>
  <printOptions horizontalCentered="1"/>
  <pageMargins left="0" right="0" top="0.78740157480314965" bottom="0" header="0" footer="0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4</vt:i4>
      </vt:variant>
    </vt:vector>
  </HeadingPairs>
  <TitlesOfParts>
    <vt:vector size="7" baseType="lpstr">
      <vt:lpstr>2 programa</vt:lpstr>
      <vt:lpstr>Lyginamasis variantas</vt:lpstr>
      <vt:lpstr>Asignavimų valdytojų kodai</vt:lpstr>
      <vt:lpstr>'2 programa'!Print_Area</vt:lpstr>
      <vt:lpstr>'Lyginamasis variantas'!Print_Area</vt:lpstr>
      <vt:lpstr>'2 programa'!Print_Titles</vt:lpstr>
      <vt:lpstr>'Lyginamasis variantas'!Print_Titles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Virginija Palaimiene</cp:lastModifiedBy>
  <cp:lastPrinted>2015-10-09T07:04:35Z</cp:lastPrinted>
  <dcterms:created xsi:type="dcterms:W3CDTF">2007-07-27T10:32:34Z</dcterms:created>
  <dcterms:modified xsi:type="dcterms:W3CDTF">2015-11-02T09:23:45Z</dcterms:modified>
</cp:coreProperties>
</file>