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55" windowWidth="15480" windowHeight="11340" firstSheet="1" activeTab="1"/>
  </bookViews>
  <sheets>
    <sheet name="2014-2016 m. SVP" sheetId="11" state="hidden" r:id="rId1"/>
    <sheet name="13 programa " sheetId="12" r:id="rId2"/>
    <sheet name="Lyginamasis variantas" sheetId="14" state="hidden" r:id="rId3"/>
    <sheet name="Asignavimų valdytojų kodai" sheetId="8" state="hidden" r:id="rId4"/>
  </sheets>
  <definedNames>
    <definedName name="_xlnm.Print_Area" localSheetId="1">'13 programa '!$A$1:$N$93</definedName>
    <definedName name="_xlnm.Print_Area" localSheetId="0">'2014-2016 m. SVP'!$A$1:$R$57</definedName>
    <definedName name="_xlnm.Print_Area" localSheetId="2">'Lyginamasis variantas'!$A$1:$L$94</definedName>
    <definedName name="_xlnm.Print_Titles" localSheetId="1">'13 programa '!$5:$7</definedName>
    <definedName name="_xlnm.Print_Titles" localSheetId="0">'2014-2016 m. SVP'!$5:$7</definedName>
    <definedName name="_xlnm.Print_Titles" localSheetId="2">'Lyginamasis variantas'!$6:$8</definedName>
  </definedNames>
  <calcPr calcId="145621" fullPrecision="0"/>
</workbook>
</file>

<file path=xl/calcChain.xml><?xml version="1.0" encoding="utf-8"?>
<calcChain xmlns="http://schemas.openxmlformats.org/spreadsheetml/2006/main">
  <c r="I35" i="14" l="1"/>
  <c r="H35" i="14"/>
  <c r="I33" i="12"/>
  <c r="H26" i="12" l="1"/>
  <c r="I34" i="14"/>
  <c r="I29" i="12" l="1"/>
  <c r="H29" i="12"/>
  <c r="J29" i="12"/>
  <c r="I31" i="14"/>
  <c r="J31" i="14"/>
  <c r="J30" i="14"/>
  <c r="J34" i="12" l="1"/>
  <c r="J33" i="12"/>
  <c r="H28" i="14"/>
  <c r="I28" i="14"/>
  <c r="J28" i="14"/>
  <c r="J26" i="14"/>
  <c r="I34" i="12" l="1"/>
  <c r="H33" i="12" l="1"/>
  <c r="H34" i="12" s="1"/>
  <c r="J33" i="14"/>
  <c r="J34" i="14" s="1"/>
  <c r="J32" i="14"/>
  <c r="H77" i="14"/>
  <c r="H42" i="14"/>
  <c r="H36" i="12" l="1"/>
  <c r="I42" i="14" l="1"/>
  <c r="J38" i="14"/>
  <c r="J42" i="14" s="1"/>
  <c r="H74" i="14" l="1"/>
  <c r="H75" i="14" s="1"/>
  <c r="H72" i="14"/>
  <c r="H73" i="14" s="1"/>
  <c r="H68" i="14"/>
  <c r="H71" i="14" s="1"/>
  <c r="H66" i="14"/>
  <c r="H67" i="14" s="1"/>
  <c r="H61" i="14"/>
  <c r="H62" i="14" s="1"/>
  <c r="H57" i="14"/>
  <c r="H60" i="14" s="1"/>
  <c r="H55" i="14"/>
  <c r="H54" i="14"/>
  <c r="H65" i="14"/>
  <c r="H53" i="14"/>
  <c r="H43" i="14"/>
  <c r="H44" i="14" s="1"/>
  <c r="H41" i="14"/>
  <c r="H29" i="14"/>
  <c r="H31" i="14" s="1"/>
  <c r="H24" i="14"/>
  <c r="H14" i="14"/>
  <c r="H13" i="14"/>
  <c r="H56" i="14" l="1"/>
  <c r="H21" i="14"/>
  <c r="I85" i="14"/>
  <c r="H85" i="14"/>
  <c r="J85" i="14" l="1"/>
  <c r="J65" i="12" l="1"/>
  <c r="J83" i="14"/>
  <c r="J87" i="12"/>
  <c r="H40" i="12"/>
  <c r="H41" i="12" s="1"/>
  <c r="I65" i="14" l="1"/>
  <c r="H64" i="12"/>
  <c r="H52" i="12"/>
  <c r="I53" i="14"/>
  <c r="J51" i="14"/>
  <c r="J53" i="14" s="1"/>
  <c r="J63" i="14" l="1"/>
  <c r="J65" i="14" s="1"/>
  <c r="I74" i="14"/>
  <c r="I75" i="14" s="1"/>
  <c r="I72" i="14"/>
  <c r="I73" i="14" s="1"/>
  <c r="I68" i="14"/>
  <c r="I71" i="14" s="1"/>
  <c r="I66" i="14"/>
  <c r="I67" i="14" s="1"/>
  <c r="I61" i="14"/>
  <c r="I62" i="14" s="1"/>
  <c r="I57" i="14"/>
  <c r="I60" i="14" s="1"/>
  <c r="I55" i="14"/>
  <c r="I54" i="14"/>
  <c r="I43" i="14"/>
  <c r="I41" i="14"/>
  <c r="I90" i="14" s="1"/>
  <c r="I29" i="14"/>
  <c r="I24" i="14"/>
  <c r="I14" i="14"/>
  <c r="I84" i="14" s="1"/>
  <c r="I13" i="14"/>
  <c r="I88" i="14" l="1"/>
  <c r="I83" i="14"/>
  <c r="I21" i="14"/>
  <c r="I56" i="14"/>
  <c r="I76" i="14" s="1"/>
  <c r="I92" i="14"/>
  <c r="I44" i="14"/>
  <c r="I86" i="14"/>
  <c r="I91" i="14"/>
  <c r="I87" i="14"/>
  <c r="I49" i="14" l="1"/>
  <c r="I77" i="14" s="1"/>
  <c r="I78" i="14" s="1"/>
  <c r="I82" i="14"/>
  <c r="I89" i="14"/>
  <c r="J71" i="14"/>
  <c r="J67" i="14"/>
  <c r="J91" i="14"/>
  <c r="J88" i="14"/>
  <c r="H88" i="14"/>
  <c r="J48" i="14"/>
  <c r="J46" i="14"/>
  <c r="J44" i="14"/>
  <c r="H86" i="14"/>
  <c r="H90" i="14"/>
  <c r="J37" i="14"/>
  <c r="H91" i="14"/>
  <c r="J35" i="14"/>
  <c r="J84" i="14"/>
  <c r="H84" i="14"/>
  <c r="J21" i="14"/>
  <c r="H83" i="14"/>
  <c r="H76" i="14" l="1"/>
  <c r="J49" i="14"/>
  <c r="I93" i="14"/>
  <c r="H87" i="14"/>
  <c r="J24" i="14"/>
  <c r="J56" i="14"/>
  <c r="J86" i="14"/>
  <c r="H92" i="14"/>
  <c r="J60" i="14"/>
  <c r="H60" i="12"/>
  <c r="J76" i="14" l="1"/>
  <c r="J77" i="14" s="1"/>
  <c r="H89" i="14"/>
  <c r="J92" i="14"/>
  <c r="J89" i="14" s="1"/>
  <c r="H82" i="14"/>
  <c r="J87" i="14"/>
  <c r="J82" i="14" s="1"/>
  <c r="H49" i="14"/>
  <c r="H78" i="14" s="1"/>
  <c r="J13" i="12"/>
  <c r="J83" i="12" s="1"/>
  <c r="J67" i="12"/>
  <c r="J91" i="12" s="1"/>
  <c r="I67" i="12"/>
  <c r="I65" i="12"/>
  <c r="J56" i="12"/>
  <c r="J90" i="12" s="1"/>
  <c r="I56" i="12"/>
  <c r="I90" i="12" s="1"/>
  <c r="I54" i="12"/>
  <c r="I87" i="12" s="1"/>
  <c r="J46" i="12"/>
  <c r="I46" i="12"/>
  <c r="J44" i="12"/>
  <c r="I44" i="12"/>
  <c r="J42" i="12"/>
  <c r="J85" i="12" s="1"/>
  <c r="I42" i="12"/>
  <c r="I85" i="12" s="1"/>
  <c r="J40" i="12"/>
  <c r="J89" i="12" s="1"/>
  <c r="I40" i="12"/>
  <c r="I89" i="12" s="1"/>
  <c r="J36" i="12"/>
  <c r="I36" i="12"/>
  <c r="J23" i="12"/>
  <c r="I23" i="12"/>
  <c r="J20" i="12"/>
  <c r="I20" i="12"/>
  <c r="I13" i="12"/>
  <c r="I83" i="12" s="1"/>
  <c r="J12" i="12"/>
  <c r="J82" i="12" s="1"/>
  <c r="I12" i="12"/>
  <c r="H73" i="12"/>
  <c r="H74" i="12" s="1"/>
  <c r="H71" i="12"/>
  <c r="H67" i="12"/>
  <c r="H70" i="12" s="1"/>
  <c r="H65" i="12"/>
  <c r="H56" i="12"/>
  <c r="H59" i="12" s="1"/>
  <c r="H54" i="12"/>
  <c r="H87" i="12" s="1"/>
  <c r="H53" i="12"/>
  <c r="H42" i="12"/>
  <c r="H85" i="12" s="1"/>
  <c r="H89" i="12"/>
  <c r="H27" i="12"/>
  <c r="H22" i="12"/>
  <c r="H13" i="12"/>
  <c r="H83" i="12" s="1"/>
  <c r="H12" i="12"/>
  <c r="H66" i="12"/>
  <c r="H61" i="12"/>
  <c r="J41" i="12" l="1"/>
  <c r="I86" i="12"/>
  <c r="I41" i="12"/>
  <c r="I91" i="12"/>
  <c r="I88" i="12" s="1"/>
  <c r="H90" i="12"/>
  <c r="J88" i="12"/>
  <c r="H19" i="12"/>
  <c r="I82" i="12"/>
  <c r="J86" i="12"/>
  <c r="H43" i="12"/>
  <c r="H48" i="12" s="1"/>
  <c r="J93" i="14"/>
  <c r="H93" i="14"/>
  <c r="H82" i="12"/>
  <c r="I19" i="12"/>
  <c r="H91" i="12"/>
  <c r="H72" i="12"/>
  <c r="H55" i="12"/>
  <c r="I55" i="12"/>
  <c r="J78" i="14"/>
  <c r="H86" i="12"/>
  <c r="H88" i="12" l="1"/>
  <c r="H84" i="12"/>
  <c r="H81" i="12" s="1"/>
  <c r="H92" i="12" s="1"/>
  <c r="J84" i="12"/>
  <c r="J81" i="12" s="1"/>
  <c r="I84" i="12"/>
  <c r="I81" i="12" s="1"/>
  <c r="I92" i="12" s="1"/>
  <c r="H75" i="12"/>
  <c r="H76" i="12" l="1"/>
  <c r="H77" i="12" s="1"/>
  <c r="J70" i="12"/>
  <c r="I70" i="12"/>
  <c r="J66" i="12"/>
  <c r="I66" i="12"/>
  <c r="J59" i="12"/>
  <c r="I59" i="12"/>
  <c r="J47" i="12"/>
  <c r="I47" i="12"/>
  <c r="J45" i="12"/>
  <c r="I45" i="12"/>
  <c r="J43" i="12"/>
  <c r="I43" i="12"/>
  <c r="J26" i="12"/>
  <c r="I26" i="12"/>
  <c r="J22" i="12"/>
  <c r="I22" i="12"/>
  <c r="J19" i="12"/>
  <c r="I48" i="12" l="1"/>
  <c r="I75" i="12"/>
  <c r="J48" i="12"/>
  <c r="J75" i="12"/>
  <c r="I76" i="12" l="1"/>
  <c r="I77" i="12" s="1"/>
  <c r="J76" i="12"/>
  <c r="J77" i="12" s="1"/>
  <c r="J92" i="12"/>
  <c r="J16" i="11" l="1"/>
  <c r="L20" i="11" l="1"/>
  <c r="J22" i="11"/>
  <c r="J20" i="11"/>
  <c r="J23" i="11" s="1"/>
  <c r="I25" i="11"/>
  <c r="I21" i="11"/>
  <c r="N16" i="11"/>
  <c r="M16" i="11"/>
  <c r="I14" i="11"/>
  <c r="I13" i="11"/>
  <c r="I12" i="11"/>
  <c r="J28" i="11" l="1"/>
  <c r="K28" i="11"/>
  <c r="L28" i="11"/>
  <c r="L29" i="11" s="1"/>
  <c r="L22" i="11"/>
  <c r="L23" i="11" s="1"/>
  <c r="K22" i="11"/>
  <c r="I22" i="11"/>
  <c r="K20" i="11"/>
  <c r="I20" i="11"/>
  <c r="I16" i="11"/>
  <c r="I23" i="11" l="1"/>
  <c r="K23" i="11"/>
  <c r="I28" i="11"/>
  <c r="N55" i="11"/>
  <c r="M55" i="11"/>
  <c r="N54" i="11"/>
  <c r="M54" i="11"/>
  <c r="N51" i="11"/>
  <c r="M51" i="11"/>
  <c r="N50" i="11"/>
  <c r="M50" i="11"/>
  <c r="N49" i="11"/>
  <c r="M49" i="11"/>
  <c r="N48" i="11"/>
  <c r="M48" i="11"/>
  <c r="N42" i="11"/>
  <c r="K42" i="11"/>
  <c r="M41" i="11"/>
  <c r="L41" i="11"/>
  <c r="J41" i="11"/>
  <c r="I40" i="11"/>
  <c r="I54" i="11" s="1"/>
  <c r="M39" i="11"/>
  <c r="L39" i="11"/>
  <c r="I39" i="11" s="1"/>
  <c r="I38" i="11"/>
  <c r="L37" i="11"/>
  <c r="I36" i="11"/>
  <c r="I35" i="11"/>
  <c r="M34" i="11"/>
  <c r="L34" i="11"/>
  <c r="J34" i="11"/>
  <c r="J42" i="11" s="1"/>
  <c r="I33" i="11"/>
  <c r="L32" i="11"/>
  <c r="I32" i="11"/>
  <c r="I31" i="11"/>
  <c r="N28" i="11"/>
  <c r="N29" i="11" s="1"/>
  <c r="M28" i="11"/>
  <c r="M29" i="11" s="1"/>
  <c r="K29" i="11"/>
  <c r="J29" i="11"/>
  <c r="N22" i="11"/>
  <c r="M22" i="11"/>
  <c r="N20" i="11"/>
  <c r="M20" i="11"/>
  <c r="I51" i="11"/>
  <c r="I50" i="11"/>
  <c r="I49" i="11"/>
  <c r="I48" i="11"/>
  <c r="I55" i="11" l="1"/>
  <c r="I53" i="11" s="1"/>
  <c r="J43" i="11"/>
  <c r="K43" i="11"/>
  <c r="K44" i="11" s="1"/>
  <c r="M23" i="11"/>
  <c r="I37" i="11"/>
  <c r="L42" i="11"/>
  <c r="L43" i="11" s="1"/>
  <c r="L44" i="11" s="1"/>
  <c r="N23" i="11"/>
  <c r="N43" i="11" s="1"/>
  <c r="N44" i="11" s="1"/>
  <c r="M42" i="11"/>
  <c r="I41" i="11"/>
  <c r="M47" i="11"/>
  <c r="M53" i="11"/>
  <c r="N53" i="11"/>
  <c r="I29" i="11"/>
  <c r="I52" i="11"/>
  <c r="I47" i="11" s="1"/>
  <c r="N47" i="11"/>
  <c r="I34" i="11"/>
  <c r="M43" i="11" l="1"/>
  <c r="M44" i="11" s="1"/>
  <c r="I43" i="11"/>
  <c r="I42" i="11"/>
  <c r="N56" i="11"/>
  <c r="M56" i="11"/>
  <c r="J44" i="11"/>
  <c r="I44" i="11" s="1"/>
  <c r="I56" i="11"/>
</calcChain>
</file>

<file path=xl/sharedStrings.xml><?xml version="1.0" encoding="utf-8"?>
<sst xmlns="http://schemas.openxmlformats.org/spreadsheetml/2006/main" count="708" uniqueCount="195">
  <si>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</si>
  <si>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</si>
  <si>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</si>
  <si>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</si>
  <si>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</si>
  <si>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</si>
  <si>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</si>
  <si>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</si>
  <si>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</si>
  <si>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</si>
  <si>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</si>
  <si>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</si>
  <si>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</si>
  <si>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</si>
  <si>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</si>
  <si>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šaltiniai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</si>
  <si>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</si>
  <si>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</si>
  <si>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</si>
  <si>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</si>
  <si>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</si>
  <si>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</si>
  <si>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</si>
  <si>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>Klaipėdos miesto savivaldybės visuomenės sveikatos rėmimo specialiosios programos įgyvendinimas prioritetinėse srityse</t>
  </si>
  <si>
    <t>07</t>
  </si>
  <si>
    <t>SB</t>
  </si>
  <si>
    <t>SB(AA)</t>
  </si>
  <si>
    <t>PSDF</t>
  </si>
  <si>
    <t>03</t>
  </si>
  <si>
    <t>13</t>
  </si>
  <si>
    <t>Kt</t>
  </si>
  <si>
    <t xml:space="preserve">I  </t>
  </si>
  <si>
    <t>Strateginis tikslas 03. Užtikrinti gyventojams aukštą švietimo, kultūros, socialinių, sporto ir sveikatos apsaugos paslaugų kokybę ir prieinamumą</t>
  </si>
  <si>
    <t>Modernizuoti sveikatos priežiūros įstaigų infrastruktūrą</t>
  </si>
  <si>
    <t>Užtikrinti visuomenės sveikatos priežiūros paslaugų teikimą</t>
  </si>
  <si>
    <t>SB(SP)</t>
  </si>
  <si>
    <t>BĮ Klaipėdos sutrikusio vystymosi kūdikių namų išlaikymas ir veiklos organizavimas</t>
  </si>
  <si>
    <t>SB(VB)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</si>
  <si>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</si>
  <si>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</si>
  <si>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t>3</t>
  </si>
  <si>
    <t>5</t>
  </si>
  <si>
    <t>VšĮ Klaipėdos universitetinės ligoninės centrinio korpuso operacinių rekonstrukcija</t>
  </si>
  <si>
    <t>Stiprinti ir kryptingai plėtoti asmens ir visuomenės sveikatos priežiūros paslaugas</t>
  </si>
  <si>
    <t>SB(AAL)</t>
  </si>
  <si>
    <r>
      <t xml:space="preserve">Savivaldybės aplinkos apsaugos rėmimo specialiosios programos lėšų likutis </t>
    </r>
    <r>
      <rPr>
        <b/>
        <sz val="10"/>
        <rFont val="Times New Roman"/>
        <family val="1"/>
        <charset val="186"/>
      </rPr>
      <t>SB(AAL)</t>
    </r>
  </si>
  <si>
    <t>Užtikrinti asmens sveikatos priežiūros paslaugų teikimą</t>
  </si>
  <si>
    <t>13 Sveikatos apsaugos programa</t>
  </si>
  <si>
    <t>Ugdymo įstaigų, kuriose vykdoma vaikų sveikatos priežiūra, skaičius</t>
  </si>
  <si>
    <t>Visuomenės informavimo sveikatos klausimais organizuotų priemonių skaičius</t>
  </si>
  <si>
    <t>Apgyvendintų vaikų skaičius</t>
  </si>
  <si>
    <t>55</t>
  </si>
  <si>
    <t>Vidutinis ankstyvosios reabilitacijos procedūrų, individualių programų skaičius 1 vaikui</t>
  </si>
  <si>
    <t>65</t>
  </si>
  <si>
    <t>66</t>
  </si>
  <si>
    <t>100</t>
  </si>
  <si>
    <t>2014 m.</t>
  </si>
  <si>
    <t>2015 m.</t>
  </si>
  <si>
    <t>04</t>
  </si>
  <si>
    <t>SVEIKATOS APSAUGOS PROGRAMOS (NR. 13)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</si>
  <si>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</si>
  <si>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</si>
  <si>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</si>
  <si>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</si>
  <si>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</si>
  <si>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</si>
  <si>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</si>
  <si>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</si>
  <si>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</si>
  <si>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VšĮ Klaipėdos vaikų ligoninės lifto keitimas (K. Donelaičio g. 7)</t>
  </si>
  <si>
    <t>1.2.2.3</t>
  </si>
  <si>
    <t xml:space="preserve">Asmenų, dalyvavusių sveikatinimo priemonėse, skaičius tūkst. </t>
  </si>
  <si>
    <r>
      <t xml:space="preserve">Kiti finansavimo šaltiniai </t>
    </r>
    <r>
      <rPr>
        <b/>
        <sz val="10"/>
        <rFont val="Times New Roman"/>
        <family val="1"/>
      </rPr>
      <t>Kt</t>
    </r>
  </si>
  <si>
    <t>2014-ųjų metų  asignavimų planas</t>
  </si>
  <si>
    <t>2016 m.</t>
  </si>
  <si>
    <t>20075</t>
  </si>
  <si>
    <t>Lovadienių skaičius</t>
  </si>
  <si>
    <t>Lėšos biudžetiniams 2014-iesiems metams</t>
  </si>
  <si>
    <t>Parengtas techninis projektas</t>
  </si>
  <si>
    <t>05</t>
  </si>
  <si>
    <t>Pastato Taikos pr. 76 modernizavimas (šilumos centro renovacija, pastato lauko sienų apšiltinimas, laiptinių remontas)</t>
  </si>
  <si>
    <t>ES</t>
  </si>
  <si>
    <t xml:space="preserve">VšĮ Klaipėdos sveikatos priežiūros centro vaikų baseino vandens valymo ir dezifekavimo įrangos sumontavimo ir kapitalinio remonto darbai </t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</si>
  <si>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</si>
  <si>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 xml:space="preserve"> 1.2.2.5</t>
  </si>
  <si>
    <t xml:space="preserve"> 1.2.2.4</t>
  </si>
  <si>
    <t>PF</t>
  </si>
  <si>
    <r>
      <t xml:space="preserve">Savivaldybės privatizavimo fondo lėšos </t>
    </r>
    <r>
      <rPr>
        <b/>
        <sz val="10"/>
        <rFont val="Times New Roman"/>
        <family val="1"/>
        <charset val="186"/>
      </rPr>
      <t>PF</t>
    </r>
  </si>
  <si>
    <t>Pakeistas liftas, vnt.</t>
  </si>
  <si>
    <t>Atlikta modernizavimo darbų, proc.</t>
  </si>
  <si>
    <t>Įrengtas liftas, vnt.</t>
  </si>
  <si>
    <t>Pakeista įranga, atlikti kapitalinio remonto darbai, proc.</t>
  </si>
  <si>
    <t xml:space="preserve"> 2014–2016 M. KLAIPĖDOS MIESTO SAVIVALDYBĖS</t>
  </si>
  <si>
    <t xml:space="preserve">Mokinių visuomenės sveikatos priežiūros įgyvendinimas savivaldybės teritorijoje esančiose ikimokyklinio ugdymo, bendrojo ugdymo mokyklose ir profesinio mokymo įstaigose </t>
  </si>
  <si>
    <t>BĮ Klaipėdos miesto visuomenės sveikatos biuro veiklos organizavimas, vykdant visuomenės sveikatos stiprinimą ir stebėseną</t>
  </si>
  <si>
    <t>Visuomenės informavimo sveikatos klausimais organizuotų priemonių sk.</t>
  </si>
  <si>
    <t>Keleivinio lifto įrengimas Klaipėdos sveikatos priežiūros centro 1-ajame padalinyje (Pievų Tako g. 38)</t>
  </si>
  <si>
    <t>Atlikta operacinių rekonstrukcija (III statybos darbų etapo užbaigimas).
Užbaigtumas, proc.</t>
  </si>
  <si>
    <t xml:space="preserve">Paskiepyta vaikų, proc.                          </t>
  </si>
  <si>
    <t>Visuomenės sveikatos rėmimo specialiosios programos įgyvendinimas, proc.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</si>
  <si>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</si>
  <si>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 xml:space="preserve"> TIKSLŲ, UŽDAVINIŲ, PRIEMONIŲ, PRIEMONIŲ IŠLAIDŲ IR PRODUKTO KRITERIJŲ SUVESTINĖ</t>
  </si>
  <si>
    <t>Produkto kriterijus</t>
  </si>
  <si>
    <t>2015-ųjų metų lėšų planas</t>
  </si>
  <si>
    <t>2016-ųjų metų lėšų planas</t>
  </si>
  <si>
    <t>2015 m. planas</t>
  </si>
  <si>
    <t>2016 m. planas</t>
  </si>
  <si>
    <t>Funkcinės klasifikacijos kodas</t>
  </si>
  <si>
    <t>2017 m.</t>
  </si>
  <si>
    <t>URBACT projekto „Sveikas senėjimas“  įgyvendinimas</t>
  </si>
  <si>
    <t>Išleistas metodinis leidinys</t>
  </si>
  <si>
    <t>Parengtas GIS pagrindu gyventojų amžiaus žemėlapis</t>
  </si>
  <si>
    <t>Vaikų skaičius, gavęs ankstyvosios reabilitacijos paslaugas</t>
  </si>
  <si>
    <t>30</t>
  </si>
  <si>
    <t>50</t>
  </si>
  <si>
    <t>Vaikų skaičius</t>
  </si>
  <si>
    <t xml:space="preserve">Paslaugos teikimas likusiai be tėvų globos nepilnametei mamai su vaiku (BĮ Klaipėdos sutrikusio vystymosi kūdikių namuose) </t>
  </si>
  <si>
    <t>Klaipėdos miesto gyventojų sveikatos priežūros paslaugų rėmimas</t>
  </si>
  <si>
    <t>92</t>
  </si>
  <si>
    <t>Parengtas renovacijos projektas, vnt.</t>
  </si>
  <si>
    <t>Šilumos centrų (mazgų) įrengimo užbaigtumas, proc.</t>
  </si>
  <si>
    <t>Pastato lauko sienų apšiltinimo darbų užbaigtumas, proc.</t>
  </si>
  <si>
    <t>Laiptinių įrengimo darbų užbaigtumas, proc.</t>
  </si>
  <si>
    <t>06</t>
  </si>
  <si>
    <t>VšĮ Klaipėdos universitetinės ligoninės (Liepojos g. 41) I korpuso renovacija</t>
  </si>
  <si>
    <t>Statybos užbaigtumas, proc.</t>
  </si>
  <si>
    <t>08</t>
  </si>
  <si>
    <t>Paprastojo remonto darbų užbaigtumas, proc.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</si>
  <si>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</si>
  <si>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</si>
  <si>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Pajamų įmokų už paslaugas lėšos </t>
    </r>
    <r>
      <rPr>
        <b/>
        <sz val="9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</si>
  <si>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9"/>
        <rFont val="Times New Roman"/>
        <family val="1"/>
        <charset val="186"/>
      </rPr>
      <t>SB(VB)</t>
    </r>
  </si>
  <si>
    <r>
      <t xml:space="preserve">Savivaldybės privatizavimo fondo lėšos </t>
    </r>
    <r>
      <rPr>
        <b/>
        <sz val="9"/>
        <rFont val="Times New Roman"/>
        <family val="1"/>
        <charset val="186"/>
      </rPr>
      <t>PF</t>
    </r>
  </si>
  <si>
    <r>
      <t xml:space="preserve">Europos Sąjungos paramos lėšos </t>
    </r>
    <r>
      <rPr>
        <b/>
        <sz val="9"/>
        <rFont val="Times New Roman"/>
        <family val="1"/>
        <charset val="186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</si>
  <si>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</si>
  <si>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r>
      <rPr>
        <sz val="9"/>
        <rFont val="Times New Roman"/>
        <family val="1"/>
        <charset val="186"/>
      </rPr>
      <t>Privalomojo sveikatos draudimo fondo lėšos</t>
    </r>
    <r>
      <rPr>
        <b/>
        <sz val="9"/>
        <rFont val="Times New Roman"/>
        <family val="1"/>
      </rPr>
      <t xml:space="preserve"> PSDF</t>
    </r>
  </si>
  <si>
    <t>Įsigyta kompiuterių, vnt.</t>
  </si>
  <si>
    <t>Įsigyta baldų, vnt.</t>
  </si>
  <si>
    <t>Įrengta lifto šachta, vnt.</t>
  </si>
  <si>
    <t>Įsigyta įrangos, vnt.</t>
  </si>
  <si>
    <t>Parengtas techn. projektas, vnt.</t>
  </si>
  <si>
    <t>Operacinių rekonstrukcija (III statybos darbų etapo užbaigimas)
Užbaigtumas, proc.</t>
  </si>
  <si>
    <t>Parengtas projektas, vnt.</t>
  </si>
  <si>
    <t>Įrengtas liftas</t>
  </si>
  <si>
    <t>Keleivinio lifto įrengimas pastate Pievų Tako g. 38</t>
  </si>
  <si>
    <t xml:space="preserve">„Atokvėpio“ paslaugos teikimas šeimoms, auginančioms vaiką su negalia (BĮ Klaipėdos sutrikusio vystymosi kūdikių namuose) </t>
  </si>
  <si>
    <t>2015-ųjų metų asignavimų planas</t>
  </si>
  <si>
    <t>2016 m. projektas</t>
  </si>
  <si>
    <t>2017 m. projektas</t>
  </si>
  <si>
    <t>2015 m. asignavimų planas</t>
  </si>
  <si>
    <t>2/2</t>
  </si>
  <si>
    <t>Eur</t>
  </si>
  <si>
    <t>1.2.2.3, 1.2.2.4, 1.2.2.5</t>
  </si>
  <si>
    <t>Nepilnamečių mamų / vaikų skaičius</t>
  </si>
  <si>
    <t>Asmenų, kuriems iš dalies finansuotas dantų protezavimas, skaičius per metus</t>
  </si>
  <si>
    <t>Konsultacinės poliklinikos pastato statyba, adresu: K. Donelaičio g. 7A, Klaipėda</t>
  </si>
  <si>
    <t>Paliatyviosios pagalbos korpuso pritaikymas neįgaliųjų poreikiams Klaipėdos medicininės slaugos ligoninėje</t>
  </si>
  <si>
    <t>Pastato Psichikos sveikatos centro skyriaus (Galinio Pylimo g. 3, Klaipėda) paprastasis remontas</t>
  </si>
  <si>
    <t>Planas</t>
  </si>
  <si>
    <r>
      <t xml:space="preserve">Pastato Taikos pr. 76 modernizavimas </t>
    </r>
    <r>
      <rPr>
        <sz val="10"/>
        <rFont val="Times New Roman"/>
        <family val="1"/>
      </rPr>
      <t>(šilumos centro renovacija, pastato lauko sienų apšiltinimas, laiptinių remontas)</t>
    </r>
  </si>
  <si>
    <t>Klaipėdos miesto savivaldybės visuomenės sveikatos rėmimo specialiosios programos įgyvendinimas prioritetinėse srityse:</t>
  </si>
  <si>
    <t>Užkrečiamųjų ligų prevencija</t>
  </si>
  <si>
    <t>Vaikų sveikatos gerinimas</t>
  </si>
  <si>
    <t>Saugios bendruomenės organizavimas ir užtikrinimas</t>
  </si>
  <si>
    <t>Sveikos gyvensenos (subalansuotos mitybos, fizinio aktyvumo) formavimas</t>
  </si>
  <si>
    <t>Visuomenės informavimas sveikatos klausimais</t>
  </si>
  <si>
    <t>Sveikatinimo projektų rėmimas</t>
  </si>
  <si>
    <t>„Sveiko miesto“ nario mokesčio prisidėjimas</t>
  </si>
  <si>
    <t xml:space="preserve"> 2015–2017 M. KLAIPĖDOS MIESTO SAVIVALDYBĖS</t>
  </si>
  <si>
    <t>Skirtumas</t>
  </si>
  <si>
    <t>2016-ųjų metų lėšų projektas</t>
  </si>
  <si>
    <t>2017-ųjų metų lėšų projektas</t>
  </si>
  <si>
    <t>Siūlomas keisti 2015 m. asignavimų planas</t>
  </si>
  <si>
    <t>Siūlomas keisti 2015-ųjų m. asignavimų planas</t>
  </si>
  <si>
    <t>Lyginamasis variantas</t>
  </si>
  <si>
    <t>09</t>
  </si>
  <si>
    <t>Klaipėdos universitetinės ligoninės dezinfekcijos sterilizacijos proceso modernizavimas</t>
  </si>
  <si>
    <r>
      <t>Suremontuotas pastato stogas -897,9 m</t>
    </r>
    <r>
      <rPr>
        <vertAlign val="superscript"/>
        <sz val="10"/>
        <rFont val="Times New Roman"/>
        <family val="1"/>
        <charset val="186"/>
      </rPr>
      <t xml:space="preserve">2. </t>
    </r>
  </si>
  <si>
    <t>Užbaigtumas, proc.</t>
  </si>
  <si>
    <t>8</t>
  </si>
  <si>
    <t>Įsigyta medicinos įrangos, vnt.</t>
  </si>
  <si>
    <r>
      <t xml:space="preserve">Savivaldybės aplinkos apsaugos rėmimo specialiosios programos lėšų likutis </t>
    </r>
    <r>
      <rPr>
        <b/>
        <sz val="9"/>
        <rFont val="Times New Roman"/>
        <family val="1"/>
        <charset val="186"/>
      </rPr>
      <t>SB(AAL)</t>
    </r>
  </si>
  <si>
    <t>Pastato stogo Pievų Tako g. 38 remontas</t>
  </si>
  <si>
    <r>
      <rPr>
        <strike/>
        <sz val="10"/>
        <rFont val="Times New Roman"/>
        <family val="1"/>
        <charset val="186"/>
      </rPr>
      <t>12</t>
    </r>
    <r>
      <rPr>
        <sz val="10"/>
        <rFont val="Times New Roman"/>
        <family val="1"/>
        <charset val="186"/>
      </rPr>
      <t xml:space="preserve"> 8</t>
    </r>
  </si>
  <si>
    <t xml:space="preserve">Pastato stogo Pievų Tako g. 38 remontas </t>
  </si>
  <si>
    <t>Visuomenės informavimo sveikatos klausimais organizuotų priemonių skaičius (tarp jų  - dėl ekologiškų kuro rūšių naudojimo individualiam šildymui, siekiant mažinti namų ūkių, namų šildymui naudojančių kietą kurą, skaičių)</t>
  </si>
  <si>
    <t>Projekto „Jaunimui palankių sveikatos priežiūros paslaugų teikimo modelio diegimas Klaipėdos miesto savivaldybėje“ įgyvendinimas</t>
  </si>
  <si>
    <t>1.2.2.6</t>
  </si>
  <si>
    <t>1.2.2.5</t>
  </si>
  <si>
    <t>1/1</t>
  </si>
  <si>
    <t>Konferencijų organizavimas, vnt.</t>
  </si>
  <si>
    <t>Patalpų įrengimas, proc.</t>
  </si>
  <si>
    <t>Suteiktų konsultacijų skaičius</t>
  </si>
  <si>
    <t>URBACT projekto „Sveikas senėjimas“ įgyvendinimas</t>
  </si>
  <si>
    <t>Įsigyta kompiuterių / programinės įrangos,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</si>
</sst>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Times New Roman"/>
      <family val="1"/>
      <charset val="186"/>
    </font>
    <font>
      <sz val="9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TimesLT"/>
      <charset val="186"/>
    </font>
    <font>
      <vertAlign val="superscript"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9" fillId="0" borderId="0"/>
    <xf numFmtId="0" fontId="18" fillId="0" borderId="0"/>
  </cellStyleXfs>
  <cellXfs count="87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1" xfId="0" applyFont="1" applyFill="1" applyBorder="1" applyAlignment="1">
      <alignment horizontal="center" vertical="center" textRotation="90" wrapText="1"/>
    </xf>
    <xf numFmtId="49" fontId="3" fillId="2" borderId="2" xfId="0" applyNumberFormat="1" applyFont="1" applyFill="1" applyBorder="1" applyAlignment="1">
      <alignment horizontal="center" vertical="top"/>
    </xf>
    <xf numFmtId="49" fontId="3" fillId="3" borderId="3" xfId="0" applyNumberFormat="1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center" vertical="top"/>
    </xf>
    <xf numFmtId="49" fontId="3" fillId="4" borderId="2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vertical="top"/>
    </xf>
    <xf numFmtId="49" fontId="3" fillId="2" borderId="9" xfId="0" applyNumberFormat="1" applyFont="1" applyFill="1" applyBorder="1" applyAlignment="1">
      <alignment vertical="top"/>
    </xf>
    <xf numFmtId="49" fontId="3" fillId="3" borderId="10" xfId="0" applyNumberFormat="1" applyFont="1" applyFill="1" applyBorder="1" applyAlignment="1">
      <alignment vertical="top"/>
    </xf>
    <xf numFmtId="49" fontId="3" fillId="2" borderId="11" xfId="0" applyNumberFormat="1" applyFont="1" applyFill="1" applyBorder="1" applyAlignment="1">
      <alignment vertical="top"/>
    </xf>
    <xf numFmtId="49" fontId="3" fillId="3" borderId="12" xfId="0" applyNumberFormat="1" applyFont="1" applyFill="1" applyBorder="1" applyAlignment="1">
      <alignment vertical="top"/>
    </xf>
    <xf numFmtId="49" fontId="3" fillId="2" borderId="13" xfId="0" applyNumberFormat="1" applyFont="1" applyFill="1" applyBorder="1" applyAlignment="1">
      <alignment vertical="top"/>
    </xf>
    <xf numFmtId="49" fontId="3" fillId="3" borderId="14" xfId="0" applyNumberFormat="1" applyFont="1" applyFill="1" applyBorder="1" applyAlignment="1">
      <alignment vertical="top"/>
    </xf>
    <xf numFmtId="49" fontId="3" fillId="2" borderId="9" xfId="0" applyNumberFormat="1" applyFont="1" applyFill="1" applyBorder="1" applyAlignment="1">
      <alignment horizontal="center" vertical="top"/>
    </xf>
    <xf numFmtId="49" fontId="3" fillId="3" borderId="18" xfId="0" applyNumberFormat="1" applyFont="1" applyFill="1" applyBorder="1" applyAlignment="1">
      <alignment horizontal="center" vertical="top"/>
    </xf>
    <xf numFmtId="49" fontId="3" fillId="2" borderId="13" xfId="0" applyNumberFormat="1" applyFont="1" applyFill="1" applyBorder="1" applyAlignment="1">
      <alignment horizontal="center" vertical="top"/>
    </xf>
    <xf numFmtId="49" fontId="3" fillId="3" borderId="20" xfId="0" applyNumberFormat="1" applyFont="1" applyFill="1" applyBorder="1" applyAlignment="1">
      <alignment horizontal="center" vertical="top"/>
    </xf>
    <xf numFmtId="164" fontId="2" fillId="5" borderId="23" xfId="0" applyNumberFormat="1" applyFont="1" applyFill="1" applyBorder="1" applyAlignment="1">
      <alignment horizontal="center" vertical="top" wrapText="1"/>
    </xf>
    <xf numFmtId="164" fontId="2" fillId="5" borderId="21" xfId="0" applyNumberFormat="1" applyFont="1" applyFill="1" applyBorder="1" applyAlignment="1">
      <alignment horizontal="center" vertical="top" wrapText="1"/>
    </xf>
    <xf numFmtId="49" fontId="3" fillId="3" borderId="24" xfId="0" applyNumberFormat="1" applyFont="1" applyFill="1" applyBorder="1" applyAlignment="1">
      <alignment horizontal="center" vertical="top"/>
    </xf>
    <xf numFmtId="49" fontId="3" fillId="2" borderId="26" xfId="0" applyNumberFormat="1" applyFont="1" applyFill="1" applyBorder="1" applyAlignment="1">
      <alignment horizontal="center" vertical="top" wrapText="1"/>
    </xf>
    <xf numFmtId="164" fontId="4" fillId="3" borderId="27" xfId="0" applyNumberFormat="1" applyFont="1" applyFill="1" applyBorder="1" applyAlignment="1">
      <alignment horizontal="center" vertical="top"/>
    </xf>
    <xf numFmtId="164" fontId="2" fillId="5" borderId="19" xfId="0" applyNumberFormat="1" applyFont="1" applyFill="1" applyBorder="1" applyAlignment="1">
      <alignment horizontal="center" vertical="top" wrapText="1"/>
    </xf>
    <xf numFmtId="164" fontId="2" fillId="5" borderId="28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vertical="top"/>
    </xf>
    <xf numFmtId="0" fontId="7" fillId="5" borderId="0" xfId="0" applyFont="1" applyFill="1" applyBorder="1" applyAlignment="1">
      <alignment vertical="top"/>
    </xf>
    <xf numFmtId="164" fontId="5" fillId="0" borderId="4" xfId="0" applyNumberFormat="1" applyFont="1" applyFill="1" applyBorder="1" applyAlignment="1">
      <alignment horizontal="center" vertical="top"/>
    </xf>
    <xf numFmtId="1" fontId="2" fillId="0" borderId="43" xfId="0" applyNumberFormat="1" applyFont="1" applyFill="1" applyBorder="1" applyAlignment="1">
      <alignment horizontal="center" vertical="top" wrapText="1"/>
    </xf>
    <xf numFmtId="164" fontId="2" fillId="0" borderId="44" xfId="0" applyNumberFormat="1" applyFont="1" applyFill="1" applyBorder="1" applyAlignment="1">
      <alignment horizontal="center" vertical="top" wrapText="1"/>
    </xf>
    <xf numFmtId="164" fontId="2" fillId="5" borderId="45" xfId="0" applyNumberFormat="1" applyFont="1" applyFill="1" applyBorder="1" applyAlignment="1">
      <alignment horizontal="center" vertical="top" wrapText="1"/>
    </xf>
    <xf numFmtId="164" fontId="2" fillId="5" borderId="46" xfId="0" applyNumberFormat="1" applyFont="1" applyFill="1" applyBorder="1" applyAlignment="1">
      <alignment horizontal="center" vertical="top" wrapText="1"/>
    </xf>
    <xf numFmtId="164" fontId="3" fillId="0" borderId="12" xfId="0" applyNumberFormat="1" applyFont="1" applyFill="1" applyBorder="1" applyAlignment="1">
      <alignment horizontal="center" vertical="top" wrapText="1"/>
    </xf>
    <xf numFmtId="164" fontId="3" fillId="0" borderId="43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vertical="top"/>
    </xf>
    <xf numFmtId="49" fontId="3" fillId="5" borderId="43" xfId="0" applyNumberFormat="1" applyFont="1" applyFill="1" applyBorder="1" applyAlignment="1">
      <alignment vertical="top"/>
    </xf>
    <xf numFmtId="49" fontId="3" fillId="5" borderId="20" xfId="0" applyNumberFormat="1" applyFont="1" applyFill="1" applyBorder="1" applyAlignment="1">
      <alignment vertical="top"/>
    </xf>
    <xf numFmtId="49" fontId="3" fillId="5" borderId="18" xfId="0" applyNumberFormat="1" applyFont="1" applyFill="1" applyBorder="1" applyAlignment="1">
      <alignment vertical="top"/>
    </xf>
    <xf numFmtId="49" fontId="3" fillId="2" borderId="2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Border="1"/>
    <xf numFmtId="0" fontId="1" fillId="0" borderId="37" xfId="0" applyFont="1" applyBorder="1"/>
    <xf numFmtId="164" fontId="2" fillId="0" borderId="41" xfId="0" applyNumberFormat="1" applyFont="1" applyFill="1" applyBorder="1" applyAlignment="1">
      <alignment horizontal="center" vertical="top" wrapText="1"/>
    </xf>
    <xf numFmtId="1" fontId="2" fillId="0" borderId="10" xfId="0" applyNumberFormat="1" applyFont="1" applyFill="1" applyBorder="1" applyAlignment="1">
      <alignment horizontal="center" vertical="top" wrapText="1"/>
    </xf>
    <xf numFmtId="1" fontId="2" fillId="0" borderId="12" xfId="0" applyNumberFormat="1" applyFont="1" applyFill="1" applyBorder="1" applyAlignment="1">
      <alignment horizontal="center" vertical="top" wrapText="1"/>
    </xf>
    <xf numFmtId="0" fontId="12" fillId="0" borderId="0" xfId="0" applyFont="1"/>
    <xf numFmtId="0" fontId="12" fillId="0" borderId="32" xfId="0" applyFont="1" applyBorder="1" applyAlignment="1">
      <alignment horizontal="center" vertical="top" wrapText="1"/>
    </xf>
    <xf numFmtId="0" fontId="12" fillId="0" borderId="32" xfId="0" applyFont="1" applyBorder="1" applyAlignment="1">
      <alignment vertical="top" wrapText="1"/>
    </xf>
    <xf numFmtId="0" fontId="3" fillId="0" borderId="41" xfId="0" applyFont="1" applyBorder="1" applyAlignment="1">
      <alignment horizontal="center" vertical="center" wrapText="1"/>
    </xf>
    <xf numFmtId="164" fontId="6" fillId="5" borderId="25" xfId="0" applyNumberFormat="1" applyFont="1" applyFill="1" applyBorder="1" applyAlignment="1">
      <alignment horizontal="center" vertical="top"/>
    </xf>
    <xf numFmtId="164" fontId="5" fillId="0" borderId="42" xfId="0" applyNumberFormat="1" applyFont="1" applyFill="1" applyBorder="1" applyAlignment="1">
      <alignment horizontal="center" vertical="top"/>
    </xf>
    <xf numFmtId="164" fontId="5" fillId="5" borderId="53" xfId="0" applyNumberFormat="1" applyFont="1" applyFill="1" applyBorder="1" applyAlignment="1">
      <alignment vertical="top"/>
    </xf>
    <xf numFmtId="164" fontId="5" fillId="0" borderId="52" xfId="0" applyNumberFormat="1" applyFont="1" applyFill="1" applyBorder="1" applyAlignment="1">
      <alignment vertical="top"/>
    </xf>
    <xf numFmtId="1" fontId="2" fillId="0" borderId="18" xfId="0" applyNumberFormat="1" applyFont="1" applyFill="1" applyBorder="1" applyAlignment="1">
      <alignment horizontal="center" vertical="top" wrapText="1"/>
    </xf>
    <xf numFmtId="1" fontId="1" fillId="0" borderId="22" xfId="0" applyNumberFormat="1" applyFont="1" applyBorder="1"/>
    <xf numFmtId="1" fontId="1" fillId="0" borderId="37" xfId="0" applyNumberFormat="1" applyFont="1" applyBorder="1"/>
    <xf numFmtId="164" fontId="5" fillId="0" borderId="53" xfId="0" applyNumberFormat="1" applyFont="1" applyFill="1" applyBorder="1" applyAlignment="1">
      <alignment horizontal="center" vertical="top"/>
    </xf>
    <xf numFmtId="164" fontId="5" fillId="0" borderId="43" xfId="0" applyNumberFormat="1" applyFont="1" applyFill="1" applyBorder="1" applyAlignment="1">
      <alignment horizontal="center" vertical="top"/>
    </xf>
    <xf numFmtId="164" fontId="5" fillId="0" borderId="52" xfId="0" applyNumberFormat="1" applyFont="1" applyFill="1" applyBorder="1" applyAlignment="1">
      <alignment horizontal="center" vertical="top"/>
    </xf>
    <xf numFmtId="164" fontId="5" fillId="0" borderId="62" xfId="0" applyNumberFormat="1" applyFont="1" applyFill="1" applyBorder="1" applyAlignment="1">
      <alignment horizontal="center" vertical="top"/>
    </xf>
    <xf numFmtId="164" fontId="5" fillId="0" borderId="8" xfId="0" applyNumberFormat="1" applyFont="1" applyFill="1" applyBorder="1" applyAlignment="1">
      <alignment horizontal="center" vertical="top"/>
    </xf>
    <xf numFmtId="164" fontId="5" fillId="0" borderId="21" xfId="0" applyNumberFormat="1" applyFont="1" applyFill="1" applyBorder="1" applyAlignment="1">
      <alignment horizontal="center" vertical="top"/>
    </xf>
    <xf numFmtId="164" fontId="14" fillId="3" borderId="7" xfId="0" applyNumberFormat="1" applyFont="1" applyFill="1" applyBorder="1" applyAlignment="1">
      <alignment horizontal="center" vertical="center"/>
    </xf>
    <xf numFmtId="164" fontId="5" fillId="7" borderId="34" xfId="0" applyNumberFormat="1" applyFont="1" applyFill="1" applyBorder="1" applyAlignment="1">
      <alignment horizontal="center" vertical="top"/>
    </xf>
    <xf numFmtId="164" fontId="5" fillId="7" borderId="35" xfId="0" applyNumberFormat="1" applyFont="1" applyFill="1" applyBorder="1" applyAlignment="1">
      <alignment horizontal="center" vertical="top"/>
    </xf>
    <xf numFmtId="164" fontId="5" fillId="7" borderId="36" xfId="0" applyNumberFormat="1" applyFont="1" applyFill="1" applyBorder="1" applyAlignment="1">
      <alignment horizontal="center" vertical="top"/>
    </xf>
    <xf numFmtId="164" fontId="5" fillId="7" borderId="11" xfId="0" applyNumberFormat="1" applyFont="1" applyFill="1" applyBorder="1" applyAlignment="1">
      <alignment horizontal="center" vertical="top"/>
    </xf>
    <xf numFmtId="164" fontId="5" fillId="7" borderId="12" xfId="0" applyNumberFormat="1" applyFont="1" applyFill="1" applyBorder="1" applyAlignment="1">
      <alignment horizontal="center" vertical="top"/>
    </xf>
    <xf numFmtId="164" fontId="5" fillId="7" borderId="37" xfId="0" applyNumberFormat="1" applyFont="1" applyFill="1" applyBorder="1" applyAlignment="1">
      <alignment horizontal="center" vertical="top"/>
    </xf>
    <xf numFmtId="164" fontId="5" fillId="7" borderId="38" xfId="0" applyNumberFormat="1" applyFont="1" applyFill="1" applyBorder="1" applyAlignment="1">
      <alignment horizontal="center" vertical="top"/>
    </xf>
    <xf numFmtId="164" fontId="5" fillId="7" borderId="39" xfId="0" applyNumberFormat="1" applyFont="1" applyFill="1" applyBorder="1" applyAlignment="1">
      <alignment horizontal="center" vertical="top"/>
    </xf>
    <xf numFmtId="164" fontId="5" fillId="7" borderId="40" xfId="0" applyNumberFormat="1" applyFont="1" applyFill="1" applyBorder="1" applyAlignment="1">
      <alignment horizontal="center" vertical="top"/>
    </xf>
    <xf numFmtId="164" fontId="4" fillId="7" borderId="47" xfId="0" applyNumberFormat="1" applyFont="1" applyFill="1" applyBorder="1" applyAlignment="1">
      <alignment horizontal="center" vertical="top"/>
    </xf>
    <xf numFmtId="164" fontId="4" fillId="7" borderId="55" xfId="0" applyNumberFormat="1" applyFont="1" applyFill="1" applyBorder="1" applyAlignment="1">
      <alignment horizontal="center" vertical="top"/>
    </xf>
    <xf numFmtId="164" fontId="4" fillId="7" borderId="29" xfId="0" applyNumberFormat="1" applyFont="1" applyFill="1" applyBorder="1" applyAlignment="1">
      <alignment horizontal="center" vertical="top"/>
    </xf>
    <xf numFmtId="164" fontId="5" fillId="7" borderId="43" xfId="0" applyNumberFormat="1" applyFont="1" applyFill="1" applyBorder="1" applyAlignment="1">
      <alignment horizontal="center" vertical="top"/>
    </xf>
    <xf numFmtId="164" fontId="3" fillId="7" borderId="47" xfId="0" applyNumberFormat="1" applyFont="1" applyFill="1" applyBorder="1" applyAlignment="1">
      <alignment horizontal="center" vertical="top"/>
    </xf>
    <xf numFmtId="164" fontId="3" fillId="7" borderId="1" xfId="0" applyNumberFormat="1" applyFont="1" applyFill="1" applyBorder="1" applyAlignment="1">
      <alignment horizontal="center" vertical="top"/>
    </xf>
    <xf numFmtId="164" fontId="3" fillId="7" borderId="48" xfId="0" applyNumberFormat="1" applyFont="1" applyFill="1" applyBorder="1" applyAlignment="1">
      <alignment horizontal="center" vertical="top"/>
    </xf>
    <xf numFmtId="164" fontId="6" fillId="7" borderId="36" xfId="0" applyNumberFormat="1" applyFont="1" applyFill="1" applyBorder="1" applyAlignment="1">
      <alignment horizontal="center" vertical="center"/>
    </xf>
    <xf numFmtId="164" fontId="3" fillId="7" borderId="49" xfId="0" applyNumberFormat="1" applyFont="1" applyFill="1" applyBorder="1" applyAlignment="1">
      <alignment horizontal="center" vertical="top"/>
    </xf>
    <xf numFmtId="164" fontId="3" fillId="7" borderId="56" xfId="0" applyNumberFormat="1" applyFont="1" applyFill="1" applyBorder="1" applyAlignment="1">
      <alignment horizontal="center" vertical="top"/>
    </xf>
    <xf numFmtId="164" fontId="3" fillId="7" borderId="59" xfId="0" applyNumberFormat="1" applyFont="1" applyFill="1" applyBorder="1" applyAlignment="1">
      <alignment horizontal="center" vertical="top"/>
    </xf>
    <xf numFmtId="164" fontId="4" fillId="7" borderId="56" xfId="0" applyNumberFormat="1" applyFont="1" applyFill="1" applyBorder="1" applyAlignment="1">
      <alignment horizontal="center" vertical="top"/>
    </xf>
    <xf numFmtId="164" fontId="4" fillId="7" borderId="30" xfId="0" applyNumberFormat="1" applyFont="1" applyFill="1" applyBorder="1" applyAlignment="1">
      <alignment horizontal="center" vertical="top"/>
    </xf>
    <xf numFmtId="164" fontId="3" fillId="7" borderId="30" xfId="0" applyNumberFormat="1" applyFont="1" applyFill="1" applyBorder="1" applyAlignment="1">
      <alignment horizontal="center" vertical="top"/>
    </xf>
    <xf numFmtId="164" fontId="4" fillId="7" borderId="1" xfId="0" applyNumberFormat="1" applyFont="1" applyFill="1" applyBorder="1" applyAlignment="1">
      <alignment horizontal="center" vertical="top"/>
    </xf>
    <xf numFmtId="164" fontId="4" fillId="7" borderId="48" xfId="0" applyNumberFormat="1" applyFont="1" applyFill="1" applyBorder="1" applyAlignment="1">
      <alignment horizontal="center" vertical="top"/>
    </xf>
    <xf numFmtId="164" fontId="4" fillId="7" borderId="49" xfId="0" applyNumberFormat="1" applyFont="1" applyFill="1" applyBorder="1" applyAlignment="1">
      <alignment horizontal="center" vertical="top"/>
    </xf>
    <xf numFmtId="164" fontId="3" fillId="7" borderId="38" xfId="0" applyNumberFormat="1" applyFont="1" applyFill="1" applyBorder="1" applyAlignment="1">
      <alignment horizontal="center" vertical="top" wrapText="1"/>
    </xf>
    <xf numFmtId="164" fontId="3" fillId="7" borderId="39" xfId="0" applyNumberFormat="1" applyFont="1" applyFill="1" applyBorder="1" applyAlignment="1">
      <alignment horizontal="center" vertical="top" wrapText="1"/>
    </xf>
    <xf numFmtId="164" fontId="3" fillId="7" borderId="40" xfId="0" applyNumberFormat="1" applyFont="1" applyFill="1" applyBorder="1" applyAlignment="1">
      <alignment horizontal="center" vertical="top" wrapText="1"/>
    </xf>
    <xf numFmtId="164" fontId="3" fillId="7" borderId="8" xfId="0" applyNumberFormat="1" applyFont="1" applyFill="1" applyBorder="1" applyAlignment="1">
      <alignment horizontal="center" vertical="top" wrapText="1"/>
    </xf>
    <xf numFmtId="164" fontId="3" fillId="7" borderId="51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vertical="top"/>
    </xf>
    <xf numFmtId="0" fontId="7" fillId="0" borderId="4" xfId="0" applyFont="1" applyBorder="1" applyAlignment="1">
      <alignment horizontal="center" vertical="top"/>
    </xf>
    <xf numFmtId="0" fontId="7" fillId="0" borderId="52" xfId="0" applyFont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/>
    </xf>
    <xf numFmtId="0" fontId="8" fillId="7" borderId="49" xfId="0" applyFont="1" applyFill="1" applyBorder="1" applyAlignment="1">
      <alignment horizontal="center" vertical="top"/>
    </xf>
    <xf numFmtId="0" fontId="7" fillId="0" borderId="21" xfId="0" applyFont="1" applyBorder="1" applyAlignment="1">
      <alignment horizontal="center" vertical="top" wrapText="1"/>
    </xf>
    <xf numFmtId="0" fontId="7" fillId="0" borderId="52" xfId="0" applyFont="1" applyBorder="1" applyAlignment="1">
      <alignment horizontal="center" vertical="top" wrapText="1"/>
    </xf>
    <xf numFmtId="0" fontId="8" fillId="7" borderId="30" xfId="0" applyFont="1" applyFill="1" applyBorder="1" applyAlignment="1">
      <alignment horizontal="right" vertical="top" wrapText="1"/>
    </xf>
    <xf numFmtId="0" fontId="7" fillId="0" borderId="0" xfId="0" applyFont="1" applyAlignment="1">
      <alignment horizontal="center" vertical="top"/>
    </xf>
    <xf numFmtId="164" fontId="8" fillId="4" borderId="19" xfId="0" applyNumberFormat="1" applyFont="1" applyFill="1" applyBorder="1" applyAlignment="1">
      <alignment horizontal="center" vertical="top" wrapText="1"/>
    </xf>
    <xf numFmtId="164" fontId="7" fillId="0" borderId="19" xfId="0" applyNumberFormat="1" applyFont="1" applyBorder="1" applyAlignment="1">
      <alignment horizontal="center" vertical="top" wrapText="1"/>
    </xf>
    <xf numFmtId="164" fontId="7" fillId="7" borderId="19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/>
    </xf>
    <xf numFmtId="164" fontId="2" fillId="7" borderId="9" xfId="0" applyNumberFormat="1" applyFont="1" applyFill="1" applyBorder="1" applyAlignment="1">
      <alignment horizontal="center" vertical="top" wrapText="1"/>
    </xf>
    <xf numFmtId="164" fontId="2" fillId="7" borderId="10" xfId="0" applyNumberFormat="1" applyFont="1" applyFill="1" applyBorder="1" applyAlignment="1">
      <alignment horizontal="center" vertical="top" wrapText="1"/>
    </xf>
    <xf numFmtId="164" fontId="2" fillId="7" borderId="22" xfId="0" applyNumberFormat="1" applyFont="1" applyFill="1" applyBorder="1" applyAlignment="1">
      <alignment horizontal="center" vertical="top" wrapText="1"/>
    </xf>
    <xf numFmtId="164" fontId="2" fillId="7" borderId="31" xfId="0" applyNumberFormat="1" applyFont="1" applyFill="1" applyBorder="1" applyAlignment="1">
      <alignment horizontal="center" vertical="top" wrapText="1"/>
    </xf>
    <xf numFmtId="164" fontId="2" fillId="7" borderId="32" xfId="0" applyNumberFormat="1" applyFont="1" applyFill="1" applyBorder="1" applyAlignment="1">
      <alignment horizontal="center" vertical="top" wrapText="1"/>
    </xf>
    <xf numFmtId="164" fontId="2" fillId="7" borderId="33" xfId="0" applyNumberFormat="1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/>
    </xf>
    <xf numFmtId="0" fontId="7" fillId="5" borderId="22" xfId="0" applyFont="1" applyFill="1" applyBorder="1" applyAlignment="1">
      <alignment horizontal="center" vertical="top"/>
    </xf>
    <xf numFmtId="0" fontId="7" fillId="5" borderId="12" xfId="0" applyFont="1" applyFill="1" applyBorder="1" applyAlignment="1">
      <alignment horizontal="center" vertical="top"/>
    </xf>
    <xf numFmtId="0" fontId="7" fillId="5" borderId="37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0" fontId="7" fillId="0" borderId="37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7" fillId="0" borderId="60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vertical="top" wrapText="1"/>
    </xf>
    <xf numFmtId="1" fontId="2" fillId="0" borderId="35" xfId="0" applyNumberFormat="1" applyFont="1" applyFill="1" applyBorder="1" applyAlignment="1">
      <alignment horizontal="center" vertical="top"/>
    </xf>
    <xf numFmtId="49" fontId="2" fillId="0" borderId="35" xfId="0" applyNumberFormat="1" applyFont="1" applyFill="1" applyBorder="1" applyAlignment="1">
      <alignment horizontal="center" vertical="top"/>
    </xf>
    <xf numFmtId="1" fontId="2" fillId="0" borderId="41" xfId="0" applyNumberFormat="1" applyFont="1" applyFill="1" applyBorder="1" applyAlignment="1">
      <alignment horizontal="center" vertical="top"/>
    </xf>
    <xf numFmtId="0" fontId="2" fillId="5" borderId="69" xfId="0" applyFont="1" applyFill="1" applyBorder="1" applyAlignment="1">
      <alignment vertical="top" wrapText="1"/>
    </xf>
    <xf numFmtId="49" fontId="2" fillId="5" borderId="32" xfId="0" applyNumberFormat="1" applyFont="1" applyFill="1" applyBorder="1" applyAlignment="1">
      <alignment horizontal="center" vertical="center"/>
    </xf>
    <xf numFmtId="49" fontId="2" fillId="5" borderId="70" xfId="0" applyNumberFormat="1" applyFont="1" applyFill="1" applyBorder="1" applyAlignment="1">
      <alignment horizontal="center" vertical="center"/>
    </xf>
    <xf numFmtId="49" fontId="2" fillId="5" borderId="28" xfId="0" applyNumberFormat="1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vertical="top" wrapText="1"/>
    </xf>
    <xf numFmtId="49" fontId="2" fillId="0" borderId="32" xfId="0" applyNumberFormat="1" applyFont="1" applyFill="1" applyBorder="1" applyAlignment="1">
      <alignment horizontal="center" vertical="top"/>
    </xf>
    <xf numFmtId="49" fontId="2" fillId="0" borderId="28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7" fillId="0" borderId="60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left" vertical="top"/>
    </xf>
    <xf numFmtId="0" fontId="2" fillId="0" borderId="47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59" xfId="0" applyFont="1" applyFill="1" applyBorder="1" applyAlignment="1">
      <alignment horizontal="center" vertical="top" wrapText="1"/>
    </xf>
    <xf numFmtId="164" fontId="2" fillId="7" borderId="34" xfId="0" applyNumberFormat="1" applyFont="1" applyFill="1" applyBorder="1" applyAlignment="1">
      <alignment horizontal="center" vertical="top"/>
    </xf>
    <xf numFmtId="164" fontId="3" fillId="7" borderId="35" xfId="0" applyNumberFormat="1" applyFont="1" applyFill="1" applyBorder="1" applyAlignment="1">
      <alignment horizontal="center" vertical="top"/>
    </xf>
    <xf numFmtId="164" fontId="2" fillId="7" borderId="42" xfId="0" applyNumberFormat="1" applyFont="1" applyFill="1" applyBorder="1" applyAlignment="1">
      <alignment horizontal="center" vertical="top"/>
    </xf>
    <xf numFmtId="164" fontId="2" fillId="0" borderId="5" xfId="0" applyNumberFormat="1" applyFont="1" applyFill="1" applyBorder="1" applyAlignment="1">
      <alignment horizontal="center" vertical="top"/>
    </xf>
    <xf numFmtId="164" fontId="3" fillId="0" borderId="4" xfId="0" applyNumberFormat="1" applyFont="1" applyFill="1" applyBorder="1" applyAlignment="1">
      <alignment horizontal="center" vertical="top"/>
    </xf>
    <xf numFmtId="0" fontId="3" fillId="7" borderId="29" xfId="0" applyFont="1" applyFill="1" applyBorder="1" applyAlignment="1">
      <alignment horizontal="right" vertical="top" wrapText="1"/>
    </xf>
    <xf numFmtId="164" fontId="2" fillId="7" borderId="35" xfId="0" applyNumberFormat="1" applyFont="1" applyFill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top"/>
    </xf>
    <xf numFmtId="0" fontId="3" fillId="7" borderId="50" xfId="0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67" xfId="0" applyNumberFormat="1" applyFont="1" applyFill="1" applyBorder="1" applyAlignment="1">
      <alignment horizontal="center" vertical="center" wrapText="1"/>
    </xf>
    <xf numFmtId="164" fontId="3" fillId="3" borderId="16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top"/>
    </xf>
    <xf numFmtId="164" fontId="3" fillId="2" borderId="3" xfId="0" applyNumberFormat="1" applyFont="1" applyFill="1" applyBorder="1" applyAlignment="1">
      <alignment horizontal="center" vertical="top"/>
    </xf>
    <xf numFmtId="164" fontId="3" fillId="2" borderId="15" xfId="0" applyNumberFormat="1" applyFont="1" applyFill="1" applyBorder="1" applyAlignment="1">
      <alignment horizontal="center" vertical="top"/>
    </xf>
    <xf numFmtId="164" fontId="3" fillId="2" borderId="17" xfId="0" applyNumberFormat="1" applyFont="1" applyFill="1" applyBorder="1" applyAlignment="1">
      <alignment horizontal="center" vertical="top"/>
    </xf>
    <xf numFmtId="164" fontId="3" fillId="2" borderId="16" xfId="0" applyNumberFormat="1" applyFont="1" applyFill="1" applyBorder="1" applyAlignment="1">
      <alignment horizontal="center" vertical="top"/>
    </xf>
    <xf numFmtId="164" fontId="3" fillId="4" borderId="7" xfId="0" applyNumberFormat="1" applyFont="1" applyFill="1" applyBorder="1" applyAlignment="1">
      <alignment horizontal="center" vertical="top"/>
    </xf>
    <xf numFmtId="164" fontId="3" fillId="4" borderId="3" xfId="0" applyNumberFormat="1" applyFont="1" applyFill="1" applyBorder="1" applyAlignment="1">
      <alignment horizontal="center" vertical="top"/>
    </xf>
    <xf numFmtId="164" fontId="3" fillId="4" borderId="15" xfId="0" applyNumberFormat="1" applyFont="1" applyFill="1" applyBorder="1" applyAlignment="1">
      <alignment horizontal="center" vertical="top"/>
    </xf>
    <xf numFmtId="164" fontId="3" fillId="4" borderId="17" xfId="0" applyNumberFormat="1" applyFont="1" applyFill="1" applyBorder="1" applyAlignment="1">
      <alignment horizontal="center" vertical="top"/>
    </xf>
    <xf numFmtId="164" fontId="3" fillId="4" borderId="16" xfId="0" applyNumberFormat="1" applyFont="1" applyFill="1" applyBorder="1" applyAlignment="1">
      <alignment horizontal="center" vertical="top"/>
    </xf>
    <xf numFmtId="164" fontId="6" fillId="5" borderId="0" xfId="0" applyNumberFormat="1" applyFont="1" applyFill="1" applyBorder="1" applyAlignment="1">
      <alignment horizontal="center" vertical="top" wrapText="1"/>
    </xf>
    <xf numFmtId="164" fontId="7" fillId="0" borderId="28" xfId="0" applyNumberFormat="1" applyFont="1" applyBorder="1" applyAlignment="1">
      <alignment horizontal="center" vertical="top" wrapText="1"/>
    </xf>
    <xf numFmtId="164" fontId="8" fillId="4" borderId="28" xfId="0" applyNumberFormat="1" applyFont="1" applyFill="1" applyBorder="1" applyAlignment="1">
      <alignment horizontal="center" vertical="top" wrapText="1"/>
    </xf>
    <xf numFmtId="164" fontId="7" fillId="7" borderId="28" xfId="0" applyNumberFormat="1" applyFont="1" applyFill="1" applyBorder="1" applyAlignment="1">
      <alignment horizontal="center" vertical="top" wrapText="1"/>
    </xf>
    <xf numFmtId="164" fontId="8" fillId="5" borderId="0" xfId="0" applyNumberFormat="1" applyFont="1" applyFill="1" applyBorder="1" applyAlignment="1">
      <alignment horizontal="center" vertical="top" wrapText="1"/>
    </xf>
    <xf numFmtId="164" fontId="7" fillId="5" borderId="0" xfId="0" applyNumberFormat="1" applyFont="1" applyFill="1" applyBorder="1" applyAlignment="1">
      <alignment horizontal="center" vertical="top" wrapText="1"/>
    </xf>
    <xf numFmtId="0" fontId="8" fillId="5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top"/>
    </xf>
    <xf numFmtId="0" fontId="7" fillId="0" borderId="10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horizontal="left" vertical="top" wrapText="1"/>
    </xf>
    <xf numFmtId="49" fontId="3" fillId="3" borderId="43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 wrapText="1"/>
    </xf>
    <xf numFmtId="1" fontId="10" fillId="0" borderId="0" xfId="0" applyNumberFormat="1" applyFont="1" applyFill="1" applyBorder="1" applyAlignment="1">
      <alignment horizontal="center" vertical="top"/>
    </xf>
    <xf numFmtId="49" fontId="10" fillId="0" borderId="0" xfId="0" applyNumberFormat="1" applyFont="1" applyFill="1" applyBorder="1" applyAlignment="1">
      <alignment horizontal="center" vertical="top"/>
    </xf>
    <xf numFmtId="0" fontId="5" fillId="8" borderId="0" xfId="0" applyFont="1" applyFill="1" applyBorder="1" applyAlignment="1">
      <alignment vertical="top" wrapText="1"/>
    </xf>
    <xf numFmtId="49" fontId="10" fillId="8" borderId="0" xfId="0" applyNumberFormat="1" applyFont="1" applyFill="1" applyBorder="1" applyAlignment="1">
      <alignment horizontal="center" vertical="top" wrapText="1"/>
    </xf>
    <xf numFmtId="164" fontId="14" fillId="3" borderId="17" xfId="0" applyNumberFormat="1" applyFont="1" applyFill="1" applyBorder="1" applyAlignment="1">
      <alignment horizontal="center" vertical="center"/>
    </xf>
    <xf numFmtId="164" fontId="14" fillId="3" borderId="15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1" fontId="2" fillId="0" borderId="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4" fontId="5" fillId="7" borderId="9" xfId="0" applyNumberFormat="1" applyFont="1" applyFill="1" applyBorder="1" applyAlignment="1">
      <alignment horizontal="center" vertical="top"/>
    </xf>
    <xf numFmtId="164" fontId="5" fillId="7" borderId="10" xfId="0" applyNumberFormat="1" applyFont="1" applyFill="1" applyBorder="1" applyAlignment="1">
      <alignment horizontal="center" vertical="top"/>
    </xf>
    <xf numFmtId="164" fontId="5" fillId="7" borderId="22" xfId="0" applyNumberFormat="1" applyFont="1" applyFill="1" applyBorder="1" applyAlignment="1">
      <alignment horizontal="center" vertical="top"/>
    </xf>
    <xf numFmtId="0" fontId="10" fillId="0" borderId="12" xfId="0" applyFont="1" applyFill="1" applyBorder="1" applyAlignment="1">
      <alignment horizontal="center" vertical="top" wrapText="1"/>
    </xf>
    <xf numFmtId="0" fontId="10" fillId="0" borderId="37" xfId="0" applyFont="1" applyFill="1" applyBorder="1" applyAlignment="1">
      <alignment horizontal="center" vertical="top" wrapText="1"/>
    </xf>
    <xf numFmtId="0" fontId="10" fillId="0" borderId="39" xfId="0" applyFont="1" applyFill="1" applyBorder="1" applyAlignment="1">
      <alignment horizontal="center" vertical="top" wrapText="1"/>
    </xf>
    <xf numFmtId="0" fontId="10" fillId="0" borderId="40" xfId="0" applyFont="1" applyFill="1" applyBorder="1" applyAlignment="1">
      <alignment horizontal="center" vertical="top" wrapText="1"/>
    </xf>
    <xf numFmtId="164" fontId="5" fillId="7" borderId="64" xfId="0" applyNumberFormat="1" applyFont="1" applyFill="1" applyBorder="1" applyAlignment="1">
      <alignment horizontal="center" vertical="top"/>
    </xf>
    <xf numFmtId="0" fontId="7" fillId="0" borderId="31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center" vertical="top" wrapText="1"/>
    </xf>
    <xf numFmtId="0" fontId="7" fillId="0" borderId="33" xfId="0" applyFont="1" applyFill="1" applyBorder="1" applyAlignment="1">
      <alignment horizontal="center" vertical="top" wrapText="1"/>
    </xf>
    <xf numFmtId="49" fontId="3" fillId="3" borderId="57" xfId="0" applyNumberFormat="1" applyFont="1" applyFill="1" applyBorder="1" applyAlignment="1">
      <alignment horizontal="center" vertical="top"/>
    </xf>
    <xf numFmtId="49" fontId="3" fillId="5" borderId="10" xfId="0" applyNumberFormat="1" applyFont="1" applyFill="1" applyBorder="1" applyAlignment="1">
      <alignment horizontal="center" vertical="top"/>
    </xf>
    <xf numFmtId="0" fontId="7" fillId="0" borderId="53" xfId="0" applyFont="1" applyFill="1" applyBorder="1" applyAlignment="1">
      <alignment horizontal="center" vertical="top" wrapText="1"/>
    </xf>
    <xf numFmtId="0" fontId="7" fillId="0" borderId="25" xfId="0" applyFont="1" applyFill="1" applyBorder="1" applyAlignment="1">
      <alignment horizontal="center" vertical="top" wrapText="1"/>
    </xf>
    <xf numFmtId="164" fontId="5" fillId="0" borderId="25" xfId="0" applyNumberFormat="1" applyFont="1" applyFill="1" applyBorder="1" applyAlignment="1">
      <alignment horizontal="center" vertical="top"/>
    </xf>
    <xf numFmtId="164" fontId="5" fillId="7" borderId="65" xfId="0" applyNumberFormat="1" applyFont="1" applyFill="1" applyBorder="1" applyAlignment="1">
      <alignment horizontal="center" vertical="top"/>
    </xf>
    <xf numFmtId="164" fontId="5" fillId="7" borderId="66" xfId="0" applyNumberFormat="1" applyFont="1" applyFill="1" applyBorder="1" applyAlignment="1">
      <alignment horizontal="center" vertical="top"/>
    </xf>
    <xf numFmtId="164" fontId="5" fillId="0" borderId="73" xfId="0" applyNumberFormat="1" applyFont="1" applyFill="1" applyBorder="1" applyAlignment="1">
      <alignment horizontal="center" vertical="top"/>
    </xf>
    <xf numFmtId="164" fontId="5" fillId="0" borderId="63" xfId="0" applyNumberFormat="1" applyFont="1" applyFill="1" applyBorder="1" applyAlignment="1">
      <alignment horizontal="center" vertical="top"/>
    </xf>
    <xf numFmtId="164" fontId="6" fillId="0" borderId="21" xfId="0" applyNumberFormat="1" applyFont="1" applyFill="1" applyBorder="1" applyAlignment="1">
      <alignment horizontal="center" vertical="top"/>
    </xf>
    <xf numFmtId="164" fontId="6" fillId="7" borderId="9" xfId="0" applyNumberFormat="1" applyFont="1" applyFill="1" applyBorder="1" applyAlignment="1">
      <alignment horizontal="center" vertical="top"/>
    </xf>
    <xf numFmtId="164" fontId="6" fillId="7" borderId="10" xfId="0" applyNumberFormat="1" applyFont="1" applyFill="1" applyBorder="1" applyAlignment="1">
      <alignment horizontal="center" vertical="top"/>
    </xf>
    <xf numFmtId="164" fontId="6" fillId="7" borderId="18" xfId="0" applyNumberFormat="1" applyFont="1" applyFill="1" applyBorder="1" applyAlignment="1">
      <alignment horizontal="center" vertical="top"/>
    </xf>
    <xf numFmtId="164" fontId="8" fillId="7" borderId="29" xfId="0" applyNumberFormat="1" applyFont="1" applyFill="1" applyBorder="1" applyAlignment="1">
      <alignment horizontal="center" vertical="top" wrapText="1"/>
    </xf>
    <xf numFmtId="164" fontId="8" fillId="7" borderId="30" xfId="0" applyNumberFormat="1" applyFont="1" applyFill="1" applyBorder="1" applyAlignment="1">
      <alignment horizontal="center" vertical="top" wrapText="1"/>
    </xf>
    <xf numFmtId="0" fontId="2" fillId="0" borderId="49" xfId="0" applyFont="1" applyFill="1" applyBorder="1" applyAlignment="1">
      <alignment vertical="top" wrapText="1"/>
    </xf>
    <xf numFmtId="0" fontId="16" fillId="0" borderId="9" xfId="0" applyFont="1" applyFill="1" applyBorder="1" applyAlignment="1">
      <alignment vertical="center" textRotation="90" wrapText="1"/>
    </xf>
    <xf numFmtId="0" fontId="3" fillId="0" borderId="4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Border="1"/>
    <xf numFmtId="49" fontId="5" fillId="0" borderId="0" xfId="0" applyNumberFormat="1" applyFont="1" applyFill="1" applyBorder="1" applyAlignment="1">
      <alignment vertical="top"/>
    </xf>
    <xf numFmtId="164" fontId="6" fillId="0" borderId="0" xfId="0" applyNumberFormat="1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6" fillId="5" borderId="0" xfId="0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5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164" fontId="14" fillId="8" borderId="0" xfId="0" applyNumberFormat="1" applyFont="1" applyFill="1" applyBorder="1" applyAlignment="1">
      <alignment horizontal="center" vertical="top" wrapText="1"/>
    </xf>
    <xf numFmtId="0" fontId="17" fillId="8" borderId="0" xfId="0" applyFont="1" applyFill="1"/>
    <xf numFmtId="164" fontId="6" fillId="8" borderId="0" xfId="0" applyNumberFormat="1" applyFont="1" applyFill="1" applyBorder="1" applyAlignment="1">
      <alignment vertical="top" wrapText="1"/>
    </xf>
    <xf numFmtId="0" fontId="17" fillId="0" borderId="53" xfId="0" applyFont="1" applyBorder="1"/>
    <xf numFmtId="49" fontId="4" fillId="8" borderId="0" xfId="0" applyNumberFormat="1" applyFont="1" applyFill="1" applyBorder="1" applyAlignment="1">
      <alignment horizontal="center" vertical="top"/>
    </xf>
    <xf numFmtId="164" fontId="4" fillId="8" borderId="0" xfId="0" applyNumberFormat="1" applyFont="1" applyFill="1" applyBorder="1" applyAlignment="1">
      <alignment horizontal="center" vertical="top"/>
    </xf>
    <xf numFmtId="49" fontId="4" fillId="8" borderId="23" xfId="0" applyNumberFormat="1" applyFont="1" applyFill="1" applyBorder="1" applyAlignment="1">
      <alignment horizontal="right" vertical="top"/>
    </xf>
    <xf numFmtId="3" fontId="14" fillId="8" borderId="23" xfId="0" applyNumberFormat="1" applyFont="1" applyFill="1" applyBorder="1" applyAlignment="1">
      <alignment horizontal="center" vertical="top"/>
    </xf>
    <xf numFmtId="3" fontId="6" fillId="0" borderId="0" xfId="0" applyNumberFormat="1" applyFont="1" applyAlignment="1">
      <alignment vertical="top"/>
    </xf>
    <xf numFmtId="3" fontId="7" fillId="7" borderId="4" xfId="0" applyNumberFormat="1" applyFont="1" applyFill="1" applyBorder="1" applyAlignment="1">
      <alignment horizontal="center" vertical="top"/>
    </xf>
    <xf numFmtId="3" fontId="7" fillId="8" borderId="4" xfId="0" applyNumberFormat="1" applyFont="1" applyFill="1" applyBorder="1" applyAlignment="1">
      <alignment horizontal="center" vertical="top"/>
    </xf>
    <xf numFmtId="3" fontId="7" fillId="7" borderId="52" xfId="0" applyNumberFormat="1" applyFont="1" applyFill="1" applyBorder="1" applyAlignment="1">
      <alignment horizontal="center" vertical="top"/>
    </xf>
    <xf numFmtId="3" fontId="7" fillId="8" borderId="52" xfId="0" applyNumberFormat="1" applyFont="1" applyFill="1" applyBorder="1" applyAlignment="1">
      <alignment horizontal="center" vertical="top"/>
    </xf>
    <xf numFmtId="3" fontId="7" fillId="7" borderId="8" xfId="0" applyNumberFormat="1" applyFont="1" applyFill="1" applyBorder="1" applyAlignment="1">
      <alignment horizontal="center" vertical="top"/>
    </xf>
    <xf numFmtId="0" fontId="8" fillId="7" borderId="30" xfId="0" applyFont="1" applyFill="1" applyBorder="1" applyAlignment="1">
      <alignment horizontal="center" vertical="top"/>
    </xf>
    <xf numFmtId="3" fontId="8" fillId="7" borderId="8" xfId="0" applyNumberFormat="1" applyFont="1" applyFill="1" applyBorder="1" applyAlignment="1">
      <alignment horizontal="center" vertical="top"/>
    </xf>
    <xf numFmtId="3" fontId="8" fillId="7" borderId="29" xfId="0" applyNumberFormat="1" applyFont="1" applyFill="1" applyBorder="1" applyAlignment="1">
      <alignment horizontal="center" vertical="top"/>
    </xf>
    <xf numFmtId="3" fontId="8" fillId="7" borderId="56" xfId="0" applyNumberFormat="1" applyFont="1" applyFill="1" applyBorder="1" applyAlignment="1">
      <alignment horizontal="center" vertical="top"/>
    </xf>
    <xf numFmtId="3" fontId="8" fillId="7" borderId="30" xfId="0" applyNumberFormat="1" applyFont="1" applyFill="1" applyBorder="1" applyAlignment="1">
      <alignment horizontal="center" vertical="top"/>
    </xf>
    <xf numFmtId="3" fontId="7" fillId="7" borderId="21" xfId="0" applyNumberFormat="1" applyFont="1" applyFill="1" applyBorder="1" applyAlignment="1">
      <alignment horizontal="center" vertical="top"/>
    </xf>
    <xf numFmtId="3" fontId="7" fillId="0" borderId="5" xfId="0" applyNumberFormat="1" applyFont="1" applyFill="1" applyBorder="1" applyAlignment="1">
      <alignment horizontal="center" vertical="top"/>
    </xf>
    <xf numFmtId="0" fontId="7" fillId="0" borderId="73" xfId="0" applyFont="1" applyFill="1" applyBorder="1" applyAlignment="1">
      <alignment horizontal="center" vertical="top" wrapText="1"/>
    </xf>
    <xf numFmtId="3" fontId="7" fillId="0" borderId="53" xfId="0" applyNumberFormat="1" applyFont="1" applyFill="1" applyBorder="1" applyAlignment="1">
      <alignment horizontal="center" vertical="top"/>
    </xf>
    <xf numFmtId="3" fontId="7" fillId="0" borderId="52" xfId="0" applyNumberFormat="1" applyFont="1" applyFill="1" applyBorder="1" applyAlignment="1">
      <alignment horizontal="center" vertical="top"/>
    </xf>
    <xf numFmtId="3" fontId="8" fillId="7" borderId="1" xfId="0" applyNumberFormat="1" applyFont="1" applyFill="1" applyBorder="1" applyAlignment="1">
      <alignment horizontal="center" vertical="top"/>
    </xf>
    <xf numFmtId="3" fontId="8" fillId="7" borderId="49" xfId="0" applyNumberFormat="1" applyFont="1" applyFill="1" applyBorder="1" applyAlignment="1">
      <alignment horizontal="center" vertical="top"/>
    </xf>
    <xf numFmtId="3" fontId="7" fillId="8" borderId="35" xfId="0" applyNumberFormat="1" applyFont="1" applyFill="1" applyBorder="1" applyAlignment="1">
      <alignment horizontal="center" vertical="top"/>
    </xf>
    <xf numFmtId="0" fontId="2" fillId="0" borderId="39" xfId="0" applyFont="1" applyFill="1" applyBorder="1" applyAlignment="1">
      <alignment horizontal="center" vertical="top" wrapText="1"/>
    </xf>
    <xf numFmtId="0" fontId="2" fillId="0" borderId="40" xfId="0" applyFont="1" applyFill="1" applyBorder="1" applyAlignment="1">
      <alignment horizontal="center" vertical="top" wrapText="1"/>
    </xf>
    <xf numFmtId="0" fontId="7" fillId="0" borderId="25" xfId="0" applyFont="1" applyFill="1" applyBorder="1" applyAlignment="1">
      <alignment horizontal="center" vertical="top"/>
    </xf>
    <xf numFmtId="3" fontId="7" fillId="7" borderId="21" xfId="0" applyNumberFormat="1" applyFont="1" applyFill="1" applyBorder="1" applyAlignment="1">
      <alignment horizontal="center" vertical="center"/>
    </xf>
    <xf numFmtId="3" fontId="7" fillId="0" borderId="21" xfId="0" applyNumberFormat="1" applyFont="1" applyFill="1" applyBorder="1" applyAlignment="1">
      <alignment horizontal="center" vertical="top"/>
    </xf>
    <xf numFmtId="0" fontId="7" fillId="0" borderId="18" xfId="0" applyFont="1" applyFill="1" applyBorder="1" applyAlignment="1">
      <alignment horizontal="center" vertical="top" wrapText="1"/>
    </xf>
    <xf numFmtId="0" fontId="7" fillId="5" borderId="53" xfId="0" applyFont="1" applyFill="1" applyBorder="1" applyAlignment="1">
      <alignment horizontal="center" vertical="top"/>
    </xf>
    <xf numFmtId="3" fontId="7" fillId="7" borderId="63" xfId="0" applyNumberFormat="1" applyFont="1" applyFill="1" applyBorder="1" applyAlignment="1">
      <alignment horizontal="center" vertical="top"/>
    </xf>
    <xf numFmtId="0" fontId="7" fillId="0" borderId="62" xfId="0" applyFont="1" applyFill="1" applyBorder="1" applyAlignment="1">
      <alignment horizontal="center" vertical="top" wrapText="1"/>
    </xf>
    <xf numFmtId="0" fontId="2" fillId="0" borderId="60" xfId="0" applyFont="1" applyFill="1" applyBorder="1" applyAlignment="1">
      <alignment horizontal="center" vertical="top" wrapText="1"/>
    </xf>
    <xf numFmtId="3" fontId="8" fillId="3" borderId="16" xfId="0" applyNumberFormat="1" applyFont="1" applyFill="1" applyBorder="1" applyAlignment="1">
      <alignment horizontal="center" vertical="top"/>
    </xf>
    <xf numFmtId="3" fontId="8" fillId="3" borderId="67" xfId="0" applyNumberFormat="1" applyFont="1" applyFill="1" applyBorder="1" applyAlignment="1">
      <alignment horizontal="center" vertical="top"/>
    </xf>
    <xf numFmtId="3" fontId="8" fillId="3" borderId="57" xfId="0" applyNumberFormat="1" applyFont="1" applyFill="1" applyBorder="1" applyAlignment="1">
      <alignment horizontal="center" vertical="top"/>
    </xf>
    <xf numFmtId="3" fontId="7" fillId="7" borderId="23" xfId="0" applyNumberFormat="1" applyFont="1" applyFill="1" applyBorder="1" applyAlignment="1">
      <alignment horizontal="center" vertical="top"/>
    </xf>
    <xf numFmtId="3" fontId="7" fillId="8" borderId="21" xfId="0" applyNumberFormat="1" applyFont="1" applyFill="1" applyBorder="1" applyAlignment="1">
      <alignment horizontal="center" vertical="top"/>
    </xf>
    <xf numFmtId="3" fontId="7" fillId="8" borderId="23" xfId="0" applyNumberFormat="1" applyFont="1" applyFill="1" applyBorder="1" applyAlignment="1">
      <alignment horizontal="center" vertical="top"/>
    </xf>
    <xf numFmtId="3" fontId="7" fillId="7" borderId="0" xfId="0" applyNumberFormat="1" applyFont="1" applyFill="1" applyBorder="1" applyAlignment="1">
      <alignment horizontal="center" vertical="top"/>
    </xf>
    <xf numFmtId="3" fontId="7" fillId="8" borderId="71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5" borderId="28" xfId="0" applyNumberFormat="1" applyFont="1" applyFill="1" applyBorder="1" applyAlignment="1">
      <alignment horizontal="center" vertical="top"/>
    </xf>
    <xf numFmtId="0" fontId="7" fillId="0" borderId="19" xfId="0" applyFont="1" applyBorder="1" applyAlignment="1">
      <alignment horizontal="center" vertical="top" wrapText="1"/>
    </xf>
    <xf numFmtId="3" fontId="7" fillId="7" borderId="46" xfId="0" applyNumberFormat="1" applyFont="1" applyFill="1" applyBorder="1" applyAlignment="1">
      <alignment horizontal="center" vertical="top"/>
    </xf>
    <xf numFmtId="3" fontId="7" fillId="8" borderId="19" xfId="0" applyNumberFormat="1" applyFont="1" applyFill="1" applyBorder="1" applyAlignment="1">
      <alignment horizontal="center" vertical="top"/>
    </xf>
    <xf numFmtId="3" fontId="7" fillId="8" borderId="46" xfId="0" applyNumberFormat="1" applyFont="1" applyFill="1" applyBorder="1" applyAlignment="1">
      <alignment horizontal="center" vertical="top"/>
    </xf>
    <xf numFmtId="49" fontId="2" fillId="0" borderId="39" xfId="0" applyNumberFormat="1" applyFont="1" applyFill="1" applyBorder="1" applyAlignment="1">
      <alignment horizontal="center" vertical="top"/>
    </xf>
    <xf numFmtId="49" fontId="2" fillId="0" borderId="51" xfId="0" applyNumberFormat="1" applyFont="1" applyFill="1" applyBorder="1" applyAlignment="1">
      <alignment horizontal="center" vertical="top"/>
    </xf>
    <xf numFmtId="49" fontId="2" fillId="0" borderId="14" xfId="0" applyNumberFormat="1" applyFont="1" applyFill="1" applyBorder="1" applyAlignment="1">
      <alignment horizontal="center" vertical="top"/>
    </xf>
    <xf numFmtId="49" fontId="2" fillId="0" borderId="54" xfId="0" applyNumberFormat="1" applyFont="1" applyFill="1" applyBorder="1" applyAlignment="1">
      <alignment horizontal="center" vertical="top"/>
    </xf>
    <xf numFmtId="0" fontId="2" fillId="0" borderId="25" xfId="0" applyFont="1" applyFill="1" applyBorder="1" applyAlignment="1">
      <alignment vertical="top" wrapText="1"/>
    </xf>
    <xf numFmtId="1" fontId="2" fillId="0" borderId="10" xfId="0" applyNumberFormat="1" applyFont="1" applyFill="1" applyBorder="1" applyAlignment="1">
      <alignment horizontal="center" vertical="top"/>
    </xf>
    <xf numFmtId="49" fontId="2" fillId="0" borderId="10" xfId="0" applyNumberFormat="1" applyFont="1" applyFill="1" applyBorder="1" applyAlignment="1">
      <alignment horizontal="center" vertical="top"/>
    </xf>
    <xf numFmtId="1" fontId="2" fillId="0" borderId="45" xfId="0" applyNumberFormat="1" applyFont="1" applyFill="1" applyBorder="1" applyAlignment="1">
      <alignment horizontal="center" vertical="top"/>
    </xf>
    <xf numFmtId="0" fontId="1" fillId="0" borderId="64" xfId="0" applyFont="1" applyBorder="1" applyAlignment="1">
      <alignment vertical="top" wrapText="1"/>
    </xf>
    <xf numFmtId="49" fontId="2" fillId="0" borderId="65" xfId="0" applyNumberFormat="1" applyFont="1" applyFill="1" applyBorder="1" applyAlignment="1">
      <alignment horizontal="center" vertical="top"/>
    </xf>
    <xf numFmtId="49" fontId="2" fillId="0" borderId="66" xfId="0" applyNumberFormat="1" applyFont="1" applyFill="1" applyBorder="1" applyAlignment="1">
      <alignment horizontal="center" vertical="top"/>
    </xf>
    <xf numFmtId="3" fontId="7" fillId="5" borderId="21" xfId="0" applyNumberFormat="1" applyFont="1" applyFill="1" applyBorder="1" applyAlignment="1">
      <alignment horizontal="center" vertical="top"/>
    </xf>
    <xf numFmtId="49" fontId="2" fillId="0" borderId="45" xfId="0" applyNumberFormat="1" applyFont="1" applyFill="1" applyBorder="1" applyAlignment="1">
      <alignment horizontal="center" vertical="top"/>
    </xf>
    <xf numFmtId="49" fontId="2" fillId="0" borderId="60" xfId="0" applyNumberFormat="1" applyFont="1" applyFill="1" applyBorder="1" applyAlignment="1">
      <alignment horizontal="center" vertical="top"/>
    </xf>
    <xf numFmtId="3" fontId="8" fillId="3" borderId="15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3" fontId="8" fillId="3" borderId="67" xfId="0" applyNumberFormat="1" applyFont="1" applyFill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7" fillId="5" borderId="21" xfId="0" applyNumberFormat="1" applyFont="1" applyFill="1" applyBorder="1" applyAlignment="1">
      <alignment horizontal="center" vertical="top" wrapText="1"/>
    </xf>
    <xf numFmtId="3" fontId="8" fillId="7" borderId="30" xfId="0" applyNumberFormat="1" applyFont="1" applyFill="1" applyBorder="1" applyAlignment="1">
      <alignment horizontal="center" vertical="top" wrapText="1"/>
    </xf>
    <xf numFmtId="3" fontId="8" fillId="7" borderId="29" xfId="0" applyNumberFormat="1" applyFont="1" applyFill="1" applyBorder="1" applyAlignment="1">
      <alignment horizontal="center" vertical="top" wrapText="1"/>
    </xf>
    <xf numFmtId="3" fontId="8" fillId="7" borderId="55" xfId="0" applyNumberFormat="1" applyFont="1" applyFill="1" applyBorder="1" applyAlignment="1">
      <alignment horizontal="center" vertical="top" wrapText="1"/>
    </xf>
    <xf numFmtId="3" fontId="8" fillId="7" borderId="1" xfId="0" applyNumberFormat="1" applyFont="1" applyFill="1" applyBorder="1" applyAlignment="1">
      <alignment horizontal="center" vertical="top" wrapText="1"/>
    </xf>
    <xf numFmtId="3" fontId="8" fillId="7" borderId="47" xfId="0" applyNumberFormat="1" applyFont="1" applyFill="1" applyBorder="1" applyAlignment="1">
      <alignment horizontal="center" vertical="top" wrapText="1"/>
    </xf>
    <xf numFmtId="49" fontId="7" fillId="0" borderId="14" xfId="0" applyNumberFormat="1" applyFont="1" applyFill="1" applyBorder="1" applyAlignment="1">
      <alignment horizontal="center" vertical="top" wrapText="1"/>
    </xf>
    <xf numFmtId="49" fontId="3" fillId="0" borderId="20" xfId="0" applyNumberFormat="1" applyFont="1" applyFill="1" applyBorder="1" applyAlignment="1">
      <alignment horizontal="center" vertical="top" wrapText="1"/>
    </xf>
    <xf numFmtId="49" fontId="1" fillId="0" borderId="60" xfId="0" applyNumberFormat="1" applyFont="1" applyBorder="1"/>
    <xf numFmtId="3" fontId="8" fillId="0" borderId="5" xfId="0" applyNumberFormat="1" applyFont="1" applyFill="1" applyBorder="1" applyAlignment="1">
      <alignment horizontal="center" vertical="top"/>
    </xf>
    <xf numFmtId="164" fontId="2" fillId="0" borderId="71" xfId="0" applyNumberFormat="1" applyFont="1" applyFill="1" applyBorder="1" applyAlignment="1">
      <alignment horizontal="center" vertical="top" wrapText="1"/>
    </xf>
    <xf numFmtId="3" fontId="7" fillId="0" borderId="0" xfId="1" applyNumberFormat="1" applyFont="1" applyFill="1" applyBorder="1" applyAlignment="1">
      <alignment horizontal="center" vertical="top"/>
    </xf>
    <xf numFmtId="3" fontId="7" fillId="0" borderId="53" xfId="1" applyNumberFormat="1" applyFont="1" applyFill="1" applyBorder="1" applyAlignment="1">
      <alignment horizontal="center" vertical="top"/>
    </xf>
    <xf numFmtId="3" fontId="8" fillId="0" borderId="53" xfId="0" applyNumberFormat="1" applyFont="1" applyFill="1" applyBorder="1" applyAlignment="1">
      <alignment horizontal="center" vertical="top"/>
    </xf>
    <xf numFmtId="0" fontId="2" fillId="0" borderId="53" xfId="0" applyFont="1" applyBorder="1" applyAlignment="1">
      <alignment horizontal="left" vertical="top"/>
    </xf>
    <xf numFmtId="0" fontId="7" fillId="0" borderId="37" xfId="0" applyFont="1" applyFill="1" applyBorder="1" applyAlignment="1">
      <alignment horizontal="center" vertical="top" wrapText="1"/>
    </xf>
    <xf numFmtId="164" fontId="2" fillId="0" borderId="21" xfId="0" applyNumberFormat="1" applyFont="1" applyFill="1" applyBorder="1" applyAlignment="1">
      <alignment horizontal="center" vertical="top" wrapText="1"/>
    </xf>
    <xf numFmtId="3" fontId="7" fillId="0" borderId="25" xfId="0" applyNumberFormat="1" applyFont="1" applyFill="1" applyBorder="1" applyAlignment="1">
      <alignment horizontal="center" vertical="top"/>
    </xf>
    <xf numFmtId="0" fontId="2" fillId="0" borderId="34" xfId="0" applyFont="1" applyFill="1" applyBorder="1" applyAlignment="1">
      <alignment horizontal="left" vertical="top" wrapText="1"/>
    </xf>
    <xf numFmtId="0" fontId="2" fillId="0" borderId="35" xfId="0" applyNumberFormat="1" applyFont="1" applyFill="1" applyBorder="1" applyAlignment="1">
      <alignment horizontal="center" vertical="top"/>
    </xf>
    <xf numFmtId="0" fontId="2" fillId="0" borderId="36" xfId="0" applyNumberFormat="1" applyFont="1" applyFill="1" applyBorder="1" applyAlignment="1">
      <alignment horizontal="center" vertical="top"/>
    </xf>
    <xf numFmtId="3" fontId="7" fillId="0" borderId="43" xfId="0" applyNumberFormat="1" applyFont="1" applyFill="1" applyBorder="1" applyAlignment="1">
      <alignment horizontal="center" vertical="top"/>
    </xf>
    <xf numFmtId="0" fontId="2" fillId="0" borderId="31" xfId="0" applyFont="1" applyFill="1" applyBorder="1" applyAlignment="1">
      <alignment horizontal="left" vertical="top" wrapText="1"/>
    </xf>
    <xf numFmtId="0" fontId="2" fillId="0" borderId="32" xfId="0" applyNumberFormat="1" applyFont="1" applyFill="1" applyBorder="1" applyAlignment="1">
      <alignment horizontal="center" vertical="top"/>
    </xf>
    <xf numFmtId="0" fontId="2" fillId="0" borderId="33" xfId="0" applyNumberFormat="1" applyFont="1" applyFill="1" applyBorder="1" applyAlignment="1">
      <alignment horizontal="center" vertical="top"/>
    </xf>
    <xf numFmtId="0" fontId="2" fillId="0" borderId="47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59" xfId="0" applyNumberFormat="1" applyFont="1" applyFill="1" applyBorder="1" applyAlignment="1">
      <alignment horizontal="center" vertical="top"/>
    </xf>
    <xf numFmtId="164" fontId="2" fillId="8" borderId="4" xfId="0" applyNumberFormat="1" applyFont="1" applyFill="1" applyBorder="1" applyAlignment="1">
      <alignment horizontal="center" vertical="top" wrapText="1"/>
    </xf>
    <xf numFmtId="3" fontId="8" fillId="7" borderId="56" xfId="0" applyNumberFormat="1" applyFont="1" applyFill="1" applyBorder="1" applyAlignment="1">
      <alignment horizontal="center" vertical="top" wrapText="1"/>
    </xf>
    <xf numFmtId="164" fontId="2" fillId="0" borderId="25" xfId="0" applyNumberFormat="1" applyFont="1" applyBorder="1" applyAlignment="1">
      <alignment horizontal="left" vertical="top"/>
    </xf>
    <xf numFmtId="164" fontId="2" fillId="8" borderId="21" xfId="0" applyNumberFormat="1" applyFont="1" applyFill="1" applyBorder="1" applyAlignment="1">
      <alignment horizontal="center" vertical="top" wrapText="1"/>
    </xf>
    <xf numFmtId="3" fontId="8" fillId="2" borderId="16" xfId="0" applyNumberFormat="1" applyFont="1" applyFill="1" applyBorder="1" applyAlignment="1">
      <alignment horizontal="center" vertical="top"/>
    </xf>
    <xf numFmtId="3" fontId="8" fillId="2" borderId="15" xfId="0" applyNumberFormat="1" applyFont="1" applyFill="1" applyBorder="1" applyAlignment="1">
      <alignment horizontal="center" vertical="top"/>
    </xf>
    <xf numFmtId="3" fontId="8" fillId="2" borderId="3" xfId="0" applyNumberFormat="1" applyFont="1" applyFill="1" applyBorder="1" applyAlignment="1">
      <alignment horizontal="center" vertical="top"/>
    </xf>
    <xf numFmtId="3" fontId="8" fillId="2" borderId="7" xfId="0" applyNumberFormat="1" applyFont="1" applyFill="1" applyBorder="1" applyAlignment="1">
      <alignment horizontal="center" vertical="top"/>
    </xf>
    <xf numFmtId="3" fontId="8" fillId="4" borderId="16" xfId="0" applyNumberFormat="1" applyFont="1" applyFill="1" applyBorder="1" applyAlignment="1">
      <alignment horizontal="center" vertical="top"/>
    </xf>
    <xf numFmtId="3" fontId="8" fillId="4" borderId="15" xfId="0" applyNumberFormat="1" applyFont="1" applyFill="1" applyBorder="1" applyAlignment="1">
      <alignment horizontal="center" vertical="top"/>
    </xf>
    <xf numFmtId="3" fontId="8" fillId="4" borderId="3" xfId="0" applyNumberFormat="1" applyFont="1" applyFill="1" applyBorder="1" applyAlignment="1">
      <alignment horizontal="center" vertical="top"/>
    </xf>
    <xf numFmtId="3" fontId="8" fillId="4" borderId="7" xfId="0" applyNumberFormat="1" applyFont="1" applyFill="1" applyBorder="1" applyAlignment="1">
      <alignment horizontal="center" vertical="top"/>
    </xf>
    <xf numFmtId="3" fontId="8" fillId="3" borderId="16" xfId="0" applyNumberFormat="1" applyFont="1" applyFill="1" applyBorder="1" applyAlignment="1">
      <alignment horizontal="center" vertical="top" wrapText="1"/>
    </xf>
    <xf numFmtId="3" fontId="8" fillId="3" borderId="27" xfId="0" applyNumberFormat="1" applyFont="1" applyFill="1" applyBorder="1" applyAlignment="1">
      <alignment horizontal="center" vertical="top" wrapText="1"/>
    </xf>
    <xf numFmtId="3" fontId="8" fillId="3" borderId="2" xfId="0" applyNumberFormat="1" applyFont="1" applyFill="1" applyBorder="1" applyAlignment="1">
      <alignment horizontal="center" vertical="top" wrapText="1"/>
    </xf>
    <xf numFmtId="0" fontId="7" fillId="0" borderId="52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/>
    </xf>
    <xf numFmtId="3" fontId="7" fillId="8" borderId="8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37" xfId="0" applyFont="1" applyFill="1" applyBorder="1" applyAlignment="1">
      <alignment vertical="top" wrapText="1"/>
    </xf>
    <xf numFmtId="0" fontId="6" fillId="0" borderId="37" xfId="0" applyFont="1" applyBorder="1" applyAlignment="1">
      <alignment vertical="top"/>
    </xf>
    <xf numFmtId="3" fontId="7" fillId="8" borderId="0" xfId="0" applyNumberFormat="1" applyFont="1" applyFill="1" applyBorder="1" applyAlignment="1">
      <alignment horizontal="center" vertical="top"/>
    </xf>
    <xf numFmtId="3" fontId="14" fillId="7" borderId="49" xfId="0" applyNumberFormat="1" applyFont="1" applyFill="1" applyBorder="1" applyAlignment="1">
      <alignment horizontal="center" vertical="top" wrapText="1"/>
    </xf>
    <xf numFmtId="3" fontId="14" fillId="7" borderId="29" xfId="0" applyNumberFormat="1" applyFont="1" applyFill="1" applyBorder="1" applyAlignment="1">
      <alignment horizontal="center" vertical="top" wrapText="1"/>
    </xf>
    <xf numFmtId="3" fontId="6" fillId="8" borderId="28" xfId="0" applyNumberFormat="1" applyFont="1" applyFill="1" applyBorder="1" applyAlignment="1">
      <alignment horizontal="center" vertical="top" wrapText="1"/>
    </xf>
    <xf numFmtId="3" fontId="6" fillId="0" borderId="69" xfId="0" applyNumberFormat="1" applyFont="1" applyBorder="1" applyAlignment="1">
      <alignment horizontal="center" vertical="top" wrapText="1"/>
    </xf>
    <xf numFmtId="3" fontId="6" fillId="0" borderId="28" xfId="0" applyNumberFormat="1" applyFont="1" applyBorder="1" applyAlignment="1">
      <alignment horizontal="center" vertical="top" wrapText="1"/>
    </xf>
    <xf numFmtId="3" fontId="14" fillId="4" borderId="28" xfId="0" applyNumberFormat="1" applyFont="1" applyFill="1" applyBorder="1" applyAlignment="1">
      <alignment horizontal="center" vertical="top" wrapText="1"/>
    </xf>
    <xf numFmtId="3" fontId="6" fillId="0" borderId="35" xfId="0" applyNumberFormat="1" applyFont="1" applyBorder="1" applyAlignment="1">
      <alignment horizontal="center" vertical="center" wrapText="1"/>
    </xf>
    <xf numFmtId="3" fontId="17" fillId="0" borderId="0" xfId="0" applyNumberFormat="1" applyFont="1"/>
    <xf numFmtId="3" fontId="8" fillId="2" borderId="67" xfId="0" applyNumberFormat="1" applyFont="1" applyFill="1" applyBorder="1" applyAlignment="1">
      <alignment horizontal="center" vertical="top"/>
    </xf>
    <xf numFmtId="3" fontId="8" fillId="4" borderId="67" xfId="0" applyNumberFormat="1" applyFont="1" applyFill="1" applyBorder="1" applyAlignment="1">
      <alignment horizontal="center" vertical="top"/>
    </xf>
    <xf numFmtId="3" fontId="6" fillId="0" borderId="41" xfId="0" applyNumberFormat="1" applyFont="1" applyBorder="1" applyAlignment="1">
      <alignment horizontal="center" vertical="center" wrapText="1"/>
    </xf>
    <xf numFmtId="3" fontId="6" fillId="8" borderId="28" xfId="0" applyNumberFormat="1" applyFont="1" applyFill="1" applyBorder="1" applyAlignment="1">
      <alignment vertical="top" wrapText="1"/>
    </xf>
    <xf numFmtId="3" fontId="14" fillId="4" borderId="32" xfId="0" applyNumberFormat="1" applyFont="1" applyFill="1" applyBorder="1" applyAlignment="1">
      <alignment horizontal="center" vertical="top" wrapText="1"/>
    </xf>
    <xf numFmtId="3" fontId="6" fillId="0" borderId="32" xfId="0" applyNumberFormat="1" applyFont="1" applyBorder="1" applyAlignment="1">
      <alignment horizontal="center" vertical="top" wrapText="1"/>
    </xf>
    <xf numFmtId="3" fontId="6" fillId="8" borderId="32" xfId="0" applyNumberFormat="1" applyFont="1" applyFill="1" applyBorder="1" applyAlignment="1">
      <alignment horizontal="center" vertical="top" wrapText="1"/>
    </xf>
    <xf numFmtId="3" fontId="14" fillId="7" borderId="1" xfId="0" applyNumberFormat="1" applyFont="1" applyFill="1" applyBorder="1" applyAlignment="1">
      <alignment horizontal="center" vertical="top" wrapText="1"/>
    </xf>
    <xf numFmtId="3" fontId="7" fillId="5" borderId="45" xfId="0" applyNumberFormat="1" applyFont="1" applyFill="1" applyBorder="1" applyAlignment="1">
      <alignment horizontal="center" vertical="top" wrapText="1"/>
    </xf>
    <xf numFmtId="3" fontId="7" fillId="0" borderId="77" xfId="0" applyNumberFormat="1" applyFont="1" applyFill="1" applyBorder="1" applyAlignment="1">
      <alignment horizontal="center" vertical="top"/>
    </xf>
    <xf numFmtId="3" fontId="7" fillId="0" borderId="23" xfId="0" applyNumberFormat="1" applyFont="1" applyFill="1" applyBorder="1" applyAlignment="1">
      <alignment horizontal="center" vertical="top"/>
    </xf>
    <xf numFmtId="3" fontId="7" fillId="0" borderId="0" xfId="0" applyNumberFormat="1" applyFont="1" applyFill="1" applyBorder="1" applyAlignment="1">
      <alignment horizontal="center" vertical="top"/>
    </xf>
    <xf numFmtId="3" fontId="7" fillId="8" borderId="12" xfId="0" applyNumberFormat="1" applyFont="1" applyFill="1" applyBorder="1" applyAlignment="1">
      <alignment horizontal="center" vertical="top"/>
    </xf>
    <xf numFmtId="3" fontId="7" fillId="8" borderId="10" xfId="0" applyNumberFormat="1" applyFont="1" applyFill="1" applyBorder="1" applyAlignment="1">
      <alignment horizontal="center" vertical="top"/>
    </xf>
    <xf numFmtId="3" fontId="8" fillId="3" borderId="3" xfId="0" applyNumberFormat="1" applyFont="1" applyFill="1" applyBorder="1" applyAlignment="1">
      <alignment horizontal="center" vertical="top" wrapText="1"/>
    </xf>
    <xf numFmtId="3" fontId="7" fillId="8" borderId="45" xfId="0" applyNumberFormat="1" applyFont="1" applyFill="1" applyBorder="1" applyAlignment="1">
      <alignment horizontal="center" vertical="top"/>
    </xf>
    <xf numFmtId="3" fontId="7" fillId="8" borderId="28" xfId="0" applyNumberFormat="1" applyFont="1" applyFill="1" applyBorder="1" applyAlignment="1">
      <alignment horizontal="center" vertical="top"/>
    </xf>
    <xf numFmtId="3" fontId="7" fillId="5" borderId="45" xfId="0" applyNumberFormat="1" applyFont="1" applyFill="1" applyBorder="1" applyAlignment="1">
      <alignment horizontal="center" vertical="top"/>
    </xf>
    <xf numFmtId="3" fontId="7" fillId="8" borderId="32" xfId="0" applyNumberFormat="1" applyFont="1" applyFill="1" applyBorder="1" applyAlignment="1">
      <alignment horizontal="center" vertical="top"/>
    </xf>
    <xf numFmtId="3" fontId="7" fillId="8" borderId="41" xfId="0" applyNumberFormat="1" applyFont="1" applyFill="1" applyBorder="1" applyAlignment="1">
      <alignment horizontal="center" vertical="top"/>
    </xf>
    <xf numFmtId="3" fontId="7" fillId="8" borderId="51" xfId="0" applyNumberFormat="1" applyFont="1" applyFill="1" applyBorder="1" applyAlignment="1">
      <alignment horizontal="center" vertical="top"/>
    </xf>
    <xf numFmtId="3" fontId="7" fillId="0" borderId="45" xfId="0" applyNumberFormat="1" applyFont="1" applyFill="1" applyBorder="1" applyAlignment="1">
      <alignment horizontal="center" vertical="top"/>
    </xf>
    <xf numFmtId="3" fontId="7" fillId="8" borderId="39" xfId="0" applyNumberFormat="1" applyFont="1" applyFill="1" applyBorder="1" applyAlignment="1">
      <alignment horizontal="center" vertical="top"/>
    </xf>
    <xf numFmtId="3" fontId="8" fillId="7" borderId="39" xfId="0" applyNumberFormat="1" applyFont="1" applyFill="1" applyBorder="1" applyAlignment="1">
      <alignment horizontal="center" vertical="top"/>
    </xf>
    <xf numFmtId="3" fontId="7" fillId="8" borderId="10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top"/>
    </xf>
    <xf numFmtId="3" fontId="8" fillId="3" borderId="7" xfId="0" applyNumberFormat="1" applyFont="1" applyFill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/>
    </xf>
    <xf numFmtId="0" fontId="7" fillId="0" borderId="40" xfId="0" applyFont="1" applyFill="1" applyBorder="1" applyAlignment="1">
      <alignment horizontal="center" vertical="top" wrapText="1"/>
    </xf>
    <xf numFmtId="1" fontId="2" fillId="0" borderId="36" xfId="0" applyNumberFormat="1" applyFont="1" applyFill="1" applyBorder="1" applyAlignment="1">
      <alignment horizontal="center" vertical="top"/>
    </xf>
    <xf numFmtId="49" fontId="2" fillId="5" borderId="33" xfId="0" applyNumberFormat="1" applyFont="1" applyFill="1" applyBorder="1" applyAlignment="1">
      <alignment horizontal="center" vertical="top"/>
    </xf>
    <xf numFmtId="49" fontId="2" fillId="0" borderId="33" xfId="0" applyNumberFormat="1" applyFont="1" applyFill="1" applyBorder="1" applyAlignment="1">
      <alignment horizontal="center" vertical="top"/>
    </xf>
    <xf numFmtId="49" fontId="2" fillId="0" borderId="40" xfId="0" applyNumberFormat="1" applyFont="1" applyFill="1" applyBorder="1" applyAlignment="1">
      <alignment horizontal="center" vertical="top"/>
    </xf>
    <xf numFmtId="1" fontId="2" fillId="0" borderId="22" xfId="0" applyNumberFormat="1" applyFont="1" applyFill="1" applyBorder="1" applyAlignment="1">
      <alignment horizontal="center" vertical="top"/>
    </xf>
    <xf numFmtId="1" fontId="2" fillId="0" borderId="22" xfId="0" applyNumberFormat="1" applyFont="1" applyFill="1" applyBorder="1" applyAlignment="1">
      <alignment horizontal="center" vertical="top" wrapText="1"/>
    </xf>
    <xf numFmtId="1" fontId="2" fillId="0" borderId="37" xfId="0" applyNumberFormat="1" applyFont="1" applyFill="1" applyBorder="1" applyAlignment="1">
      <alignment horizontal="center" vertical="top" wrapText="1"/>
    </xf>
    <xf numFmtId="49" fontId="7" fillId="0" borderId="60" xfId="0" applyNumberFormat="1" applyFont="1" applyFill="1" applyBorder="1" applyAlignment="1">
      <alignment horizontal="center" vertical="top" wrapText="1"/>
    </xf>
    <xf numFmtId="3" fontId="7" fillId="5" borderId="44" xfId="0" applyNumberFormat="1" applyFont="1" applyFill="1" applyBorder="1" applyAlignment="1">
      <alignment horizontal="center" vertical="top" wrapText="1"/>
    </xf>
    <xf numFmtId="164" fontId="2" fillId="5" borderId="25" xfId="0" applyNumberFormat="1" applyFont="1" applyFill="1" applyBorder="1" applyAlignment="1">
      <alignment horizontal="center" vertical="top" wrapText="1"/>
    </xf>
    <xf numFmtId="164" fontId="2" fillId="5" borderId="73" xfId="0" applyNumberFormat="1" applyFont="1" applyFill="1" applyBorder="1" applyAlignment="1">
      <alignment horizontal="center" vertical="top" wrapText="1"/>
    </xf>
    <xf numFmtId="3" fontId="7" fillId="5" borderId="63" xfId="0" applyNumberFormat="1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10" xfId="0" applyNumberFormat="1" applyFont="1" applyFill="1" applyBorder="1" applyAlignment="1">
      <alignment vertical="top"/>
    </xf>
    <xf numFmtId="0" fontId="2" fillId="0" borderId="22" xfId="0" applyNumberFormat="1" applyFont="1" applyFill="1" applyBorder="1" applyAlignment="1">
      <alignment vertical="top"/>
    </xf>
    <xf numFmtId="3" fontId="8" fillId="8" borderId="23" xfId="0" applyNumberFormat="1" applyFont="1" applyFill="1" applyBorder="1" applyAlignment="1">
      <alignment horizontal="center" vertical="top"/>
    </xf>
    <xf numFmtId="3" fontId="7" fillId="0" borderId="77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8" fillId="4" borderId="46" xfId="0" applyNumberFormat="1" applyFont="1" applyFill="1" applyBorder="1" applyAlignment="1">
      <alignment horizontal="center" vertical="top" wrapText="1"/>
    </xf>
    <xf numFmtId="3" fontId="8" fillId="4" borderId="19" xfId="0" applyNumberFormat="1" applyFont="1" applyFill="1" applyBorder="1" applyAlignment="1">
      <alignment horizontal="center" vertical="top" wrapText="1"/>
    </xf>
    <xf numFmtId="3" fontId="7" fillId="0" borderId="46" xfId="0" applyNumberFormat="1" applyFont="1" applyBorder="1" applyAlignment="1">
      <alignment horizontal="center" vertical="top" wrapText="1"/>
    </xf>
    <xf numFmtId="3" fontId="7" fillId="0" borderId="19" xfId="0" applyNumberFormat="1" applyFont="1" applyBorder="1" applyAlignment="1">
      <alignment horizontal="center" vertical="top" wrapText="1"/>
    </xf>
    <xf numFmtId="3" fontId="7" fillId="8" borderId="46" xfId="0" applyNumberFormat="1" applyFont="1" applyFill="1" applyBorder="1" applyAlignment="1">
      <alignment horizontal="center" vertical="top" wrapText="1"/>
    </xf>
    <xf numFmtId="3" fontId="7" fillId="8" borderId="19" xfId="0" applyNumberFormat="1" applyFont="1" applyFill="1" applyBorder="1" applyAlignment="1">
      <alignment horizontal="center" vertical="top" wrapText="1"/>
    </xf>
    <xf numFmtId="3" fontId="7" fillId="0" borderId="0" xfId="0" applyNumberFormat="1" applyFont="1" applyAlignment="1">
      <alignment vertical="top"/>
    </xf>
    <xf numFmtId="3" fontId="7" fillId="8" borderId="21" xfId="0" applyNumberFormat="1" applyFont="1" applyFill="1" applyBorder="1" applyAlignment="1">
      <alignment horizontal="center" vertical="center"/>
    </xf>
    <xf numFmtId="3" fontId="7" fillId="5" borderId="52" xfId="0" applyNumberFormat="1" applyFont="1" applyFill="1" applyBorder="1" applyAlignment="1">
      <alignment horizontal="center" vertical="top"/>
    </xf>
    <xf numFmtId="0" fontId="7" fillId="0" borderId="37" xfId="0" applyFont="1" applyBorder="1" applyAlignment="1">
      <alignment vertical="top"/>
    </xf>
    <xf numFmtId="0" fontId="7" fillId="0" borderId="37" xfId="0" applyFont="1" applyFill="1" applyBorder="1" applyAlignment="1">
      <alignment vertical="top" wrapText="1"/>
    </xf>
    <xf numFmtId="0" fontId="7" fillId="0" borderId="60" xfId="0" applyFont="1" applyFill="1" applyBorder="1" applyAlignment="1">
      <alignment vertical="top" wrapText="1"/>
    </xf>
    <xf numFmtId="0" fontId="2" fillId="0" borderId="59" xfId="0" applyFont="1" applyBorder="1" applyAlignment="1">
      <alignment horizontal="center" vertical="center" textRotation="90" wrapText="1"/>
    </xf>
    <xf numFmtId="3" fontId="7" fillId="7" borderId="21" xfId="0" applyNumberFormat="1" applyFont="1" applyFill="1" applyBorder="1" applyAlignment="1">
      <alignment horizontal="center" vertical="top" wrapText="1"/>
    </xf>
    <xf numFmtId="3" fontId="7" fillId="7" borderId="63" xfId="0" applyNumberFormat="1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3" fontId="7" fillId="7" borderId="8" xfId="0" applyNumberFormat="1" applyFont="1" applyFill="1" applyBorder="1" applyAlignment="1">
      <alignment horizontal="center" vertical="top" wrapText="1"/>
    </xf>
    <xf numFmtId="3" fontId="7" fillId="8" borderId="6" xfId="0" applyNumberFormat="1" applyFont="1" applyFill="1" applyBorder="1" applyAlignment="1">
      <alignment horizontal="center" vertical="top"/>
    </xf>
    <xf numFmtId="3" fontId="6" fillId="0" borderId="5" xfId="0" applyNumberFormat="1" applyFont="1" applyBorder="1" applyAlignment="1">
      <alignment horizontal="center" vertical="center" wrapText="1"/>
    </xf>
    <xf numFmtId="3" fontId="14" fillId="4" borderId="69" xfId="0" applyNumberFormat="1" applyFont="1" applyFill="1" applyBorder="1" applyAlignment="1">
      <alignment horizontal="center" vertical="top" wrapText="1"/>
    </xf>
    <xf numFmtId="3" fontId="6" fillId="8" borderId="69" xfId="0" applyNumberFormat="1" applyFont="1" applyFill="1" applyBorder="1" applyAlignment="1">
      <alignment horizontal="center" vertical="top" wrapText="1"/>
    </xf>
    <xf numFmtId="3" fontId="7" fillId="0" borderId="39" xfId="0" applyNumberFormat="1" applyFont="1" applyFill="1" applyBorder="1" applyAlignment="1">
      <alignment horizontal="center" vertical="top" wrapText="1"/>
    </xf>
    <xf numFmtId="1" fontId="7" fillId="0" borderId="22" xfId="0" applyNumberFormat="1" applyFont="1" applyFill="1" applyBorder="1" applyAlignment="1">
      <alignment horizontal="center" vertical="top"/>
    </xf>
    <xf numFmtId="3" fontId="2" fillId="8" borderId="10" xfId="0" applyNumberFormat="1" applyFont="1" applyFill="1" applyBorder="1" applyAlignment="1">
      <alignment horizontal="center" vertical="top" wrapText="1"/>
    </xf>
    <xf numFmtId="3" fontId="5" fillId="8" borderId="65" xfId="0" applyNumberFormat="1" applyFont="1" applyFill="1" applyBorder="1" applyAlignment="1">
      <alignment horizontal="center" vertical="top" wrapText="1"/>
    </xf>
    <xf numFmtId="3" fontId="7" fillId="7" borderId="12" xfId="0" applyNumberFormat="1" applyFont="1" applyFill="1" applyBorder="1" applyAlignment="1">
      <alignment horizontal="center" vertical="top"/>
    </xf>
    <xf numFmtId="3" fontId="7" fillId="7" borderId="10" xfId="0" applyNumberFormat="1" applyFont="1" applyFill="1" applyBorder="1" applyAlignment="1">
      <alignment horizontal="center" vertical="top"/>
    </xf>
    <xf numFmtId="3" fontId="7" fillId="7" borderId="32" xfId="0" applyNumberFormat="1" applyFont="1" applyFill="1" applyBorder="1" applyAlignment="1">
      <alignment horizontal="center" vertical="top"/>
    </xf>
    <xf numFmtId="3" fontId="7" fillId="7" borderId="74" xfId="0" applyNumberFormat="1" applyFont="1" applyFill="1" applyBorder="1" applyAlignment="1">
      <alignment horizontal="center" vertical="top"/>
    </xf>
    <xf numFmtId="3" fontId="7" fillId="7" borderId="72" xfId="0" applyNumberFormat="1" applyFont="1" applyFill="1" applyBorder="1" applyAlignment="1">
      <alignment horizontal="center" vertical="top"/>
    </xf>
    <xf numFmtId="3" fontId="7" fillId="7" borderId="72" xfId="0" applyNumberFormat="1" applyFont="1" applyFill="1" applyBorder="1" applyAlignment="1">
      <alignment horizontal="center" vertical="top" wrapText="1"/>
    </xf>
    <xf numFmtId="3" fontId="7" fillId="7" borderId="68" xfId="0" applyNumberFormat="1" applyFont="1" applyFill="1" applyBorder="1" applyAlignment="1">
      <alignment horizontal="center" vertical="top"/>
    </xf>
    <xf numFmtId="3" fontId="8" fillId="7" borderId="72" xfId="0" applyNumberFormat="1" applyFont="1" applyFill="1" applyBorder="1" applyAlignment="1">
      <alignment horizontal="center" vertical="top"/>
    </xf>
    <xf numFmtId="3" fontId="7" fillId="7" borderId="57" xfId="0" applyNumberFormat="1" applyFont="1" applyFill="1" applyBorder="1" applyAlignment="1">
      <alignment horizontal="center" vertical="top"/>
    </xf>
    <xf numFmtId="3" fontId="7" fillId="7" borderId="70" xfId="0" applyNumberFormat="1" applyFont="1" applyFill="1" applyBorder="1" applyAlignment="1">
      <alignment horizontal="center" vertical="top"/>
    </xf>
    <xf numFmtId="3" fontId="8" fillId="7" borderId="55" xfId="0" applyNumberFormat="1" applyFont="1" applyFill="1" applyBorder="1" applyAlignment="1">
      <alignment horizontal="center" vertical="top"/>
    </xf>
    <xf numFmtId="3" fontId="7" fillId="7" borderId="5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top" wrapText="1"/>
    </xf>
    <xf numFmtId="0" fontId="7" fillId="0" borderId="63" xfId="0" applyFont="1" applyFill="1" applyBorder="1" applyAlignment="1">
      <alignment horizontal="center" vertical="top" wrapText="1"/>
    </xf>
    <xf numFmtId="0" fontId="7" fillId="0" borderId="21" xfId="0" applyFont="1" applyFill="1" applyBorder="1" applyAlignment="1">
      <alignment horizontal="center" vertical="top"/>
    </xf>
    <xf numFmtId="0" fontId="7" fillId="5" borderId="52" xfId="0" applyFont="1" applyFill="1" applyBorder="1" applyAlignment="1">
      <alignment horizontal="center" vertical="top"/>
    </xf>
    <xf numFmtId="3" fontId="2" fillId="7" borderId="57" xfId="0" applyNumberFormat="1" applyFont="1" applyFill="1" applyBorder="1" applyAlignment="1">
      <alignment horizontal="center" vertical="top" wrapText="1"/>
    </xf>
    <xf numFmtId="3" fontId="5" fillId="7" borderId="78" xfId="0" applyNumberFormat="1" applyFont="1" applyFill="1" applyBorder="1" applyAlignment="1">
      <alignment horizontal="center" vertical="top" wrapText="1"/>
    </xf>
    <xf numFmtId="164" fontId="2" fillId="5" borderId="44" xfId="0" applyNumberFormat="1" applyFont="1" applyFill="1" applyBorder="1" applyAlignment="1">
      <alignment horizontal="center" vertical="top" wrapText="1"/>
    </xf>
    <xf numFmtId="164" fontId="6" fillId="5" borderId="0" xfId="0" applyNumberFormat="1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49" fontId="3" fillId="2" borderId="11" xfId="0" applyNumberFormat="1" applyFont="1" applyFill="1" applyBorder="1" applyAlignment="1">
      <alignment horizontal="center" vertical="top"/>
    </xf>
    <xf numFmtId="49" fontId="3" fillId="3" borderId="43" xfId="0" applyNumberFormat="1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left" vertical="top" wrapText="1"/>
    </xf>
    <xf numFmtId="0" fontId="3" fillId="7" borderId="29" xfId="0" applyFont="1" applyFill="1" applyBorder="1" applyAlignment="1">
      <alignment horizontal="right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0" fontId="14" fillId="5" borderId="0" xfId="0" applyFont="1" applyFill="1" applyBorder="1" applyAlignment="1">
      <alignment horizontal="center" vertical="center" wrapText="1"/>
    </xf>
    <xf numFmtId="164" fontId="14" fillId="5" borderId="0" xfId="0" applyNumberFormat="1" applyFont="1" applyFill="1" applyBorder="1" applyAlignment="1">
      <alignment horizontal="center" vertical="top" wrapText="1"/>
    </xf>
    <xf numFmtId="0" fontId="2" fillId="0" borderId="60" xfId="0" applyNumberFormat="1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 wrapText="1"/>
    </xf>
    <xf numFmtId="3" fontId="7" fillId="7" borderId="39" xfId="0" applyNumberFormat="1" applyFont="1" applyFill="1" applyBorder="1" applyAlignment="1">
      <alignment horizontal="center" vertical="top"/>
    </xf>
    <xf numFmtId="3" fontId="7" fillId="7" borderId="50" xfId="0" applyNumberFormat="1" applyFont="1" applyFill="1" applyBorder="1" applyAlignment="1">
      <alignment horizontal="center" vertical="top"/>
    </xf>
    <xf numFmtId="3" fontId="7" fillId="5" borderId="71" xfId="0" applyNumberFormat="1" applyFont="1" applyFill="1" applyBorder="1" applyAlignment="1">
      <alignment horizontal="center" vertical="top"/>
    </xf>
    <xf numFmtId="3" fontId="7" fillId="8" borderId="45" xfId="0" applyNumberFormat="1" applyFont="1" applyFill="1" applyBorder="1" applyAlignment="1">
      <alignment horizontal="center" vertical="center"/>
    </xf>
    <xf numFmtId="3" fontId="22" fillId="7" borderId="57" xfId="0" applyNumberFormat="1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left" vertical="top" wrapText="1"/>
    </xf>
    <xf numFmtId="0" fontId="22" fillId="0" borderId="40" xfId="0" applyFont="1" applyFill="1" applyBorder="1" applyAlignment="1">
      <alignment horizontal="center" vertical="top" wrapText="1"/>
    </xf>
    <xf numFmtId="3" fontId="23" fillId="7" borderId="55" xfId="0" applyNumberFormat="1" applyFont="1" applyFill="1" applyBorder="1" applyAlignment="1">
      <alignment horizontal="center" vertical="top"/>
    </xf>
    <xf numFmtId="0" fontId="22" fillId="0" borderId="37" xfId="0" applyFont="1" applyFill="1" applyBorder="1" applyAlignment="1">
      <alignment horizontal="center" vertical="top" wrapText="1"/>
    </xf>
    <xf numFmtId="0" fontId="7" fillId="5" borderId="19" xfId="0" applyFont="1" applyFill="1" applyBorder="1" applyAlignment="1">
      <alignment horizontal="center" vertical="top"/>
    </xf>
    <xf numFmtId="3" fontId="22" fillId="7" borderId="70" xfId="0" applyNumberFormat="1" applyFont="1" applyFill="1" applyBorder="1" applyAlignment="1">
      <alignment horizontal="center" vertical="center"/>
    </xf>
    <xf numFmtId="3" fontId="22" fillId="0" borderId="22" xfId="0" applyNumberFormat="1" applyFont="1" applyFill="1" applyBorder="1" applyAlignment="1">
      <alignment horizontal="center" vertical="top"/>
    </xf>
    <xf numFmtId="3" fontId="22" fillId="0" borderId="33" xfId="0" applyNumberFormat="1" applyFont="1" applyFill="1" applyBorder="1" applyAlignment="1">
      <alignment horizontal="center" vertical="top"/>
    </xf>
    <xf numFmtId="3" fontId="3" fillId="3" borderId="15" xfId="0" applyNumberFormat="1" applyFont="1" applyFill="1" applyBorder="1" applyAlignment="1">
      <alignment horizontal="center" vertical="top"/>
    </xf>
    <xf numFmtId="3" fontId="22" fillId="0" borderId="0" xfId="0" applyNumberFormat="1" applyFont="1" applyAlignment="1">
      <alignment horizontal="center" vertical="top"/>
    </xf>
    <xf numFmtId="3" fontId="22" fillId="0" borderId="61" xfId="0" applyNumberFormat="1" applyFont="1" applyBorder="1" applyAlignment="1">
      <alignment horizontal="center" vertical="top"/>
    </xf>
    <xf numFmtId="49" fontId="22" fillId="0" borderId="22" xfId="0" applyNumberFormat="1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/>
    </xf>
    <xf numFmtId="3" fontId="7" fillId="0" borderId="8" xfId="0" applyNumberFormat="1" applyFont="1" applyFill="1" applyBorder="1" applyAlignment="1">
      <alignment horizontal="center" vertical="top"/>
    </xf>
    <xf numFmtId="0" fontId="22" fillId="0" borderId="8" xfId="0" applyFont="1" applyFill="1" applyBorder="1" applyAlignment="1">
      <alignment horizontal="center" vertical="top"/>
    </xf>
    <xf numFmtId="3" fontId="22" fillId="7" borderId="72" xfId="0" applyNumberFormat="1" applyFont="1" applyFill="1" applyBorder="1" applyAlignment="1">
      <alignment horizontal="center" vertical="top"/>
    </xf>
    <xf numFmtId="3" fontId="22" fillId="8" borderId="39" xfId="0" applyNumberFormat="1" applyFont="1" applyFill="1" applyBorder="1" applyAlignment="1">
      <alignment horizontal="center" vertical="top"/>
    </xf>
    <xf numFmtId="3" fontId="22" fillId="0" borderId="51" xfId="0" applyNumberFormat="1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3" fontId="7" fillId="7" borderId="70" xfId="0" applyNumberFormat="1" applyFont="1" applyFill="1" applyBorder="1" applyAlignment="1">
      <alignment horizontal="center" vertical="center"/>
    </xf>
    <xf numFmtId="3" fontId="22" fillId="8" borderId="32" xfId="0" applyNumberFormat="1" applyFont="1" applyFill="1" applyBorder="1" applyAlignment="1">
      <alignment horizontal="center" vertical="center"/>
    </xf>
    <xf numFmtId="3" fontId="22" fillId="0" borderId="28" xfId="0" applyNumberFormat="1" applyFont="1" applyFill="1" applyBorder="1" applyAlignment="1">
      <alignment horizontal="center" vertical="top"/>
    </xf>
    <xf numFmtId="0" fontId="7" fillId="5" borderId="69" xfId="0" applyFont="1" applyFill="1" applyBorder="1" applyAlignment="1">
      <alignment horizontal="center" vertical="top"/>
    </xf>
    <xf numFmtId="3" fontId="7" fillId="7" borderId="19" xfId="0" applyNumberFormat="1" applyFont="1" applyFill="1" applyBorder="1" applyAlignment="1">
      <alignment horizontal="center" vertical="center"/>
    </xf>
    <xf numFmtId="164" fontId="6" fillId="5" borderId="0" xfId="0" applyNumberFormat="1" applyFont="1" applyFill="1" applyBorder="1" applyAlignment="1">
      <alignment horizontal="center" vertical="top" wrapText="1"/>
    </xf>
    <xf numFmtId="49" fontId="3" fillId="3" borderId="68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horizontal="left" vertical="top" wrapText="1"/>
    </xf>
    <xf numFmtId="49" fontId="3" fillId="2" borderId="11" xfId="0" applyNumberFormat="1" applyFont="1" applyFill="1" applyBorder="1" applyAlignment="1">
      <alignment horizontal="center" vertical="top"/>
    </xf>
    <xf numFmtId="49" fontId="3" fillId="3" borderId="43" xfId="0" applyNumberFormat="1" applyFont="1" applyFill="1" applyBorder="1" applyAlignment="1">
      <alignment horizontal="center" vertical="top"/>
    </xf>
    <xf numFmtId="49" fontId="3" fillId="5" borderId="43" xfId="0" applyNumberFormat="1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left" vertical="top" wrapText="1"/>
    </xf>
    <xf numFmtId="0" fontId="3" fillId="7" borderId="56" xfId="0" applyFont="1" applyFill="1" applyBorder="1" applyAlignment="1">
      <alignment horizontal="right" vertical="top" wrapText="1"/>
    </xf>
    <xf numFmtId="0" fontId="3" fillId="7" borderId="29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7" fillId="0" borderId="59" xfId="0" applyNumberFormat="1" applyFont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0" fontId="2" fillId="0" borderId="14" xfId="0" applyNumberFormat="1" applyFont="1" applyFill="1" applyBorder="1" applyAlignment="1">
      <alignment horizontal="center" vertical="top"/>
    </xf>
    <xf numFmtId="0" fontId="14" fillId="5" borderId="0" xfId="0" applyFont="1" applyFill="1" applyBorder="1" applyAlignment="1">
      <alignment horizontal="center" vertical="center" wrapText="1"/>
    </xf>
    <xf numFmtId="164" fontId="14" fillId="5" borderId="0" xfId="0" applyNumberFormat="1" applyFont="1" applyFill="1" applyBorder="1" applyAlignment="1">
      <alignment horizontal="center" vertical="top" wrapText="1"/>
    </xf>
    <xf numFmtId="3" fontId="7" fillId="0" borderId="19" xfId="0" applyNumberFormat="1" applyFont="1" applyFill="1" applyBorder="1" applyAlignment="1">
      <alignment horizontal="center" vertical="top"/>
    </xf>
    <xf numFmtId="3" fontId="7" fillId="0" borderId="0" xfId="0" applyNumberFormat="1" applyFont="1" applyAlignment="1">
      <alignment horizontal="center" vertical="top"/>
    </xf>
    <xf numFmtId="49" fontId="7" fillId="0" borderId="18" xfId="0" applyNumberFormat="1" applyFont="1" applyFill="1" applyBorder="1" applyAlignment="1">
      <alignment horizontal="center" vertical="top" wrapText="1"/>
    </xf>
    <xf numFmtId="3" fontId="7" fillId="0" borderId="50" xfId="0" applyNumberFormat="1" applyFont="1" applyBorder="1" applyAlignment="1">
      <alignment horizontal="center" vertical="top"/>
    </xf>
    <xf numFmtId="0" fontId="7" fillId="0" borderId="38" xfId="0" applyFont="1" applyFill="1" applyBorder="1" applyAlignment="1">
      <alignment vertical="top" wrapText="1"/>
    </xf>
    <xf numFmtId="3" fontId="7" fillId="0" borderId="0" xfId="0" applyNumberFormat="1" applyFont="1" applyBorder="1" applyAlignment="1">
      <alignment horizontal="center" vertical="top"/>
    </xf>
    <xf numFmtId="0" fontId="7" fillId="0" borderId="31" xfId="0" applyFont="1" applyFill="1" applyBorder="1" applyAlignment="1">
      <alignment vertical="top" wrapText="1"/>
    </xf>
    <xf numFmtId="0" fontId="7" fillId="0" borderId="61" xfId="0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vertical="top" wrapText="1"/>
    </xf>
    <xf numFmtId="0" fontId="7" fillId="0" borderId="43" xfId="0" applyFont="1" applyFill="1" applyBorder="1" applyAlignment="1">
      <alignment horizontal="center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32" xfId="0" applyFont="1" applyFill="1" applyBorder="1" applyAlignment="1">
      <alignment horizontal="left" vertical="top" wrapText="1"/>
    </xf>
    <xf numFmtId="0" fontId="3" fillId="4" borderId="33" xfId="0" applyFont="1" applyFill="1" applyBorder="1" applyAlignment="1">
      <alignment horizontal="left" vertical="top" wrapText="1"/>
    </xf>
    <xf numFmtId="164" fontId="8" fillId="7" borderId="56" xfId="0" applyNumberFormat="1" applyFont="1" applyFill="1" applyBorder="1" applyAlignment="1">
      <alignment horizontal="center" vertical="top" wrapText="1"/>
    </xf>
    <xf numFmtId="164" fontId="8" fillId="7" borderId="29" xfId="0" applyNumberFormat="1" applyFont="1" applyFill="1" applyBorder="1" applyAlignment="1">
      <alignment horizontal="center" vertical="top" wrapText="1"/>
    </xf>
    <xf numFmtId="164" fontId="8" fillId="5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4" fontId="7" fillId="0" borderId="46" xfId="0" applyNumberFormat="1" applyFont="1" applyBorder="1" applyAlignment="1">
      <alignment horizontal="center" vertical="top" wrapText="1"/>
    </xf>
    <xf numFmtId="164" fontId="7" fillId="0" borderId="28" xfId="0" applyNumberFormat="1" applyFont="1" applyBorder="1" applyAlignment="1">
      <alignment horizontal="center" vertical="top" wrapText="1"/>
    </xf>
    <xf numFmtId="164" fontId="7" fillId="5" borderId="0" xfId="0" applyNumberFormat="1" applyFont="1" applyFill="1" applyBorder="1" applyAlignment="1">
      <alignment horizontal="center" vertical="top" wrapText="1"/>
    </xf>
    <xf numFmtId="164" fontId="7" fillId="7" borderId="46" xfId="0" applyNumberFormat="1" applyFont="1" applyFill="1" applyBorder="1" applyAlignment="1">
      <alignment horizontal="center" vertical="top" wrapText="1"/>
    </xf>
    <xf numFmtId="164" fontId="7" fillId="7" borderId="28" xfId="0" applyNumberFormat="1" applyFont="1" applyFill="1" applyBorder="1" applyAlignment="1">
      <alignment horizontal="center" vertical="top" wrapText="1"/>
    </xf>
    <xf numFmtId="164" fontId="8" fillId="4" borderId="46" xfId="0" applyNumberFormat="1" applyFont="1" applyFill="1" applyBorder="1" applyAlignment="1">
      <alignment horizontal="center" vertical="top" wrapText="1"/>
    </xf>
    <xf numFmtId="164" fontId="8" fillId="4" borderId="28" xfId="0" applyNumberFormat="1" applyFont="1" applyFill="1" applyBorder="1" applyAlignment="1">
      <alignment horizontal="center" vertical="top" wrapText="1"/>
    </xf>
    <xf numFmtId="164" fontId="6" fillId="5" borderId="0" xfId="0" applyNumberFormat="1" applyFont="1" applyFill="1" applyBorder="1" applyAlignment="1">
      <alignment horizontal="center" vertical="top" wrapText="1"/>
    </xf>
    <xf numFmtId="164" fontId="8" fillId="0" borderId="46" xfId="0" applyNumberFormat="1" applyFont="1" applyBorder="1" applyAlignment="1">
      <alignment horizontal="center" vertical="top" wrapText="1"/>
    </xf>
    <xf numFmtId="164" fontId="8" fillId="0" borderId="28" xfId="0" applyNumberFormat="1" applyFont="1" applyBorder="1" applyAlignment="1">
      <alignment horizontal="center" vertical="top" wrapText="1"/>
    </xf>
    <xf numFmtId="49" fontId="3" fillId="4" borderId="24" xfId="0" applyNumberFormat="1" applyFont="1" applyFill="1" applyBorder="1" applyAlignment="1">
      <alignment horizontal="right" vertical="top"/>
    </xf>
    <xf numFmtId="49" fontId="3" fillId="4" borderId="15" xfId="0" applyNumberFormat="1" applyFont="1" applyFill="1" applyBorder="1" applyAlignment="1">
      <alignment horizontal="right" vertical="top"/>
    </xf>
    <xf numFmtId="49" fontId="3" fillId="4" borderId="67" xfId="0" applyNumberFormat="1" applyFont="1" applyFill="1" applyBorder="1" applyAlignment="1">
      <alignment horizontal="right" vertical="top"/>
    </xf>
    <xf numFmtId="164" fontId="4" fillId="4" borderId="26" xfId="0" applyNumberFormat="1" applyFont="1" applyFill="1" applyBorder="1" applyAlignment="1">
      <alignment horizontal="center" vertical="top"/>
    </xf>
    <xf numFmtId="164" fontId="4" fillId="4" borderId="75" xfId="0" applyNumberFormat="1" applyFont="1" applyFill="1" applyBorder="1" applyAlignment="1">
      <alignment horizontal="center" vertical="top"/>
    </xf>
    <xf numFmtId="164" fontId="4" fillId="4" borderId="54" xfId="0" applyNumberFormat="1" applyFont="1" applyFill="1" applyBorder="1" applyAlignment="1">
      <alignment horizontal="center" vertical="top"/>
    </xf>
    <xf numFmtId="164" fontId="13" fillId="0" borderId="23" xfId="0" applyNumberFormat="1" applyFont="1" applyFill="1" applyBorder="1" applyAlignment="1">
      <alignment horizontal="center"/>
    </xf>
    <xf numFmtId="164" fontId="13" fillId="0" borderId="15" xfId="0" applyNumberFormat="1" applyFont="1" applyFill="1" applyBorder="1" applyAlignment="1">
      <alignment horizontal="center"/>
    </xf>
    <xf numFmtId="0" fontId="3" fillId="0" borderId="7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top"/>
    </xf>
    <xf numFmtId="49" fontId="3" fillId="0" borderId="59" xfId="0" applyNumberFormat="1" applyFont="1" applyBorder="1" applyAlignment="1">
      <alignment horizontal="center" vertical="top"/>
    </xf>
    <xf numFmtId="49" fontId="3" fillId="3" borderId="24" xfId="0" applyNumberFormat="1" applyFont="1" applyFill="1" applyBorder="1" applyAlignment="1">
      <alignment horizontal="right" vertical="top" wrapText="1"/>
    </xf>
    <xf numFmtId="49" fontId="3" fillId="3" borderId="15" xfId="0" applyNumberFormat="1" applyFont="1" applyFill="1" applyBorder="1" applyAlignment="1">
      <alignment horizontal="right" vertical="top" wrapText="1"/>
    </xf>
    <xf numFmtId="49" fontId="3" fillId="3" borderId="67" xfId="0" applyNumberFormat="1" applyFont="1" applyFill="1" applyBorder="1" applyAlignment="1">
      <alignment horizontal="right" vertical="top" wrapText="1"/>
    </xf>
    <xf numFmtId="164" fontId="4" fillId="3" borderId="25" xfId="0" applyNumberFormat="1" applyFont="1" applyFill="1" applyBorder="1" applyAlignment="1">
      <alignment horizontal="center" vertical="center" wrapText="1"/>
    </xf>
    <xf numFmtId="164" fontId="4" fillId="3" borderId="23" xfId="0" applyNumberFormat="1" applyFont="1" applyFill="1" applyBorder="1" applyAlignment="1">
      <alignment horizontal="center" vertical="center" wrapText="1"/>
    </xf>
    <xf numFmtId="164" fontId="4" fillId="3" borderId="45" xfId="0" applyNumberFormat="1" applyFont="1" applyFill="1" applyBorder="1" applyAlignment="1">
      <alignment horizontal="center" vertical="center" wrapText="1"/>
    </xf>
    <xf numFmtId="164" fontId="3" fillId="2" borderId="24" xfId="0" applyNumberFormat="1" applyFont="1" applyFill="1" applyBorder="1" applyAlignment="1">
      <alignment horizontal="right" vertical="top"/>
    </xf>
    <xf numFmtId="164" fontId="3" fillId="2" borderId="15" xfId="0" applyNumberFormat="1" applyFont="1" applyFill="1" applyBorder="1" applyAlignment="1">
      <alignment horizontal="right" vertical="top"/>
    </xf>
    <xf numFmtId="164" fontId="3" fillId="2" borderId="67" xfId="0" applyNumberFormat="1" applyFont="1" applyFill="1" applyBorder="1" applyAlignment="1">
      <alignment horizontal="right" vertical="top"/>
    </xf>
    <xf numFmtId="164" fontId="4" fillId="2" borderId="7" xfId="0" applyNumberFormat="1" applyFont="1" applyFill="1" applyBorder="1" applyAlignment="1">
      <alignment horizontal="center" vertical="top"/>
    </xf>
    <xf numFmtId="164" fontId="4" fillId="2" borderId="15" xfId="0" applyNumberFormat="1" applyFont="1" applyFill="1" applyBorder="1" applyAlignment="1">
      <alignment horizontal="center" vertical="top"/>
    </xf>
    <xf numFmtId="164" fontId="4" fillId="2" borderId="67" xfId="0" applyNumberFormat="1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49" fontId="3" fillId="2" borderId="34" xfId="0" applyNumberFormat="1" applyFont="1" applyFill="1" applyBorder="1" applyAlignment="1">
      <alignment horizontal="center" vertical="top" wrapText="1"/>
    </xf>
    <xf numFmtId="49" fontId="3" fillId="2" borderId="47" xfId="0" applyNumberFormat="1" applyFont="1" applyFill="1" applyBorder="1" applyAlignment="1">
      <alignment horizontal="center" vertical="top" wrapText="1"/>
    </xf>
    <xf numFmtId="49" fontId="3" fillId="3" borderId="74" xfId="0" applyNumberFormat="1" applyFont="1" applyFill="1" applyBorder="1" applyAlignment="1">
      <alignment horizontal="center" vertical="top"/>
    </xf>
    <xf numFmtId="49" fontId="3" fillId="3" borderId="55" xfId="0" applyNumberFormat="1" applyFont="1" applyFill="1" applyBorder="1" applyAlignment="1">
      <alignment horizontal="center" vertical="top"/>
    </xf>
    <xf numFmtId="49" fontId="3" fillId="5" borderId="42" xfId="0" applyNumberFormat="1" applyFont="1" applyFill="1" applyBorder="1" applyAlignment="1">
      <alignment horizontal="center" vertical="top"/>
    </xf>
    <xf numFmtId="49" fontId="3" fillId="5" borderId="48" xfId="0" applyNumberFormat="1" applyFont="1" applyFill="1" applyBorder="1" applyAlignment="1">
      <alignment horizontal="center" vertical="top"/>
    </xf>
    <xf numFmtId="164" fontId="3" fillId="5" borderId="42" xfId="0" applyNumberFormat="1" applyFont="1" applyFill="1" applyBorder="1" applyAlignment="1">
      <alignment horizontal="left" vertical="top" wrapText="1"/>
    </xf>
    <xf numFmtId="164" fontId="3" fillId="5" borderId="48" xfId="0" applyNumberFormat="1" applyFont="1" applyFill="1" applyBorder="1" applyAlignment="1">
      <alignment horizontal="left" vertical="top" wrapText="1"/>
    </xf>
    <xf numFmtId="164" fontId="3" fillId="0" borderId="34" xfId="0" applyNumberFormat="1" applyFont="1" applyFill="1" applyBorder="1" applyAlignment="1">
      <alignment horizontal="center" vertical="top" wrapText="1"/>
    </xf>
    <xf numFmtId="164" fontId="3" fillId="0" borderId="47" xfId="0" applyNumberFormat="1" applyFont="1" applyFill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164" fontId="2" fillId="0" borderId="9" xfId="0" applyNumberFormat="1" applyFont="1" applyFill="1" applyBorder="1" applyAlignment="1">
      <alignment horizontal="left" vertical="top" wrapText="1"/>
    </xf>
    <xf numFmtId="164" fontId="2" fillId="0" borderId="11" xfId="0" applyNumberFormat="1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left" vertical="top" wrapText="1"/>
    </xf>
    <xf numFmtId="49" fontId="3" fillId="8" borderId="36" xfId="0" applyNumberFormat="1" applyFont="1" applyFill="1" applyBorder="1" applyAlignment="1">
      <alignment horizontal="center" vertical="top"/>
    </xf>
    <xf numFmtId="49" fontId="3" fillId="8" borderId="59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 wrapText="1"/>
    </xf>
    <xf numFmtId="49" fontId="3" fillId="2" borderId="38" xfId="0" applyNumberFormat="1" applyFont="1" applyFill="1" applyBorder="1" applyAlignment="1">
      <alignment horizontal="center" vertical="top" wrapText="1"/>
    </xf>
    <xf numFmtId="49" fontId="3" fillId="3" borderId="68" xfId="0" applyNumberFormat="1" applyFont="1" applyFill="1" applyBorder="1" applyAlignment="1">
      <alignment horizontal="center" vertical="top"/>
    </xf>
    <xf numFmtId="49" fontId="3" fillId="3" borderId="72" xfId="0" applyNumberFormat="1" applyFont="1" applyFill="1" applyBorder="1" applyAlignment="1">
      <alignment horizontal="center" vertical="top"/>
    </xf>
    <xf numFmtId="49" fontId="3" fillId="5" borderId="35" xfId="0" applyNumberFormat="1" applyFont="1" applyFill="1" applyBorder="1" applyAlignment="1">
      <alignment horizontal="center" vertical="top"/>
    </xf>
    <xf numFmtId="49" fontId="3" fillId="5" borderId="12" xfId="0" applyNumberFormat="1" applyFont="1" applyFill="1" applyBorder="1" applyAlignment="1">
      <alignment horizontal="center" vertical="top"/>
    </xf>
    <xf numFmtId="49" fontId="3" fillId="5" borderId="39" xfId="0" applyNumberFormat="1" applyFont="1" applyFill="1" applyBorder="1" applyAlignment="1">
      <alignment horizontal="center" vertical="top"/>
    </xf>
    <xf numFmtId="164" fontId="3" fillId="0" borderId="42" xfId="0" applyNumberFormat="1" applyFont="1" applyBorder="1" applyAlignment="1">
      <alignment horizontal="left" vertical="top" wrapText="1"/>
    </xf>
    <xf numFmtId="164" fontId="3" fillId="0" borderId="61" xfId="0" applyNumberFormat="1" applyFont="1" applyBorder="1" applyAlignment="1">
      <alignment horizontal="left" vertical="top" wrapText="1"/>
    </xf>
    <xf numFmtId="164" fontId="3" fillId="0" borderId="62" xfId="0" applyNumberFormat="1" applyFont="1" applyBorder="1" applyAlignment="1">
      <alignment horizontal="left" vertical="top" wrapText="1"/>
    </xf>
    <xf numFmtId="164" fontId="3" fillId="0" borderId="34" xfId="0" applyNumberFormat="1" applyFont="1" applyBorder="1" applyAlignment="1">
      <alignment horizontal="center" vertical="top" wrapText="1"/>
    </xf>
    <xf numFmtId="164" fontId="3" fillId="0" borderId="31" xfId="0" applyNumberFormat="1" applyFont="1" applyBorder="1" applyAlignment="1">
      <alignment horizontal="center" vertical="top" wrapText="1"/>
    </xf>
    <xf numFmtId="164" fontId="3" fillId="0" borderId="38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9" xfId="0" applyNumberFormat="1" applyFont="1" applyBorder="1" applyAlignment="1">
      <alignment horizontal="center" vertical="top" wrapText="1"/>
    </xf>
    <xf numFmtId="49" fontId="3" fillId="0" borderId="33" xfId="0" applyNumberFormat="1" applyFont="1" applyBorder="1" applyAlignment="1">
      <alignment horizontal="center" vertical="top"/>
    </xf>
    <xf numFmtId="49" fontId="3" fillId="0" borderId="40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3" borderId="67" xfId="0" applyNumberFormat="1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left" vertical="top" wrapText="1"/>
    </xf>
    <xf numFmtId="0" fontId="2" fillId="8" borderId="60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center" vertical="center" textRotation="90" wrapText="1"/>
    </xf>
    <xf numFmtId="0" fontId="7" fillId="0" borderId="26" xfId="0" applyFont="1" applyFill="1" applyBorder="1" applyAlignment="1">
      <alignment horizontal="center" vertical="center" textRotation="90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14" xfId="0" applyNumberFormat="1" applyFont="1" applyBorder="1" applyAlignment="1">
      <alignment horizontal="center" vertical="top" wrapText="1"/>
    </xf>
    <xf numFmtId="49" fontId="8" fillId="0" borderId="45" xfId="0" applyNumberFormat="1" applyFont="1" applyBorder="1" applyAlignment="1">
      <alignment horizontal="center" vertical="top"/>
    </xf>
    <xf numFmtId="49" fontId="8" fillId="0" borderId="54" xfId="0" applyNumberFormat="1" applyFont="1" applyBorder="1" applyAlignment="1">
      <alignment horizontal="center" vertical="top"/>
    </xf>
    <xf numFmtId="49" fontId="3" fillId="3" borderId="25" xfId="0" applyNumberFormat="1" applyFont="1" applyFill="1" applyBorder="1" applyAlignment="1">
      <alignment horizontal="left" vertical="top" wrapText="1"/>
    </xf>
    <xf numFmtId="49" fontId="3" fillId="3" borderId="23" xfId="0" applyNumberFormat="1" applyFont="1" applyFill="1" applyBorder="1" applyAlignment="1">
      <alignment horizontal="left" vertical="top" wrapText="1"/>
    </xf>
    <xf numFmtId="49" fontId="3" fillId="3" borderId="15" xfId="0" applyNumberFormat="1" applyFont="1" applyFill="1" applyBorder="1" applyAlignment="1">
      <alignment horizontal="left" vertical="top" wrapText="1"/>
    </xf>
    <xf numFmtId="49" fontId="3" fillId="3" borderId="67" xfId="0" applyNumberFormat="1" applyFont="1" applyFill="1" applyBorder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 vertical="top"/>
    </xf>
    <xf numFmtId="49" fontId="3" fillId="3" borderId="15" xfId="0" applyNumberFormat="1" applyFont="1" applyFill="1" applyBorder="1" applyAlignment="1">
      <alignment horizontal="left" vertical="top"/>
    </xf>
    <xf numFmtId="49" fontId="3" fillId="3" borderId="67" xfId="0" applyNumberFormat="1" applyFont="1" applyFill="1" applyBorder="1" applyAlignment="1">
      <alignment horizontal="left" vertical="top"/>
    </xf>
    <xf numFmtId="0" fontId="2" fillId="0" borderId="18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49" fontId="2" fillId="0" borderId="23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75" xfId="0" applyNumberFormat="1" applyFont="1" applyBorder="1" applyAlignment="1">
      <alignment horizontal="center" vertical="top"/>
    </xf>
    <xf numFmtId="49" fontId="8" fillId="0" borderId="22" xfId="0" applyNumberFormat="1" applyFont="1" applyBorder="1" applyAlignment="1">
      <alignment horizontal="center" vertical="top"/>
    </xf>
    <xf numFmtId="49" fontId="8" fillId="0" borderId="37" xfId="0" applyNumberFormat="1" applyFont="1" applyBorder="1" applyAlignment="1">
      <alignment horizontal="center" vertical="top"/>
    </xf>
    <xf numFmtId="49" fontId="8" fillId="0" borderId="60" xfId="0" applyNumberFormat="1" applyFont="1" applyBorder="1" applyAlignment="1">
      <alignment horizontal="center" vertical="top"/>
    </xf>
    <xf numFmtId="49" fontId="3" fillId="3" borderId="24" xfId="0" applyNumberFormat="1" applyFont="1" applyFill="1" applyBorder="1" applyAlignment="1">
      <alignment horizontal="right" vertical="top"/>
    </xf>
    <xf numFmtId="49" fontId="3" fillId="3" borderId="15" xfId="0" applyNumberFormat="1" applyFont="1" applyFill="1" applyBorder="1" applyAlignment="1">
      <alignment horizontal="right" vertical="top"/>
    </xf>
    <xf numFmtId="49" fontId="3" fillId="3" borderId="67" xfId="0" applyNumberFormat="1" applyFont="1" applyFill="1" applyBorder="1" applyAlignment="1">
      <alignment horizontal="right" vertical="top"/>
    </xf>
    <xf numFmtId="164" fontId="4" fillId="3" borderId="7" xfId="0" applyNumberFormat="1" applyFont="1" applyFill="1" applyBorder="1" applyAlignment="1">
      <alignment horizontal="center" vertical="top"/>
    </xf>
    <xf numFmtId="164" fontId="4" fillId="3" borderId="15" xfId="0" applyNumberFormat="1" applyFont="1" applyFill="1" applyBorder="1" applyAlignment="1">
      <alignment horizontal="center" vertical="top"/>
    </xf>
    <xf numFmtId="164" fontId="4" fillId="3" borderId="67" xfId="0" applyNumberFormat="1" applyFont="1" applyFill="1" applyBorder="1" applyAlignment="1">
      <alignment horizontal="center" vertical="top"/>
    </xf>
    <xf numFmtId="49" fontId="3" fillId="2" borderId="34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2" borderId="38" xfId="0" applyNumberFormat="1" applyFont="1" applyFill="1" applyBorder="1" applyAlignment="1">
      <alignment horizontal="center" vertical="top"/>
    </xf>
    <xf numFmtId="49" fontId="3" fillId="2" borderId="47" xfId="0" applyNumberFormat="1" applyFont="1" applyFill="1" applyBorder="1" applyAlignment="1">
      <alignment horizontal="center" vertical="top"/>
    </xf>
    <xf numFmtId="49" fontId="3" fillId="3" borderId="42" xfId="0" applyNumberFormat="1" applyFont="1" applyFill="1" applyBorder="1" applyAlignment="1">
      <alignment horizontal="center" vertical="top"/>
    </xf>
    <xf numFmtId="49" fontId="3" fillId="3" borderId="43" xfId="0" applyNumberFormat="1" applyFont="1" applyFill="1" applyBorder="1" applyAlignment="1">
      <alignment horizontal="center" vertical="top"/>
    </xf>
    <xf numFmtId="49" fontId="3" fillId="3" borderId="62" xfId="0" applyNumberFormat="1" applyFont="1" applyFill="1" applyBorder="1" applyAlignment="1">
      <alignment horizontal="center" vertical="top"/>
    </xf>
    <xf numFmtId="49" fontId="3" fillId="3" borderId="48" xfId="0" applyNumberFormat="1" applyFont="1" applyFill="1" applyBorder="1" applyAlignment="1">
      <alignment horizontal="center" vertical="top"/>
    </xf>
    <xf numFmtId="49" fontId="3" fillId="5" borderId="43" xfId="0" applyNumberFormat="1" applyFont="1" applyFill="1" applyBorder="1" applyAlignment="1">
      <alignment horizontal="center" vertical="top"/>
    </xf>
    <xf numFmtId="49" fontId="3" fillId="5" borderId="62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left" vertical="top" wrapText="1"/>
    </xf>
    <xf numFmtId="0" fontId="2" fillId="0" borderId="43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49" fontId="2" fillId="0" borderId="23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75" xfId="0" applyNumberFormat="1" applyFont="1" applyBorder="1" applyAlignment="1">
      <alignment horizontal="center" vertical="top" wrapText="1"/>
    </xf>
    <xf numFmtId="0" fontId="7" fillId="5" borderId="9" xfId="0" applyFont="1" applyFill="1" applyBorder="1" applyAlignment="1">
      <alignment horizontal="left" vertical="top" wrapText="1"/>
    </xf>
    <xf numFmtId="0" fontId="7" fillId="5" borderId="11" xfId="0" applyFont="1" applyFill="1" applyBorder="1" applyAlignment="1">
      <alignment horizontal="left" vertical="top" wrapText="1"/>
    </xf>
    <xf numFmtId="0" fontId="7" fillId="5" borderId="13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2" fillId="0" borderId="72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22" xfId="0" applyNumberFormat="1" applyFont="1" applyBorder="1" applyAlignment="1">
      <alignment horizontal="center" vertical="center" textRotation="90" wrapText="1"/>
    </xf>
    <xf numFmtId="0" fontId="2" fillId="0" borderId="37" xfId="0" applyNumberFormat="1" applyFont="1" applyBorder="1" applyAlignment="1">
      <alignment horizontal="center" vertical="center" textRotation="90" wrapText="1"/>
    </xf>
    <xf numFmtId="0" fontId="2" fillId="0" borderId="60" xfId="0" applyNumberFormat="1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0" borderId="52" xfId="0" applyFont="1" applyBorder="1" applyAlignment="1">
      <alignment horizontal="center" vertical="center" textRotation="90" wrapText="1"/>
    </xf>
    <xf numFmtId="0" fontId="7" fillId="0" borderId="76" xfId="0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16" fillId="0" borderId="38" xfId="0" applyFont="1" applyFill="1" applyBorder="1" applyAlignment="1">
      <alignment horizontal="center" vertical="center" textRotation="90" wrapText="1"/>
    </xf>
    <xf numFmtId="0" fontId="16" fillId="0" borderId="64" xfId="0" applyFont="1" applyFill="1" applyBorder="1" applyAlignment="1">
      <alignment horizontal="center" vertical="center" textRotation="90" wrapText="1"/>
    </xf>
    <xf numFmtId="0" fontId="16" fillId="0" borderId="13" xfId="0" applyFont="1" applyFill="1" applyBorder="1" applyAlignment="1">
      <alignment horizontal="center" vertical="center" textRotation="90" wrapText="1"/>
    </xf>
    <xf numFmtId="49" fontId="3" fillId="5" borderId="18" xfId="0" applyNumberFormat="1" applyFont="1" applyFill="1" applyBorder="1" applyAlignment="1">
      <alignment horizontal="center" vertical="top"/>
    </xf>
    <xf numFmtId="49" fontId="3" fillId="5" borderId="20" xfId="0" applyNumberFormat="1" applyFont="1" applyFill="1" applyBorder="1" applyAlignment="1">
      <alignment horizontal="center" vertical="top"/>
    </xf>
    <xf numFmtId="0" fontId="16" fillId="0" borderId="9" xfId="0" applyFont="1" applyFill="1" applyBorder="1" applyAlignment="1">
      <alignment horizontal="center" vertical="center" textRotation="90" wrapText="1"/>
    </xf>
    <xf numFmtId="0" fontId="16" fillId="0" borderId="11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67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 wrapText="1"/>
    </xf>
    <xf numFmtId="0" fontId="8" fillId="3" borderId="15" xfId="0" applyFont="1" applyFill="1" applyBorder="1" applyAlignment="1">
      <alignment horizontal="left" vertical="top" wrapText="1"/>
    </xf>
    <xf numFmtId="0" fontId="8" fillId="3" borderId="67" xfId="0" applyFont="1" applyFill="1" applyBorder="1" applyAlignment="1">
      <alignment horizontal="left" vertical="top" wrapText="1"/>
    </xf>
    <xf numFmtId="0" fontId="2" fillId="7" borderId="31" xfId="0" applyFont="1" applyFill="1" applyBorder="1" applyAlignment="1">
      <alignment horizontal="left" vertical="top" wrapText="1"/>
    </xf>
    <xf numFmtId="0" fontId="2" fillId="7" borderId="32" xfId="0" applyFont="1" applyFill="1" applyBorder="1" applyAlignment="1">
      <alignment horizontal="left" vertical="top" wrapText="1"/>
    </xf>
    <xf numFmtId="0" fontId="2" fillId="7" borderId="33" xfId="0" applyFont="1" applyFill="1" applyBorder="1" applyAlignment="1">
      <alignment horizontal="left" vertical="top" wrapText="1"/>
    </xf>
    <xf numFmtId="0" fontId="3" fillId="7" borderId="49" xfId="0" applyFont="1" applyFill="1" applyBorder="1" applyAlignment="1">
      <alignment horizontal="right" vertical="top" wrapText="1"/>
    </xf>
    <xf numFmtId="0" fontId="3" fillId="7" borderId="56" xfId="0" applyFont="1" applyFill="1" applyBorder="1" applyAlignment="1">
      <alignment horizontal="right" vertical="top" wrapText="1"/>
    </xf>
    <xf numFmtId="0" fontId="3" fillId="7" borderId="29" xfId="0" applyFont="1" applyFill="1" applyBorder="1" applyAlignment="1">
      <alignment horizontal="right" vertical="top" wrapText="1"/>
    </xf>
    <xf numFmtId="0" fontId="1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7" fillId="0" borderId="75" xfId="0" applyFont="1" applyBorder="1" applyAlignment="1">
      <alignment horizontal="right" vertical="top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7" fillId="0" borderId="33" xfId="0" applyNumberFormat="1" applyFont="1" applyBorder="1" applyAlignment="1">
      <alignment horizontal="center" vertical="center" textRotation="90"/>
    </xf>
    <xf numFmtId="0" fontId="7" fillId="0" borderId="59" xfId="0" applyNumberFormat="1" applyFont="1" applyBorder="1" applyAlignment="1">
      <alignment horizontal="center" vertical="center" textRotation="90"/>
    </xf>
    <xf numFmtId="0" fontId="8" fillId="0" borderId="0" xfId="0" applyFont="1" applyAlignment="1">
      <alignment horizontal="center" vertical="center" wrapText="1"/>
    </xf>
    <xf numFmtId="49" fontId="3" fillId="6" borderId="7" xfId="0" applyNumberFormat="1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left" vertical="top" wrapText="1"/>
    </xf>
    <xf numFmtId="49" fontId="3" fillId="6" borderId="67" xfId="0" applyNumberFormat="1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9" fillId="4" borderId="15" xfId="0" applyFont="1" applyFill="1" applyBorder="1" applyAlignment="1">
      <alignment horizontal="left" vertical="top" wrapText="1"/>
    </xf>
    <xf numFmtId="0" fontId="9" fillId="4" borderId="67" xfId="0" applyFont="1" applyFill="1" applyBorder="1" applyAlignment="1">
      <alignment horizontal="left" vertical="top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76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3" fontId="7" fillId="0" borderId="45" xfId="0" applyNumberFormat="1" applyFont="1" applyBorder="1" applyAlignment="1">
      <alignment horizontal="center" vertical="center" textRotation="90" wrapText="1"/>
    </xf>
    <xf numFmtId="3" fontId="7" fillId="0" borderId="71" xfId="0" applyNumberFormat="1" applyFont="1" applyBorder="1" applyAlignment="1">
      <alignment horizontal="center" vertical="center" textRotation="90" wrapText="1"/>
    </xf>
    <xf numFmtId="3" fontId="7" fillId="0" borderId="54" xfId="0" applyNumberFormat="1" applyFont="1" applyBorder="1" applyAlignment="1">
      <alignment horizontal="center" vertical="center" textRotation="90" wrapText="1"/>
    </xf>
    <xf numFmtId="3" fontId="7" fillId="0" borderId="21" xfId="0" applyNumberFormat="1" applyFont="1" applyBorder="1" applyAlignment="1">
      <alignment horizontal="center" vertical="center" textRotation="90" wrapText="1"/>
    </xf>
    <xf numFmtId="3" fontId="7" fillId="0" borderId="52" xfId="0" applyNumberFormat="1" applyFont="1" applyBorder="1" applyAlignment="1">
      <alignment horizontal="center" vertical="center" textRotation="90" wrapText="1"/>
    </xf>
    <xf numFmtId="3" fontId="7" fillId="0" borderId="76" xfId="0" applyNumberFormat="1" applyFont="1" applyBorder="1" applyAlignment="1">
      <alignment horizontal="center" vertical="center" textRotation="90" wrapText="1"/>
    </xf>
    <xf numFmtId="3" fontId="7" fillId="0" borderId="25" xfId="0" applyNumberFormat="1" applyFont="1" applyBorder="1" applyAlignment="1">
      <alignment horizontal="center" vertical="center" textRotation="90" wrapText="1"/>
    </xf>
    <xf numFmtId="3" fontId="7" fillId="0" borderId="53" xfId="0" applyNumberFormat="1" applyFont="1" applyBorder="1" applyAlignment="1">
      <alignment horizontal="center" vertical="center" textRotation="90" wrapText="1"/>
    </xf>
    <xf numFmtId="3" fontId="7" fillId="0" borderId="26" xfId="0" applyNumberFormat="1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top"/>
    </xf>
    <xf numFmtId="0" fontId="2" fillId="0" borderId="46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8" fillId="0" borderId="22" xfId="0" applyFont="1" applyFill="1" applyBorder="1" applyAlignment="1">
      <alignment horizontal="left" vertical="top" wrapText="1"/>
    </xf>
    <xf numFmtId="0" fontId="8" fillId="0" borderId="37" xfId="0" applyFont="1" applyFill="1" applyBorder="1" applyAlignment="1">
      <alignment horizontal="left" vertical="top" wrapText="1"/>
    </xf>
    <xf numFmtId="0" fontId="7" fillId="0" borderId="21" xfId="0" applyFont="1" applyFill="1" applyBorder="1" applyAlignment="1">
      <alignment horizontal="center" vertical="center" textRotation="90" wrapText="1"/>
    </xf>
    <xf numFmtId="0" fontId="7" fillId="0" borderId="52" xfId="0" applyFont="1" applyFill="1" applyBorder="1" applyAlignment="1">
      <alignment horizontal="center" vertical="center" textRotation="90" wrapText="1"/>
    </xf>
    <xf numFmtId="0" fontId="7" fillId="0" borderId="76" xfId="0" applyFont="1" applyFill="1" applyBorder="1" applyAlignment="1">
      <alignment horizontal="center" vertical="center" textRotation="90" wrapText="1"/>
    </xf>
    <xf numFmtId="49" fontId="8" fillId="0" borderId="21" xfId="0" applyNumberFormat="1" applyFont="1" applyBorder="1" applyAlignment="1">
      <alignment horizontal="center" vertical="top"/>
    </xf>
    <xf numFmtId="49" fontId="8" fillId="0" borderId="52" xfId="0" applyNumberFormat="1" applyFont="1" applyBorder="1" applyAlignment="1">
      <alignment horizontal="center" vertical="top"/>
    </xf>
    <xf numFmtId="49" fontId="8" fillId="0" borderId="76" xfId="0" applyNumberFormat="1" applyFont="1" applyBorder="1" applyAlignment="1">
      <alignment horizontal="center" vertical="top"/>
    </xf>
    <xf numFmtId="0" fontId="2" fillId="0" borderId="11" xfId="0" applyFont="1" applyFill="1" applyBorder="1" applyAlignment="1">
      <alignment horizontal="left" vertical="top" wrapText="1"/>
    </xf>
    <xf numFmtId="0" fontId="2" fillId="8" borderId="37" xfId="0" applyFont="1" applyFill="1" applyBorder="1" applyAlignment="1">
      <alignment horizontal="left" vertical="top" wrapText="1"/>
    </xf>
    <xf numFmtId="0" fontId="7" fillId="0" borderId="53" xfId="0" applyFont="1" applyFill="1" applyBorder="1" applyAlignment="1">
      <alignment horizontal="center" vertical="center" textRotation="90" wrapText="1"/>
    </xf>
    <xf numFmtId="0" fontId="2" fillId="5" borderId="22" xfId="0" applyFont="1" applyFill="1" applyBorder="1" applyAlignment="1">
      <alignment horizontal="left" vertical="top" wrapText="1"/>
    </xf>
    <xf numFmtId="0" fontId="2" fillId="5" borderId="37" xfId="0" applyFont="1" applyFill="1" applyBorder="1" applyAlignment="1">
      <alignment horizontal="left" vertical="top" wrapText="1"/>
    </xf>
    <xf numFmtId="0" fontId="2" fillId="5" borderId="60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center" vertical="top" wrapText="1"/>
    </xf>
    <xf numFmtId="0" fontId="2" fillId="0" borderId="38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3" fillId="0" borderId="25" xfId="0" applyFont="1" applyBorder="1" applyAlignment="1">
      <alignment horizontal="center" vertical="center" textRotation="90"/>
    </xf>
    <xf numFmtId="0" fontId="3" fillId="0" borderId="53" xfId="0" applyFont="1" applyBorder="1" applyAlignment="1">
      <alignment horizontal="center" vertical="center" textRotation="90"/>
    </xf>
    <xf numFmtId="0" fontId="3" fillId="0" borderId="26" xfId="0" applyFont="1" applyBorder="1" applyAlignment="1">
      <alignment horizontal="center" vertical="center" textRotation="90"/>
    </xf>
    <xf numFmtId="0" fontId="2" fillId="0" borderId="38" xfId="0" applyFont="1" applyFill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7" fillId="0" borderId="38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49" fontId="3" fillId="3" borderId="18" xfId="0" applyNumberFormat="1" applyFont="1" applyFill="1" applyBorder="1" applyAlignment="1">
      <alignment horizontal="right" vertical="top"/>
    </xf>
    <xf numFmtId="49" fontId="3" fillId="3" borderId="23" xfId="0" applyNumberFormat="1" applyFont="1" applyFill="1" applyBorder="1" applyAlignment="1">
      <alignment horizontal="right" vertical="top"/>
    </xf>
    <xf numFmtId="164" fontId="3" fillId="3" borderId="7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center" vertical="top"/>
    </xf>
    <xf numFmtId="164" fontId="3" fillId="3" borderId="67" xfId="0" applyNumberFormat="1" applyFont="1" applyFill="1" applyBorder="1" applyAlignment="1">
      <alignment horizontal="center" vertical="top"/>
    </xf>
    <xf numFmtId="0" fontId="7" fillId="0" borderId="18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8" borderId="18" xfId="0" applyFont="1" applyFill="1" applyBorder="1" applyAlignment="1">
      <alignment horizontal="left" vertical="top" wrapText="1"/>
    </xf>
    <xf numFmtId="0" fontId="7" fillId="8" borderId="20" xfId="0" applyFont="1" applyFill="1" applyBorder="1" applyAlignment="1">
      <alignment horizontal="left" vertical="top" wrapText="1"/>
    </xf>
    <xf numFmtId="164" fontId="3" fillId="5" borderId="43" xfId="0" applyNumberFormat="1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horizontal="center" vertical="top" wrapText="1"/>
    </xf>
    <xf numFmtId="164" fontId="3" fillId="0" borderId="53" xfId="0" applyNumberFormat="1" applyFont="1" applyFill="1" applyBorder="1" applyAlignment="1">
      <alignment horizontal="center" vertical="top" wrapText="1"/>
    </xf>
    <xf numFmtId="164" fontId="3" fillId="0" borderId="49" xfId="0" applyNumberFormat="1" applyFont="1" applyFill="1" applyBorder="1" applyAlignment="1">
      <alignment horizontal="center" vertical="top" wrapText="1"/>
    </xf>
    <xf numFmtId="49" fontId="3" fillId="8" borderId="4" xfId="0" applyNumberFormat="1" applyFont="1" applyFill="1" applyBorder="1" applyAlignment="1">
      <alignment horizontal="center" vertical="top"/>
    </xf>
    <xf numFmtId="49" fontId="3" fillId="8" borderId="52" xfId="0" applyNumberFormat="1" applyFont="1" applyFill="1" applyBorder="1" applyAlignment="1">
      <alignment horizontal="center" vertical="top"/>
    </xf>
    <xf numFmtId="49" fontId="3" fillId="8" borderId="30" xfId="0" applyNumberFormat="1" applyFont="1" applyFill="1" applyBorder="1" applyAlignment="1">
      <alignment horizontal="center" vertical="top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15" xfId="0" applyNumberFormat="1" applyFont="1" applyFill="1" applyBorder="1" applyAlignment="1">
      <alignment horizontal="center" vertical="center"/>
    </xf>
    <xf numFmtId="164" fontId="3" fillId="3" borderId="67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5" borderId="1" xfId="0" applyNumberFormat="1" applyFont="1" applyFill="1" applyBorder="1" applyAlignment="1">
      <alignment horizontal="center" vertical="top"/>
    </xf>
    <xf numFmtId="164" fontId="3" fillId="0" borderId="48" xfId="0" applyNumberFormat="1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center" vertical="top" wrapText="1"/>
    </xf>
    <xf numFmtId="164" fontId="3" fillId="0" borderId="69" xfId="0" applyNumberFormat="1" applyFont="1" applyBorder="1" applyAlignment="1">
      <alignment horizontal="center" vertical="top" wrapText="1"/>
    </xf>
    <xf numFmtId="164" fontId="3" fillId="0" borderId="49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/>
    </xf>
    <xf numFmtId="49" fontId="3" fillId="0" borderId="19" xfId="0" applyNumberFormat="1" applyFont="1" applyBorder="1" applyAlignment="1">
      <alignment horizontal="center" vertical="top"/>
    </xf>
    <xf numFmtId="49" fontId="3" fillId="0" borderId="30" xfId="0" applyNumberFormat="1" applyFont="1" applyBorder="1" applyAlignment="1">
      <alignment horizontal="center" vertical="top"/>
    </xf>
    <xf numFmtId="164" fontId="7" fillId="8" borderId="9" xfId="0" applyNumberFormat="1" applyFont="1" applyFill="1" applyBorder="1" applyAlignment="1">
      <alignment horizontal="left" vertical="top" wrapText="1"/>
    </xf>
    <xf numFmtId="164" fontId="2" fillId="8" borderId="11" xfId="0" applyNumberFormat="1" applyFont="1" applyFill="1" applyBorder="1" applyAlignment="1">
      <alignment horizontal="left" vertical="top" wrapText="1"/>
    </xf>
    <xf numFmtId="164" fontId="2" fillId="8" borderId="13" xfId="0" applyNumberFormat="1" applyFont="1" applyFill="1" applyBorder="1" applyAlignment="1">
      <alignment horizontal="left" vertical="top" wrapText="1"/>
    </xf>
    <xf numFmtId="164" fontId="3" fillId="8" borderId="42" xfId="0" applyNumberFormat="1" applyFont="1" applyFill="1" applyBorder="1" applyAlignment="1">
      <alignment horizontal="left" vertical="top" wrapText="1"/>
    </xf>
    <xf numFmtId="164" fontId="3" fillId="8" borderId="48" xfId="0" applyNumberFormat="1" applyFont="1" applyFill="1" applyBorder="1" applyAlignment="1">
      <alignment horizontal="left" vertical="top" wrapText="1"/>
    </xf>
    <xf numFmtId="49" fontId="3" fillId="0" borderId="52" xfId="0" applyNumberFormat="1" applyFont="1" applyBorder="1" applyAlignment="1">
      <alignment horizontal="center" vertical="top"/>
    </xf>
    <xf numFmtId="164" fontId="2" fillId="8" borderId="42" xfId="0" applyNumberFormat="1" applyFont="1" applyFill="1" applyBorder="1" applyAlignment="1">
      <alignment horizontal="left" vertical="top" wrapText="1"/>
    </xf>
    <xf numFmtId="164" fontId="2" fillId="8" borderId="48" xfId="0" applyNumberFormat="1" applyFont="1" applyFill="1" applyBorder="1" applyAlignment="1">
      <alignment horizontal="left" vertical="top" wrapText="1"/>
    </xf>
    <xf numFmtId="0" fontId="2" fillId="0" borderId="10" xfId="0" applyNumberFormat="1" applyFont="1" applyFill="1" applyBorder="1" applyAlignment="1">
      <alignment horizontal="center" vertical="top"/>
    </xf>
    <xf numFmtId="0" fontId="2" fillId="0" borderId="14" xfId="0" applyNumberFormat="1" applyFont="1" applyFill="1" applyBorder="1" applyAlignment="1">
      <alignment horizontal="center" vertical="top"/>
    </xf>
    <xf numFmtId="164" fontId="3" fillId="8" borderId="43" xfId="0" applyNumberFormat="1" applyFont="1" applyFill="1" applyBorder="1" applyAlignment="1">
      <alignment horizontal="left" vertical="top" wrapText="1"/>
    </xf>
    <xf numFmtId="0" fontId="5" fillId="8" borderId="31" xfId="0" applyFont="1" applyFill="1" applyBorder="1" applyAlignment="1">
      <alignment horizontal="left" vertical="top" wrapText="1"/>
    </xf>
    <xf numFmtId="0" fontId="5" fillId="8" borderId="32" xfId="0" applyFont="1" applyFill="1" applyBorder="1" applyAlignment="1">
      <alignment horizontal="left" vertical="top" wrapText="1"/>
    </xf>
    <xf numFmtId="0" fontId="5" fillId="8" borderId="33" xfId="0" applyFont="1" applyFill="1" applyBorder="1" applyAlignment="1">
      <alignment horizontal="left" vertical="top" wrapText="1"/>
    </xf>
    <xf numFmtId="0" fontId="5" fillId="0" borderId="69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164" fontId="14" fillId="0" borderId="0" xfId="0" applyNumberFormat="1" applyFont="1" applyFill="1" applyBorder="1" applyAlignment="1">
      <alignment horizontal="center"/>
    </xf>
    <xf numFmtId="164" fontId="14" fillId="0" borderId="75" xfId="0" applyNumberFormat="1" applyFont="1" applyFill="1" applyBorder="1" applyAlignment="1">
      <alignment horizontal="center"/>
    </xf>
    <xf numFmtId="0" fontId="14" fillId="5" borderId="0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164" fontId="3" fillId="3" borderId="67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top"/>
    </xf>
    <xf numFmtId="164" fontId="3" fillId="2" borderId="15" xfId="0" applyNumberFormat="1" applyFont="1" applyFill="1" applyBorder="1" applyAlignment="1">
      <alignment horizontal="center" vertical="top"/>
    </xf>
    <xf numFmtId="164" fontId="3" fillId="2" borderId="67" xfId="0" applyNumberFormat="1" applyFont="1" applyFill="1" applyBorder="1" applyAlignment="1">
      <alignment horizontal="center" vertical="top"/>
    </xf>
    <xf numFmtId="164" fontId="3" fillId="4" borderId="26" xfId="0" applyNumberFormat="1" applyFont="1" applyFill="1" applyBorder="1" applyAlignment="1">
      <alignment horizontal="center" vertical="top"/>
    </xf>
    <xf numFmtId="164" fontId="3" fillId="4" borderId="75" xfId="0" applyNumberFormat="1" applyFont="1" applyFill="1" applyBorder="1" applyAlignment="1">
      <alignment horizontal="center" vertical="top"/>
    </xf>
    <xf numFmtId="164" fontId="3" fillId="4" borderId="54" xfId="0" applyNumberFormat="1" applyFont="1" applyFill="1" applyBorder="1" applyAlignment="1">
      <alignment horizontal="center" vertical="top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64" fontId="14" fillId="5" borderId="0" xfId="0" applyNumberFormat="1" applyFont="1" applyFill="1" applyBorder="1" applyAlignment="1">
      <alignment horizontal="center" vertical="top" wrapText="1"/>
    </xf>
    <xf numFmtId="0" fontId="14" fillId="8" borderId="31" xfId="0" applyFont="1" applyFill="1" applyBorder="1" applyAlignment="1">
      <alignment horizontal="left" vertical="top" wrapText="1"/>
    </xf>
    <xf numFmtId="0" fontId="14" fillId="8" borderId="32" xfId="0" applyFont="1" applyFill="1" applyBorder="1" applyAlignment="1">
      <alignment horizontal="left" vertical="top" wrapText="1"/>
    </xf>
    <xf numFmtId="0" fontId="14" fillId="8" borderId="33" xfId="0" applyFont="1" applyFill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4" fillId="7" borderId="47" xfId="0" applyFont="1" applyFill="1" applyBorder="1" applyAlignment="1">
      <alignment horizontal="right" vertical="top" wrapText="1"/>
    </xf>
    <xf numFmtId="0" fontId="4" fillId="7" borderId="1" xfId="0" applyFont="1" applyFill="1" applyBorder="1" applyAlignment="1">
      <alignment horizontal="right" vertical="top" wrapText="1"/>
    </xf>
    <xf numFmtId="0" fontId="4" fillId="7" borderId="59" xfId="0" applyFont="1" applyFill="1" applyBorder="1" applyAlignment="1">
      <alignment horizontal="right" vertical="top" wrapText="1"/>
    </xf>
    <xf numFmtId="0" fontId="4" fillId="4" borderId="31" xfId="0" applyFont="1" applyFill="1" applyBorder="1" applyAlignment="1">
      <alignment horizontal="right" vertical="top" wrapText="1"/>
    </xf>
    <xf numFmtId="0" fontId="4" fillId="4" borderId="32" xfId="0" applyFont="1" applyFill="1" applyBorder="1" applyAlignment="1">
      <alignment horizontal="right" vertical="top" wrapText="1"/>
    </xf>
    <xf numFmtId="0" fontId="4" fillId="4" borderId="33" xfId="0" applyFont="1" applyFill="1" applyBorder="1" applyAlignment="1">
      <alignment horizontal="right" vertical="top" wrapText="1"/>
    </xf>
    <xf numFmtId="0" fontId="12" fillId="0" borderId="0" xfId="0" applyFont="1" applyAlignment="1">
      <alignment horizontal="right" vertical="top"/>
    </xf>
    <xf numFmtId="3" fontId="7" fillId="0" borderId="23" xfId="0" applyNumberFormat="1" applyFont="1" applyBorder="1" applyAlignment="1">
      <alignment horizontal="center" vertical="center" textRotation="90" wrapText="1"/>
    </xf>
    <xf numFmtId="3" fontId="7" fillId="0" borderId="0" xfId="0" applyNumberFormat="1" applyFont="1" applyBorder="1" applyAlignment="1">
      <alignment horizontal="center" vertical="center" textRotation="90" wrapText="1"/>
    </xf>
    <xf numFmtId="3" fontId="7" fillId="0" borderId="75" xfId="0" applyNumberFormat="1" applyFont="1" applyBorder="1" applyAlignment="1">
      <alignment horizontal="center" vertical="center" textRotation="90" wrapText="1"/>
    </xf>
    <xf numFmtId="3" fontId="7" fillId="0" borderId="10" xfId="0" applyNumberFormat="1" applyFont="1" applyBorder="1" applyAlignment="1">
      <alignment horizontal="center" vertical="center" textRotation="90" wrapText="1"/>
    </xf>
    <xf numFmtId="3" fontId="7" fillId="0" borderId="12" xfId="0" applyNumberFormat="1" applyFont="1" applyBorder="1" applyAlignment="1">
      <alignment horizontal="center" vertical="center" textRotation="90" wrapText="1"/>
    </xf>
    <xf numFmtId="3" fontId="7" fillId="0" borderId="14" xfId="0" applyNumberFormat="1" applyFont="1" applyBorder="1" applyAlignment="1">
      <alignment horizontal="center" vertical="center" textRotation="90" wrapText="1"/>
    </xf>
    <xf numFmtId="0" fontId="7" fillId="0" borderId="18" xfId="0" applyFont="1" applyFill="1" applyBorder="1" applyAlignment="1">
      <alignment horizontal="left" vertical="top" wrapText="1"/>
    </xf>
    <xf numFmtId="0" fontId="7" fillId="0" borderId="43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24" fillId="5" borderId="22" xfId="0" applyFont="1" applyFill="1" applyBorder="1" applyAlignment="1">
      <alignment horizontal="left" vertical="top" wrapText="1"/>
    </xf>
    <xf numFmtId="0" fontId="24" fillId="5" borderId="37" xfId="0" applyFont="1" applyFill="1" applyBorder="1" applyAlignment="1">
      <alignment horizontal="left" vertical="top" wrapText="1"/>
    </xf>
    <xf numFmtId="0" fontId="24" fillId="5" borderId="60" xfId="0" applyFont="1" applyFill="1" applyBorder="1" applyAlignment="1">
      <alignment horizontal="left" vertical="top" wrapText="1"/>
    </xf>
    <xf numFmtId="0" fontId="4" fillId="7" borderId="48" xfId="0" applyFont="1" applyFill="1" applyBorder="1" applyAlignment="1">
      <alignment horizontal="right" vertical="top" wrapText="1"/>
    </xf>
    <xf numFmtId="0" fontId="5" fillId="0" borderId="61" xfId="0" applyFont="1" applyBorder="1" applyAlignment="1">
      <alignment horizontal="left" vertical="top" wrapText="1"/>
    </xf>
    <xf numFmtId="0" fontId="4" fillId="4" borderId="61" xfId="0" applyFont="1" applyFill="1" applyBorder="1" applyAlignment="1">
      <alignment horizontal="right" vertical="top" wrapText="1"/>
    </xf>
    <xf numFmtId="0" fontId="14" fillId="8" borderId="61" xfId="0" applyFont="1" applyFill="1" applyBorder="1" applyAlignment="1">
      <alignment horizontal="left" vertical="top" wrapText="1"/>
    </xf>
    <xf numFmtId="0" fontId="5" fillId="8" borderId="61" xfId="0" applyFont="1" applyFill="1" applyBorder="1" applyAlignment="1">
      <alignment horizontal="left" vertical="top" wrapText="1"/>
    </xf>
    <xf numFmtId="0" fontId="4" fillId="0" borderId="42" xfId="0" applyFont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left" vertical="top" wrapText="1"/>
    </xf>
    <xf numFmtId="0" fontId="22" fillId="0" borderId="13" xfId="0" applyFont="1" applyFill="1" applyBorder="1" applyAlignment="1">
      <alignment horizontal="left" vertical="top" wrapText="1"/>
    </xf>
    <xf numFmtId="0" fontId="2" fillId="0" borderId="22" xfId="0" applyNumberFormat="1" applyFont="1" applyFill="1" applyBorder="1" applyAlignment="1">
      <alignment horizontal="center" vertical="top"/>
    </xf>
    <xf numFmtId="0" fontId="2" fillId="0" borderId="60" xfId="0" applyNumberFormat="1" applyFont="1" applyFill="1" applyBorder="1" applyAlignment="1">
      <alignment horizontal="center" vertical="top"/>
    </xf>
    <xf numFmtId="0" fontId="12" fillId="0" borderId="32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</cellXfs>
  <cellStyles count="4">
    <cellStyle name="Įprastas" xfId="0" builtinId="0"/>
    <cellStyle name="Įprastas 2" xfId="1"/>
    <cellStyle name="Normal_biudz uz 2001 atskaitomybe3" xfId="2"/>
    <cellStyle name="Paprastas_3 lentel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zoomScale="120" zoomScaleNormal="120" zoomScaleSheetLayoutView="100" workbookViewId="0">
      <selection activeCell="K18" sqref="K18"/>
    </sheetView>
  </sheetViews>
  <sheetFormatPr defaultRowHeight="12.75"/>
  <cols>
    <col min="1" max="3" width="2.7109375" style="1" customWidth="1"/>
    <col min="4" max="4" width="38.7109375" style="1" customWidth="1"/>
    <col min="5" max="6" width="3" style="1" customWidth="1"/>
    <col min="7" max="7" width="3" style="2" customWidth="1"/>
    <col min="8" max="8" width="6.85546875" style="104" customWidth="1"/>
    <col min="9" max="9" width="6.7109375" style="178" customWidth="1"/>
    <col min="10" max="10" width="6.42578125" style="178" customWidth="1"/>
    <col min="11" max="11" width="6.28515625" style="178" customWidth="1"/>
    <col min="12" max="12" width="6.140625" style="178" customWidth="1"/>
    <col min="13" max="14" width="7.5703125" style="1" customWidth="1"/>
    <col min="15" max="15" width="27.42578125" style="1" customWidth="1"/>
    <col min="16" max="17" width="5.5703125" style="178" customWidth="1"/>
    <col min="18" max="18" width="5.5703125" style="40" customWidth="1"/>
    <col min="19" max="19" width="9.140625" style="40"/>
    <col min="20" max="20" width="22.140625" style="40" customWidth="1"/>
    <col min="21" max="16384" width="9.140625" style="40"/>
  </cols>
  <sheetData>
    <row r="1" spans="1:22" ht="15.75">
      <c r="A1" s="705" t="s">
        <v>92</v>
      </c>
      <c r="B1" s="705"/>
      <c r="C1" s="705"/>
      <c r="D1" s="705"/>
      <c r="E1" s="705"/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705"/>
      <c r="Q1" s="705"/>
      <c r="R1" s="705"/>
    </row>
    <row r="2" spans="1:22" ht="12.75" customHeight="1">
      <c r="A2" s="724" t="s">
        <v>59</v>
      </c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  <c r="O2" s="724"/>
      <c r="P2" s="724"/>
      <c r="Q2" s="724"/>
      <c r="R2" s="724"/>
    </row>
    <row r="3" spans="1:22">
      <c r="A3" s="706" t="s">
        <v>101</v>
      </c>
      <c r="B3" s="706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  <c r="P3" s="706"/>
      <c r="Q3" s="706"/>
      <c r="R3" s="706"/>
    </row>
    <row r="4" spans="1:22" ht="13.5" thickBot="1">
      <c r="A4" s="707" t="s">
        <v>0</v>
      </c>
      <c r="B4" s="707"/>
      <c r="C4" s="707"/>
      <c r="D4" s="707"/>
      <c r="E4" s="707"/>
      <c r="F4" s="707"/>
      <c r="G4" s="707"/>
      <c r="H4" s="707"/>
      <c r="I4" s="707"/>
      <c r="J4" s="707"/>
      <c r="K4" s="707"/>
      <c r="L4" s="707"/>
      <c r="M4" s="707"/>
      <c r="N4" s="707"/>
      <c r="O4" s="707"/>
      <c r="P4" s="707"/>
      <c r="Q4" s="707"/>
      <c r="R4" s="707"/>
    </row>
    <row r="5" spans="1:22" ht="27" customHeight="1">
      <c r="A5" s="708" t="s">
        <v>1</v>
      </c>
      <c r="B5" s="711" t="s">
        <v>2</v>
      </c>
      <c r="C5" s="711" t="s">
        <v>3</v>
      </c>
      <c r="D5" s="714" t="s">
        <v>16</v>
      </c>
      <c r="E5" s="717" t="s">
        <v>4</v>
      </c>
      <c r="F5" s="711" t="s">
        <v>107</v>
      </c>
      <c r="G5" s="676" t="s">
        <v>5</v>
      </c>
      <c r="H5" s="679" t="s">
        <v>6</v>
      </c>
      <c r="I5" s="560" t="s">
        <v>73</v>
      </c>
      <c r="J5" s="561"/>
      <c r="K5" s="561"/>
      <c r="L5" s="682"/>
      <c r="M5" s="731" t="s">
        <v>103</v>
      </c>
      <c r="N5" s="734" t="s">
        <v>104</v>
      </c>
      <c r="O5" s="737" t="s">
        <v>102</v>
      </c>
      <c r="P5" s="738"/>
      <c r="Q5" s="738"/>
      <c r="R5" s="739"/>
    </row>
    <row r="6" spans="1:22" ht="12.75" customHeight="1">
      <c r="A6" s="709"/>
      <c r="B6" s="712"/>
      <c r="C6" s="712"/>
      <c r="D6" s="715"/>
      <c r="E6" s="718"/>
      <c r="F6" s="712"/>
      <c r="G6" s="677"/>
      <c r="H6" s="680"/>
      <c r="I6" s="674" t="s">
        <v>7</v>
      </c>
      <c r="J6" s="683" t="s">
        <v>8</v>
      </c>
      <c r="K6" s="683"/>
      <c r="L6" s="684" t="s">
        <v>22</v>
      </c>
      <c r="M6" s="732"/>
      <c r="N6" s="735"/>
      <c r="O6" s="720" t="s">
        <v>16</v>
      </c>
      <c r="P6" s="712" t="s">
        <v>56</v>
      </c>
      <c r="Q6" s="712" t="s">
        <v>57</v>
      </c>
      <c r="R6" s="722" t="s">
        <v>74</v>
      </c>
    </row>
    <row r="7" spans="1:22" ht="101.25" thickBot="1">
      <c r="A7" s="710"/>
      <c r="B7" s="713"/>
      <c r="C7" s="713"/>
      <c r="D7" s="716"/>
      <c r="E7" s="719"/>
      <c r="F7" s="713"/>
      <c r="G7" s="678"/>
      <c r="H7" s="681"/>
      <c r="I7" s="675"/>
      <c r="J7" s="177" t="s">
        <v>7</v>
      </c>
      <c r="K7" s="3" t="s">
        <v>17</v>
      </c>
      <c r="L7" s="685"/>
      <c r="M7" s="733"/>
      <c r="N7" s="736"/>
      <c r="O7" s="721"/>
      <c r="P7" s="713"/>
      <c r="Q7" s="713"/>
      <c r="R7" s="723"/>
    </row>
    <row r="8" spans="1:22" ht="13.5" thickBot="1">
      <c r="A8" s="725" t="s">
        <v>32</v>
      </c>
      <c r="B8" s="726"/>
      <c r="C8" s="726"/>
      <c r="D8" s="726"/>
      <c r="E8" s="726"/>
      <c r="F8" s="726"/>
      <c r="G8" s="726"/>
      <c r="H8" s="726"/>
      <c r="I8" s="726"/>
      <c r="J8" s="726"/>
      <c r="K8" s="726"/>
      <c r="L8" s="726"/>
      <c r="M8" s="726"/>
      <c r="N8" s="726"/>
      <c r="O8" s="726"/>
      <c r="P8" s="726"/>
      <c r="Q8" s="726"/>
      <c r="R8" s="727"/>
    </row>
    <row r="9" spans="1:22" ht="13.5" thickBot="1">
      <c r="A9" s="728" t="s">
        <v>47</v>
      </c>
      <c r="B9" s="729"/>
      <c r="C9" s="729"/>
      <c r="D9" s="729"/>
      <c r="E9" s="729"/>
      <c r="F9" s="729"/>
      <c r="G9" s="729"/>
      <c r="H9" s="729"/>
      <c r="I9" s="729"/>
      <c r="J9" s="729"/>
      <c r="K9" s="729"/>
      <c r="L9" s="729"/>
      <c r="M9" s="729"/>
      <c r="N9" s="729"/>
      <c r="O9" s="729"/>
      <c r="P9" s="729"/>
      <c r="Q9" s="729"/>
      <c r="R9" s="730"/>
    </row>
    <row r="10" spans="1:22" ht="17.25" customHeight="1" thickBot="1">
      <c r="A10" s="22" t="s">
        <v>9</v>
      </c>
      <c r="B10" s="693" t="s">
        <v>43</v>
      </c>
      <c r="C10" s="694"/>
      <c r="D10" s="694"/>
      <c r="E10" s="694"/>
      <c r="F10" s="694"/>
      <c r="G10" s="694"/>
      <c r="H10" s="694"/>
      <c r="I10" s="694"/>
      <c r="J10" s="694"/>
      <c r="K10" s="694"/>
      <c r="L10" s="694"/>
      <c r="M10" s="694"/>
      <c r="N10" s="694"/>
      <c r="O10" s="694"/>
      <c r="P10" s="694"/>
      <c r="Q10" s="694"/>
      <c r="R10" s="695"/>
    </row>
    <row r="11" spans="1:22" ht="13.5" thickBot="1">
      <c r="A11" s="4" t="s">
        <v>9</v>
      </c>
      <c r="B11" s="18" t="s">
        <v>9</v>
      </c>
      <c r="C11" s="696" t="s">
        <v>34</v>
      </c>
      <c r="D11" s="697"/>
      <c r="E11" s="697"/>
      <c r="F11" s="697"/>
      <c r="G11" s="697"/>
      <c r="H11" s="697"/>
      <c r="I11" s="697"/>
      <c r="J11" s="697"/>
      <c r="K11" s="697"/>
      <c r="L11" s="697"/>
      <c r="M11" s="697"/>
      <c r="N11" s="697"/>
      <c r="O11" s="697"/>
      <c r="P11" s="697"/>
      <c r="Q11" s="697"/>
      <c r="R11" s="698"/>
    </row>
    <row r="12" spans="1:22" ht="34.5" customHeight="1">
      <c r="A12" s="653" t="s">
        <v>9</v>
      </c>
      <c r="B12" s="657" t="s">
        <v>9</v>
      </c>
      <c r="C12" s="585" t="s">
        <v>9</v>
      </c>
      <c r="D12" s="663" t="s">
        <v>23</v>
      </c>
      <c r="E12" s="227" t="s">
        <v>84</v>
      </c>
      <c r="F12" s="666" t="s">
        <v>24</v>
      </c>
      <c r="G12" s="644" t="s">
        <v>40</v>
      </c>
      <c r="H12" s="96" t="s">
        <v>25</v>
      </c>
      <c r="I12" s="64">
        <f t="shared" ref="I12:I14" si="0">J12+L12</f>
        <v>36.799999999999997</v>
      </c>
      <c r="J12" s="65">
        <v>36.799999999999997</v>
      </c>
      <c r="K12" s="65"/>
      <c r="L12" s="66"/>
      <c r="M12" s="51">
        <v>36.799999999999997</v>
      </c>
      <c r="N12" s="28">
        <v>36.799999999999997</v>
      </c>
      <c r="O12" s="669" t="s">
        <v>99</v>
      </c>
      <c r="P12" s="115">
        <v>100</v>
      </c>
      <c r="Q12" s="115">
        <v>100</v>
      </c>
      <c r="R12" s="116">
        <v>100</v>
      </c>
    </row>
    <row r="13" spans="1:22" ht="15" customHeight="1">
      <c r="A13" s="654"/>
      <c r="B13" s="658"/>
      <c r="C13" s="661"/>
      <c r="D13" s="664"/>
      <c r="E13" s="686" t="s">
        <v>85</v>
      </c>
      <c r="F13" s="667"/>
      <c r="G13" s="645"/>
      <c r="H13" s="97" t="s">
        <v>26</v>
      </c>
      <c r="I13" s="67">
        <f t="shared" si="0"/>
        <v>318</v>
      </c>
      <c r="J13" s="68">
        <v>318</v>
      </c>
      <c r="K13" s="68"/>
      <c r="L13" s="69"/>
      <c r="M13" s="58">
        <v>318</v>
      </c>
      <c r="N13" s="59">
        <v>318</v>
      </c>
      <c r="O13" s="670"/>
      <c r="P13" s="117"/>
      <c r="Q13" s="117"/>
      <c r="R13" s="118"/>
    </row>
    <row r="14" spans="1:22" ht="15" customHeight="1">
      <c r="A14" s="655"/>
      <c r="B14" s="659"/>
      <c r="C14" s="662"/>
      <c r="D14" s="664"/>
      <c r="E14" s="687"/>
      <c r="F14" s="667"/>
      <c r="G14" s="645"/>
      <c r="H14" s="98" t="s">
        <v>44</v>
      </c>
      <c r="I14" s="70">
        <f t="shared" si="0"/>
        <v>127.7</v>
      </c>
      <c r="J14" s="71">
        <v>127.7</v>
      </c>
      <c r="K14" s="71"/>
      <c r="L14" s="72"/>
      <c r="M14" s="60"/>
      <c r="N14" s="61"/>
      <c r="O14" s="670"/>
      <c r="P14" s="117"/>
      <c r="Q14" s="117"/>
      <c r="R14" s="118"/>
    </row>
    <row r="15" spans="1:22">
      <c r="A15" s="655"/>
      <c r="B15" s="659"/>
      <c r="C15" s="662"/>
      <c r="D15" s="664"/>
      <c r="E15" s="686" t="s">
        <v>70</v>
      </c>
      <c r="F15" s="667"/>
      <c r="G15" s="645"/>
      <c r="H15" s="213"/>
      <c r="I15" s="67"/>
      <c r="J15" s="68"/>
      <c r="K15" s="68"/>
      <c r="L15" s="69"/>
      <c r="M15" s="58"/>
      <c r="N15" s="59"/>
      <c r="O15" s="670"/>
      <c r="P15" s="119"/>
      <c r="Q15" s="119"/>
      <c r="R15" s="120"/>
      <c r="V15" s="41"/>
    </row>
    <row r="16" spans="1:22" ht="17.25" customHeight="1" thickBot="1">
      <c r="A16" s="656"/>
      <c r="B16" s="660"/>
      <c r="C16" s="586"/>
      <c r="D16" s="665"/>
      <c r="E16" s="688"/>
      <c r="F16" s="668"/>
      <c r="G16" s="646"/>
      <c r="H16" s="100" t="s">
        <v>10</v>
      </c>
      <c r="I16" s="73">
        <f t="shared" ref="I16:I20" si="1">J16+L16</f>
        <v>482.5</v>
      </c>
      <c r="J16" s="74">
        <f>SUM(J12:J15)</f>
        <v>482.5</v>
      </c>
      <c r="K16" s="74"/>
      <c r="L16" s="75"/>
      <c r="M16" s="84">
        <f>SUM(M12:M15)</f>
        <v>354.8</v>
      </c>
      <c r="N16" s="85">
        <f>SUM(N12:N15)</f>
        <v>354.8</v>
      </c>
      <c r="O16" s="671"/>
      <c r="P16" s="121"/>
      <c r="Q16" s="121"/>
      <c r="R16" s="122"/>
    </row>
    <row r="17" spans="1:23" ht="12.75" customHeight="1">
      <c r="A17" s="15" t="s">
        <v>9</v>
      </c>
      <c r="B17" s="16" t="s">
        <v>9</v>
      </c>
      <c r="C17" s="689" t="s">
        <v>11</v>
      </c>
      <c r="D17" s="663" t="s">
        <v>93</v>
      </c>
      <c r="E17" s="691" t="s">
        <v>70</v>
      </c>
      <c r="F17" s="641" t="s">
        <v>24</v>
      </c>
      <c r="G17" s="644" t="s">
        <v>40</v>
      </c>
      <c r="H17" s="214" t="s">
        <v>37</v>
      </c>
      <c r="I17" s="200">
        <v>871.8</v>
      </c>
      <c r="J17" s="201">
        <v>871.8</v>
      </c>
      <c r="K17" s="201">
        <v>532.6</v>
      </c>
      <c r="L17" s="202"/>
      <c r="M17" s="215">
        <v>1080</v>
      </c>
      <c r="N17" s="62">
        <v>1080</v>
      </c>
      <c r="O17" s="672" t="s">
        <v>48</v>
      </c>
      <c r="P17" s="203">
        <v>51</v>
      </c>
      <c r="Q17" s="203">
        <v>51</v>
      </c>
      <c r="R17" s="204">
        <v>51</v>
      </c>
    </row>
    <row r="18" spans="1:23">
      <c r="A18" s="181"/>
      <c r="B18" s="183"/>
      <c r="C18" s="661"/>
      <c r="D18" s="664"/>
      <c r="E18" s="692"/>
      <c r="F18" s="642"/>
      <c r="G18" s="645"/>
      <c r="H18" s="213"/>
      <c r="I18" s="67"/>
      <c r="J18" s="68"/>
      <c r="K18" s="68"/>
      <c r="L18" s="69"/>
      <c r="M18" s="57"/>
      <c r="N18" s="59"/>
      <c r="O18" s="673"/>
      <c r="P18" s="203"/>
      <c r="Q18" s="203"/>
      <c r="R18" s="204"/>
      <c r="V18" s="41"/>
    </row>
    <row r="19" spans="1:23">
      <c r="A19" s="181"/>
      <c r="B19" s="183"/>
      <c r="C19" s="661"/>
      <c r="D19" s="664"/>
      <c r="E19" s="692"/>
      <c r="F19" s="642"/>
      <c r="G19" s="645"/>
      <c r="H19" s="213"/>
      <c r="I19" s="207"/>
      <c r="J19" s="216"/>
      <c r="K19" s="216"/>
      <c r="L19" s="217"/>
      <c r="M19" s="218"/>
      <c r="N19" s="219"/>
      <c r="O19" s="673"/>
      <c r="P19" s="203"/>
      <c r="Q19" s="203"/>
      <c r="R19" s="204"/>
    </row>
    <row r="20" spans="1:23" ht="13.5" thickBot="1">
      <c r="A20" s="17"/>
      <c r="B20" s="18"/>
      <c r="C20" s="690"/>
      <c r="D20" s="665"/>
      <c r="E20" s="688"/>
      <c r="F20" s="643"/>
      <c r="G20" s="646"/>
      <c r="H20" s="100" t="s">
        <v>10</v>
      </c>
      <c r="I20" s="77">
        <f t="shared" si="1"/>
        <v>871.8</v>
      </c>
      <c r="J20" s="78">
        <f>SUM(J17:J19)</f>
        <v>871.8</v>
      </c>
      <c r="K20" s="78">
        <f>SUM(K17:K19)</f>
        <v>532.6</v>
      </c>
      <c r="L20" s="83">
        <f>SUM(L17:L19)</f>
        <v>0</v>
      </c>
      <c r="M20" s="81">
        <f>SUM(M17:M19)</f>
        <v>1080</v>
      </c>
      <c r="N20" s="86">
        <f>SUM(N17:N19)</f>
        <v>1080</v>
      </c>
      <c r="O20" s="673"/>
      <c r="P20" s="203"/>
      <c r="Q20" s="203"/>
      <c r="R20" s="204"/>
    </row>
    <row r="21" spans="1:23" ht="42.75" customHeight="1">
      <c r="A21" s="15" t="s">
        <v>9</v>
      </c>
      <c r="B21" s="211" t="s">
        <v>9</v>
      </c>
      <c r="C21" s="212" t="s">
        <v>28</v>
      </c>
      <c r="D21" s="620" t="s">
        <v>94</v>
      </c>
      <c r="E21" s="622"/>
      <c r="F21" s="624" t="s">
        <v>24</v>
      </c>
      <c r="G21" s="626" t="s">
        <v>40</v>
      </c>
      <c r="H21" s="99" t="s">
        <v>37</v>
      </c>
      <c r="I21" s="64">
        <f>J21</f>
        <v>557.79999999999995</v>
      </c>
      <c r="J21" s="65">
        <v>557.79999999999995</v>
      </c>
      <c r="K21" s="65">
        <v>232.3</v>
      </c>
      <c r="L21" s="80"/>
      <c r="M21" s="28">
        <v>532</v>
      </c>
      <c r="N21" s="28">
        <v>532</v>
      </c>
      <c r="O21" s="208" t="s">
        <v>95</v>
      </c>
      <c r="P21" s="209">
        <v>260</v>
      </c>
      <c r="Q21" s="209">
        <v>300</v>
      </c>
      <c r="R21" s="210">
        <v>340</v>
      </c>
    </row>
    <row r="22" spans="1:23" ht="27" customHeight="1" thickBot="1">
      <c r="A22" s="13"/>
      <c r="B22" s="14"/>
      <c r="C22" s="37"/>
      <c r="D22" s="621"/>
      <c r="E22" s="623"/>
      <c r="F22" s="625"/>
      <c r="G22" s="627"/>
      <c r="H22" s="100" t="s">
        <v>10</v>
      </c>
      <c r="I22" s="81">
        <f t="shared" ref="I22:N22" si="2">SUM(I21:I21)</f>
        <v>557.79999999999995</v>
      </c>
      <c r="J22" s="78">
        <f t="shared" si="2"/>
        <v>557.79999999999995</v>
      </c>
      <c r="K22" s="82">
        <f t="shared" si="2"/>
        <v>232.3</v>
      </c>
      <c r="L22" s="83">
        <f t="shared" si="2"/>
        <v>0</v>
      </c>
      <c r="M22" s="81">
        <f t="shared" si="2"/>
        <v>532</v>
      </c>
      <c r="N22" s="86">
        <f t="shared" si="2"/>
        <v>532</v>
      </c>
      <c r="O22" s="176" t="s">
        <v>71</v>
      </c>
      <c r="P22" s="205">
        <v>85</v>
      </c>
      <c r="Q22" s="205">
        <v>92</v>
      </c>
      <c r="R22" s="206">
        <v>102</v>
      </c>
    </row>
    <row r="23" spans="1:23" ht="13.5" thickBot="1">
      <c r="A23" s="6" t="s">
        <v>9</v>
      </c>
      <c r="B23" s="5" t="s">
        <v>9</v>
      </c>
      <c r="C23" s="647" t="s">
        <v>12</v>
      </c>
      <c r="D23" s="648"/>
      <c r="E23" s="648"/>
      <c r="F23" s="648"/>
      <c r="G23" s="648"/>
      <c r="H23" s="649"/>
      <c r="I23" s="23">
        <f t="shared" ref="I23:N23" si="3">I22+I20+I16</f>
        <v>1912.1</v>
      </c>
      <c r="J23" s="23">
        <f t="shared" si="3"/>
        <v>1912.1</v>
      </c>
      <c r="K23" s="23">
        <f t="shared" si="3"/>
        <v>764.9</v>
      </c>
      <c r="L23" s="23">
        <f t="shared" si="3"/>
        <v>0</v>
      </c>
      <c r="M23" s="23">
        <f t="shared" si="3"/>
        <v>1966.8</v>
      </c>
      <c r="N23" s="23">
        <f t="shared" si="3"/>
        <v>1966.8</v>
      </c>
      <c r="O23" s="650"/>
      <c r="P23" s="651"/>
      <c r="Q23" s="651"/>
      <c r="R23" s="652"/>
    </row>
    <row r="24" spans="1:23" ht="13.5" thickBot="1">
      <c r="A24" s="4" t="s">
        <v>9</v>
      </c>
      <c r="B24" s="21" t="s">
        <v>11</v>
      </c>
      <c r="C24" s="632" t="s">
        <v>46</v>
      </c>
      <c r="D24" s="633"/>
      <c r="E24" s="633"/>
      <c r="F24" s="633"/>
      <c r="G24" s="633"/>
      <c r="H24" s="633"/>
      <c r="I24" s="633"/>
      <c r="J24" s="633"/>
      <c r="K24" s="633"/>
      <c r="L24" s="633"/>
      <c r="M24" s="633"/>
      <c r="N24" s="633"/>
      <c r="O24" s="633"/>
      <c r="P24" s="633"/>
      <c r="Q24" s="633"/>
      <c r="R24" s="634"/>
    </row>
    <row r="25" spans="1:23" ht="15" customHeight="1">
      <c r="A25" s="9" t="s">
        <v>9</v>
      </c>
      <c r="B25" s="10" t="s">
        <v>11</v>
      </c>
      <c r="C25" s="38" t="s">
        <v>9</v>
      </c>
      <c r="D25" s="635" t="s">
        <v>36</v>
      </c>
      <c r="E25" s="638"/>
      <c r="F25" s="641" t="s">
        <v>24</v>
      </c>
      <c r="G25" s="644" t="s">
        <v>40</v>
      </c>
      <c r="H25" s="101" t="s">
        <v>37</v>
      </c>
      <c r="I25" s="221">
        <f>J25+L25</f>
        <v>2910.3</v>
      </c>
      <c r="J25" s="222">
        <v>2857.1</v>
      </c>
      <c r="K25" s="222">
        <v>1776.1</v>
      </c>
      <c r="L25" s="223">
        <v>53.2</v>
      </c>
      <c r="M25" s="50">
        <v>2922.7</v>
      </c>
      <c r="N25" s="220">
        <v>2922.7</v>
      </c>
      <c r="O25" s="124" t="s">
        <v>50</v>
      </c>
      <c r="P25" s="125">
        <v>55</v>
      </c>
      <c r="Q25" s="126" t="s">
        <v>51</v>
      </c>
      <c r="R25" s="127">
        <v>55</v>
      </c>
      <c r="T25" s="184"/>
      <c r="U25" s="185"/>
      <c r="V25" s="186"/>
      <c r="W25" s="185"/>
    </row>
    <row r="26" spans="1:23" ht="15" customHeight="1">
      <c r="A26" s="11"/>
      <c r="B26" s="12"/>
      <c r="C26" s="36"/>
      <c r="D26" s="636"/>
      <c r="E26" s="639"/>
      <c r="F26" s="642"/>
      <c r="G26" s="645"/>
      <c r="H26" s="102"/>
      <c r="I26" s="67"/>
      <c r="J26" s="68"/>
      <c r="K26" s="68"/>
      <c r="L26" s="76"/>
      <c r="M26" s="52"/>
      <c r="N26" s="53"/>
      <c r="O26" s="128" t="s">
        <v>76</v>
      </c>
      <c r="P26" s="129" t="s">
        <v>75</v>
      </c>
      <c r="Q26" s="130" t="s">
        <v>75</v>
      </c>
      <c r="R26" s="131" t="s">
        <v>75</v>
      </c>
      <c r="T26" s="187"/>
      <c r="U26" s="188"/>
      <c r="V26" s="188"/>
      <c r="W26" s="188"/>
    </row>
    <row r="27" spans="1:23" ht="54.75" customHeight="1">
      <c r="A27" s="11"/>
      <c r="B27" s="12"/>
      <c r="C27" s="36"/>
      <c r="D27" s="636"/>
      <c r="E27" s="639"/>
      <c r="F27" s="642"/>
      <c r="G27" s="645"/>
      <c r="H27" s="102"/>
      <c r="I27" s="67"/>
      <c r="J27" s="68"/>
      <c r="K27" s="68"/>
      <c r="L27" s="76"/>
      <c r="M27" s="52"/>
      <c r="N27" s="53"/>
      <c r="O27" s="132" t="s">
        <v>52</v>
      </c>
      <c r="P27" s="133" t="s">
        <v>53</v>
      </c>
      <c r="Q27" s="133" t="s">
        <v>53</v>
      </c>
      <c r="R27" s="134" t="s">
        <v>54</v>
      </c>
      <c r="T27" s="184"/>
      <c r="U27" s="186"/>
      <c r="V27" s="186"/>
      <c r="W27" s="186"/>
    </row>
    <row r="28" spans="1:23" ht="16.5" customHeight="1" thickBot="1">
      <c r="A28" s="13"/>
      <c r="B28" s="14"/>
      <c r="C28" s="37"/>
      <c r="D28" s="637"/>
      <c r="E28" s="640"/>
      <c r="F28" s="643"/>
      <c r="G28" s="646"/>
      <c r="H28" s="103" t="s">
        <v>10</v>
      </c>
      <c r="I28" s="73">
        <f>J28+L28</f>
        <v>2910.3</v>
      </c>
      <c r="J28" s="87">
        <f>SUM(J25:J27)</f>
        <v>2857.1</v>
      </c>
      <c r="K28" s="87">
        <f>SUM(K25:K27)</f>
        <v>1776.1</v>
      </c>
      <c r="L28" s="88">
        <f>SUM(L25:L27)</f>
        <v>53.2</v>
      </c>
      <c r="M28" s="89">
        <f>SUM(M25:M27)</f>
        <v>2922.7</v>
      </c>
      <c r="N28" s="85">
        <f>SUM(N25:N27)</f>
        <v>2922.7</v>
      </c>
      <c r="O28" s="226" t="s">
        <v>98</v>
      </c>
      <c r="P28" s="135" t="s">
        <v>55</v>
      </c>
      <c r="Q28" s="135" t="s">
        <v>55</v>
      </c>
      <c r="R28" s="136" t="s">
        <v>55</v>
      </c>
    </row>
    <row r="29" spans="1:23" ht="13.5" thickBot="1">
      <c r="A29" s="4" t="s">
        <v>9</v>
      </c>
      <c r="B29" s="5" t="s">
        <v>11</v>
      </c>
      <c r="C29" s="566" t="s">
        <v>12</v>
      </c>
      <c r="D29" s="567"/>
      <c r="E29" s="567"/>
      <c r="F29" s="567"/>
      <c r="G29" s="567"/>
      <c r="H29" s="568"/>
      <c r="I29" s="63">
        <f>I28</f>
        <v>2910.3</v>
      </c>
      <c r="J29" s="191">
        <f t="shared" ref="J29:N29" si="4">J28</f>
        <v>2857.1</v>
      </c>
      <c r="K29" s="190">
        <f t="shared" si="4"/>
        <v>1776.1</v>
      </c>
      <c r="L29" s="189">
        <f t="shared" si="4"/>
        <v>53.2</v>
      </c>
      <c r="M29" s="63">
        <f t="shared" si="4"/>
        <v>2922.7</v>
      </c>
      <c r="N29" s="63">
        <f t="shared" si="4"/>
        <v>2922.7</v>
      </c>
      <c r="O29" s="617"/>
      <c r="P29" s="618"/>
      <c r="Q29" s="618"/>
      <c r="R29" s="619"/>
      <c r="S29" s="41"/>
    </row>
    <row r="30" spans="1:23" ht="13.5" thickBot="1">
      <c r="A30" s="15" t="s">
        <v>9</v>
      </c>
      <c r="B30" s="16" t="s">
        <v>28</v>
      </c>
      <c r="C30" s="628" t="s">
        <v>33</v>
      </c>
      <c r="D30" s="629"/>
      <c r="E30" s="629"/>
      <c r="F30" s="629"/>
      <c r="G30" s="629"/>
      <c r="H30" s="630"/>
      <c r="I30" s="630"/>
      <c r="J30" s="630"/>
      <c r="K30" s="630"/>
      <c r="L30" s="630"/>
      <c r="M30" s="630"/>
      <c r="N30" s="630"/>
      <c r="O30" s="630"/>
      <c r="P30" s="630"/>
      <c r="Q30" s="630"/>
      <c r="R30" s="631"/>
      <c r="S30" s="41"/>
    </row>
    <row r="31" spans="1:23" ht="39" customHeight="1">
      <c r="A31" s="581" t="s">
        <v>9</v>
      </c>
      <c r="B31" s="583" t="s">
        <v>28</v>
      </c>
      <c r="C31" s="585" t="s">
        <v>9</v>
      </c>
      <c r="D31" s="587" t="s">
        <v>82</v>
      </c>
      <c r="E31" s="589" t="s">
        <v>31</v>
      </c>
      <c r="F31" s="591" t="s">
        <v>24</v>
      </c>
      <c r="G31" s="596" t="s">
        <v>41</v>
      </c>
      <c r="H31" s="43" t="s">
        <v>86</v>
      </c>
      <c r="I31" s="145">
        <f>J31+L31</f>
        <v>96.4</v>
      </c>
      <c r="J31" s="146"/>
      <c r="K31" s="146"/>
      <c r="L31" s="147">
        <v>96.4</v>
      </c>
      <c r="M31" s="148"/>
      <c r="N31" s="149"/>
      <c r="O31" s="615" t="s">
        <v>91</v>
      </c>
      <c r="P31" s="137">
        <v>100</v>
      </c>
      <c r="Q31" s="179"/>
      <c r="R31" s="180"/>
      <c r="T31" s="192"/>
      <c r="U31" s="193"/>
      <c r="V31" s="194"/>
      <c r="W31" s="194"/>
    </row>
    <row r="32" spans="1:23" ht="13.5" thickBot="1">
      <c r="A32" s="582"/>
      <c r="B32" s="584"/>
      <c r="C32" s="586"/>
      <c r="D32" s="588"/>
      <c r="E32" s="590"/>
      <c r="F32" s="592"/>
      <c r="G32" s="597"/>
      <c r="H32" s="150" t="s">
        <v>10</v>
      </c>
      <c r="I32" s="77">
        <f>J32+L32</f>
        <v>96.4</v>
      </c>
      <c r="J32" s="78"/>
      <c r="K32" s="78"/>
      <c r="L32" s="79">
        <f>L31</f>
        <v>96.4</v>
      </c>
      <c r="M32" s="81"/>
      <c r="N32" s="86"/>
      <c r="O32" s="616"/>
      <c r="P32" s="138"/>
      <c r="Q32" s="123"/>
      <c r="R32" s="139"/>
      <c r="T32" s="195"/>
      <c r="U32" s="193"/>
      <c r="V32" s="194"/>
      <c r="W32" s="194"/>
    </row>
    <row r="33" spans="1:23" ht="17.25" customHeight="1">
      <c r="A33" s="581" t="s">
        <v>9</v>
      </c>
      <c r="B33" s="583" t="s">
        <v>28</v>
      </c>
      <c r="C33" s="585" t="s">
        <v>11</v>
      </c>
      <c r="D33" s="587" t="s">
        <v>69</v>
      </c>
      <c r="E33" s="589" t="s">
        <v>31</v>
      </c>
      <c r="F33" s="591" t="s">
        <v>24</v>
      </c>
      <c r="G33" s="564" t="s">
        <v>41</v>
      </c>
      <c r="H33" s="30" t="s">
        <v>86</v>
      </c>
      <c r="I33" s="145">
        <f>J33+L33</f>
        <v>200</v>
      </c>
      <c r="J33" s="151"/>
      <c r="K33" s="151"/>
      <c r="L33" s="147">
        <v>200</v>
      </c>
      <c r="M33" s="148"/>
      <c r="N33" s="152"/>
      <c r="O33" s="140" t="s">
        <v>88</v>
      </c>
      <c r="P33" s="137">
        <v>1</v>
      </c>
      <c r="Q33" s="179"/>
      <c r="R33" s="180"/>
      <c r="T33" s="192"/>
      <c r="U33" s="193"/>
      <c r="V33" s="194"/>
      <c r="W33" s="194"/>
    </row>
    <row r="34" spans="1:23" ht="13.5" thickBot="1">
      <c r="A34" s="582"/>
      <c r="B34" s="584"/>
      <c r="C34" s="586"/>
      <c r="D34" s="588"/>
      <c r="E34" s="590"/>
      <c r="F34" s="592"/>
      <c r="G34" s="565"/>
      <c r="H34" s="150" t="s">
        <v>10</v>
      </c>
      <c r="I34" s="77">
        <f>J34+L34</f>
        <v>200</v>
      </c>
      <c r="J34" s="78">
        <f>SUM(J33)</f>
        <v>0</v>
      </c>
      <c r="K34" s="78"/>
      <c r="L34" s="79">
        <f>L33</f>
        <v>200</v>
      </c>
      <c r="M34" s="81">
        <f>+M33</f>
        <v>0</v>
      </c>
      <c r="N34" s="81"/>
      <c r="O34" s="182"/>
      <c r="P34" s="138"/>
      <c r="Q34" s="123"/>
      <c r="R34" s="139"/>
      <c r="T34" s="195"/>
      <c r="U34" s="193"/>
      <c r="V34" s="194"/>
      <c r="W34" s="194"/>
    </row>
    <row r="35" spans="1:23" ht="28.5" customHeight="1">
      <c r="A35" s="581" t="s">
        <v>9</v>
      </c>
      <c r="B35" s="583" t="s">
        <v>28</v>
      </c>
      <c r="C35" s="602" t="s">
        <v>28</v>
      </c>
      <c r="D35" s="605" t="s">
        <v>42</v>
      </c>
      <c r="E35" s="608" t="s">
        <v>31</v>
      </c>
      <c r="F35" s="591" t="s">
        <v>24</v>
      </c>
      <c r="G35" s="564" t="s">
        <v>41</v>
      </c>
      <c r="H35" s="31" t="s">
        <v>30</v>
      </c>
      <c r="I35" s="109">
        <f t="shared" ref="I35:I37" si="5">J35+L35</f>
        <v>285</v>
      </c>
      <c r="J35" s="110"/>
      <c r="K35" s="110"/>
      <c r="L35" s="111">
        <v>285</v>
      </c>
      <c r="M35" s="20"/>
      <c r="N35" s="19"/>
      <c r="O35" s="593" t="s">
        <v>97</v>
      </c>
      <c r="P35" s="44">
        <v>100</v>
      </c>
      <c r="Q35" s="54"/>
      <c r="R35" s="55"/>
      <c r="T35" s="541"/>
      <c r="U35" s="196"/>
      <c r="V35" s="197"/>
      <c r="W35" s="41"/>
    </row>
    <row r="36" spans="1:23">
      <c r="A36" s="598"/>
      <c r="B36" s="600"/>
      <c r="C36" s="603"/>
      <c r="D36" s="606"/>
      <c r="E36" s="609"/>
      <c r="F36" s="611"/>
      <c r="G36" s="613"/>
      <c r="H36" s="32" t="s">
        <v>37</v>
      </c>
      <c r="I36" s="112">
        <f t="shared" si="5"/>
        <v>1000</v>
      </c>
      <c r="J36" s="113"/>
      <c r="K36" s="113"/>
      <c r="L36" s="114">
        <v>1000</v>
      </c>
      <c r="M36" s="24"/>
      <c r="N36" s="25"/>
      <c r="O36" s="594"/>
      <c r="P36" s="45"/>
      <c r="Q36" s="29"/>
      <c r="R36" s="56"/>
      <c r="T36" s="541"/>
      <c r="U36" s="196"/>
      <c r="V36" s="196"/>
      <c r="W36" s="41"/>
    </row>
    <row r="37" spans="1:23" ht="13.5" thickBot="1">
      <c r="A37" s="599"/>
      <c r="B37" s="601"/>
      <c r="C37" s="604"/>
      <c r="D37" s="607"/>
      <c r="E37" s="610"/>
      <c r="F37" s="612"/>
      <c r="G37" s="614"/>
      <c r="H37" s="153" t="s">
        <v>10</v>
      </c>
      <c r="I37" s="90">
        <f t="shared" si="5"/>
        <v>1285</v>
      </c>
      <c r="J37" s="91"/>
      <c r="K37" s="91"/>
      <c r="L37" s="92">
        <f>SUM(L35:L36)</f>
        <v>1285</v>
      </c>
      <c r="M37" s="93"/>
      <c r="N37" s="94"/>
      <c r="O37" s="595"/>
      <c r="P37" s="33"/>
      <c r="Q37" s="34"/>
      <c r="R37" s="42"/>
      <c r="T37" s="198"/>
      <c r="U37" s="198"/>
      <c r="V37" s="198"/>
      <c r="W37" s="41"/>
    </row>
    <row r="38" spans="1:23" ht="16.5" customHeight="1">
      <c r="A38" s="581" t="s">
        <v>9</v>
      </c>
      <c r="B38" s="583" t="s">
        <v>28</v>
      </c>
      <c r="C38" s="585" t="s">
        <v>58</v>
      </c>
      <c r="D38" s="587" t="s">
        <v>96</v>
      </c>
      <c r="E38" s="589" t="s">
        <v>31</v>
      </c>
      <c r="F38" s="591" t="s">
        <v>24</v>
      </c>
      <c r="G38" s="596" t="s">
        <v>40</v>
      </c>
      <c r="H38" s="43" t="s">
        <v>30</v>
      </c>
      <c r="I38" s="145">
        <f>J38+L38</f>
        <v>8</v>
      </c>
      <c r="J38" s="151"/>
      <c r="K38" s="151"/>
      <c r="L38" s="147">
        <v>8</v>
      </c>
      <c r="M38" s="148">
        <v>393.1</v>
      </c>
      <c r="N38" s="152"/>
      <c r="O38" s="140" t="s">
        <v>78</v>
      </c>
      <c r="P38" s="137">
        <v>1</v>
      </c>
      <c r="Q38" s="179"/>
      <c r="R38" s="180"/>
      <c r="T38" s="199"/>
      <c r="U38" s="196"/>
      <c r="V38" s="197"/>
      <c r="W38" s="41"/>
    </row>
    <row r="39" spans="1:23" ht="26.25" customHeight="1" thickBot="1">
      <c r="A39" s="582"/>
      <c r="B39" s="584"/>
      <c r="C39" s="586"/>
      <c r="D39" s="588"/>
      <c r="E39" s="590"/>
      <c r="F39" s="592"/>
      <c r="G39" s="597"/>
      <c r="H39" s="150" t="s">
        <v>10</v>
      </c>
      <c r="I39" s="77">
        <f>J39+L39</f>
        <v>8</v>
      </c>
      <c r="J39" s="78"/>
      <c r="K39" s="78"/>
      <c r="L39" s="79">
        <f>L38</f>
        <v>8</v>
      </c>
      <c r="M39" s="81">
        <f>+M38</f>
        <v>393.1</v>
      </c>
      <c r="N39" s="81"/>
      <c r="O39" s="141" t="s">
        <v>90</v>
      </c>
      <c r="P39" s="142"/>
      <c r="Q39" s="143">
        <v>1</v>
      </c>
      <c r="R39" s="144"/>
      <c r="T39" s="198"/>
      <c r="U39" s="198"/>
      <c r="V39" s="198"/>
      <c r="W39" s="41"/>
    </row>
    <row r="40" spans="1:23" ht="28.5" customHeight="1">
      <c r="A40" s="581" t="s">
        <v>9</v>
      </c>
      <c r="B40" s="583" t="s">
        <v>28</v>
      </c>
      <c r="C40" s="585" t="s">
        <v>79</v>
      </c>
      <c r="D40" s="587" t="s">
        <v>80</v>
      </c>
      <c r="E40" s="589" t="s">
        <v>31</v>
      </c>
      <c r="F40" s="591" t="s">
        <v>24</v>
      </c>
      <c r="G40" s="564" t="s">
        <v>40</v>
      </c>
      <c r="H40" s="30" t="s">
        <v>81</v>
      </c>
      <c r="I40" s="145">
        <f t="shared" ref="I40" si="6">J40+L40</f>
        <v>1076.9000000000001</v>
      </c>
      <c r="J40" s="151"/>
      <c r="K40" s="151"/>
      <c r="L40" s="147">
        <v>1076.9000000000001</v>
      </c>
      <c r="M40" s="148">
        <v>1076.9000000000001</v>
      </c>
      <c r="N40" s="152"/>
      <c r="O40" s="140" t="s">
        <v>89</v>
      </c>
      <c r="P40" s="137"/>
      <c r="Q40" s="179">
        <v>100</v>
      </c>
      <c r="R40" s="180"/>
    </row>
    <row r="41" spans="1:23" ht="13.5" thickBot="1">
      <c r="A41" s="582"/>
      <c r="B41" s="584"/>
      <c r="C41" s="586"/>
      <c r="D41" s="588"/>
      <c r="E41" s="590"/>
      <c r="F41" s="592"/>
      <c r="G41" s="565"/>
      <c r="H41" s="150" t="s">
        <v>10</v>
      </c>
      <c r="I41" s="77">
        <f>J41+L41</f>
        <v>1076.9000000000001</v>
      </c>
      <c r="J41" s="78">
        <f>SUM(J40)</f>
        <v>0</v>
      </c>
      <c r="K41" s="78"/>
      <c r="L41" s="79">
        <f>L40</f>
        <v>1076.9000000000001</v>
      </c>
      <c r="M41" s="81">
        <f>+M40</f>
        <v>1076.9000000000001</v>
      </c>
      <c r="N41" s="81"/>
      <c r="O41" s="182"/>
      <c r="P41" s="138"/>
      <c r="Q41" s="123"/>
      <c r="R41" s="139"/>
    </row>
    <row r="42" spans="1:23" ht="13.5" customHeight="1" thickBot="1">
      <c r="A42" s="39" t="s">
        <v>9</v>
      </c>
      <c r="B42" s="5" t="s">
        <v>28</v>
      </c>
      <c r="C42" s="566" t="s">
        <v>12</v>
      </c>
      <c r="D42" s="567"/>
      <c r="E42" s="567"/>
      <c r="F42" s="567"/>
      <c r="G42" s="567"/>
      <c r="H42" s="568"/>
      <c r="I42" s="156">
        <f>I37+I34+I32+I41</f>
        <v>2658.3</v>
      </c>
      <c r="J42" s="155">
        <f>J37+J34+J32+J41</f>
        <v>0</v>
      </c>
      <c r="K42" s="154">
        <f>K37+K34+K32+K41</f>
        <v>0</v>
      </c>
      <c r="L42" s="157">
        <f>L37+L34+L32+L41+L39</f>
        <v>2666.3</v>
      </c>
      <c r="M42" s="155">
        <f>M37+M34+M32+M41+M39</f>
        <v>1470</v>
      </c>
      <c r="N42" s="158">
        <f>N37+N34+N32+N41</f>
        <v>0</v>
      </c>
      <c r="O42" s="569"/>
      <c r="P42" s="570"/>
      <c r="Q42" s="570"/>
      <c r="R42" s="571"/>
    </row>
    <row r="43" spans="1:23" ht="13.5" thickBot="1">
      <c r="A43" s="181" t="s">
        <v>9</v>
      </c>
      <c r="B43" s="572" t="s">
        <v>13</v>
      </c>
      <c r="C43" s="573"/>
      <c r="D43" s="573"/>
      <c r="E43" s="573"/>
      <c r="F43" s="573"/>
      <c r="G43" s="573"/>
      <c r="H43" s="574"/>
      <c r="I43" s="159">
        <f>J43+L43</f>
        <v>7488.7</v>
      </c>
      <c r="J43" s="160">
        <f>SUM(J42,J29,J23)</f>
        <v>4769.2</v>
      </c>
      <c r="K43" s="161">
        <f>SUM(K42,K29,K23)</f>
        <v>2541</v>
      </c>
      <c r="L43" s="162">
        <f>SUM(L42,L29,L23)</f>
        <v>2719.5</v>
      </c>
      <c r="M43" s="163">
        <f>M42+M29+M23</f>
        <v>6359.5</v>
      </c>
      <c r="N43" s="161">
        <f>N42+N29+N23</f>
        <v>4889.5</v>
      </c>
      <c r="O43" s="575"/>
      <c r="P43" s="576"/>
      <c r="Q43" s="576"/>
      <c r="R43" s="577"/>
    </row>
    <row r="44" spans="1:23" ht="13.5" thickBot="1">
      <c r="A44" s="7" t="s">
        <v>29</v>
      </c>
      <c r="B44" s="552" t="s">
        <v>14</v>
      </c>
      <c r="C44" s="553"/>
      <c r="D44" s="553"/>
      <c r="E44" s="553"/>
      <c r="F44" s="553"/>
      <c r="G44" s="553"/>
      <c r="H44" s="554"/>
      <c r="I44" s="164">
        <f>J44+L44</f>
        <v>7488.7</v>
      </c>
      <c r="J44" s="165">
        <f>J43</f>
        <v>4769.2</v>
      </c>
      <c r="K44" s="166">
        <f>K43</f>
        <v>2541</v>
      </c>
      <c r="L44" s="167">
        <f>L43</f>
        <v>2719.5</v>
      </c>
      <c r="M44" s="168">
        <f>M43</f>
        <v>6359.5</v>
      </c>
      <c r="N44" s="166">
        <f>N43</f>
        <v>4889.5</v>
      </c>
      <c r="O44" s="555"/>
      <c r="P44" s="556"/>
      <c r="Q44" s="556"/>
      <c r="R44" s="557"/>
    </row>
    <row r="45" spans="1:23" ht="29.25" customHeight="1" thickBot="1">
      <c r="A45" s="8"/>
      <c r="B45" s="558" t="s">
        <v>18</v>
      </c>
      <c r="C45" s="558"/>
      <c r="D45" s="558"/>
      <c r="E45" s="558"/>
      <c r="F45" s="558"/>
      <c r="G45" s="558"/>
      <c r="H45" s="558"/>
      <c r="I45" s="559"/>
      <c r="J45" s="559"/>
      <c r="K45" s="559"/>
      <c r="L45" s="559"/>
      <c r="M45" s="559"/>
      <c r="N45" s="559"/>
      <c r="O45" s="35"/>
      <c r="P45" s="35"/>
      <c r="Q45" s="35"/>
    </row>
    <row r="46" spans="1:23" ht="25.5" customHeight="1">
      <c r="A46" s="578" t="s">
        <v>15</v>
      </c>
      <c r="B46" s="579"/>
      <c r="C46" s="579"/>
      <c r="D46" s="579"/>
      <c r="E46" s="579"/>
      <c r="F46" s="579"/>
      <c r="G46" s="579"/>
      <c r="H46" s="580"/>
      <c r="I46" s="560" t="s">
        <v>77</v>
      </c>
      <c r="J46" s="561"/>
      <c r="K46" s="561"/>
      <c r="L46" s="562"/>
      <c r="M46" s="49" t="s">
        <v>105</v>
      </c>
      <c r="N46" s="228" t="s">
        <v>106</v>
      </c>
      <c r="O46" s="175"/>
      <c r="P46" s="563"/>
      <c r="Q46" s="563"/>
    </row>
    <row r="47" spans="1:23" ht="13.5" customHeight="1">
      <c r="A47" s="535" t="s">
        <v>19</v>
      </c>
      <c r="B47" s="536"/>
      <c r="C47" s="536"/>
      <c r="D47" s="536"/>
      <c r="E47" s="536"/>
      <c r="F47" s="536"/>
      <c r="G47" s="536"/>
      <c r="H47" s="537"/>
      <c r="I47" s="547">
        <f>SUM(I48:L52)</f>
        <v>6118.8</v>
      </c>
      <c r="J47" s="547"/>
      <c r="K47" s="547"/>
      <c r="L47" s="548"/>
      <c r="M47" s="171">
        <f>SUM(M48:M51)</f>
        <v>4889.5</v>
      </c>
      <c r="N47" s="105">
        <f>SUM(N48:N51)</f>
        <v>4889.5</v>
      </c>
      <c r="O47" s="173"/>
      <c r="P47" s="540"/>
      <c r="Q47" s="540"/>
    </row>
    <row r="48" spans="1:23" ht="13.5" customHeight="1">
      <c r="A48" s="532" t="s">
        <v>38</v>
      </c>
      <c r="B48" s="533"/>
      <c r="C48" s="533"/>
      <c r="D48" s="533"/>
      <c r="E48" s="533"/>
      <c r="F48" s="533"/>
      <c r="G48" s="533"/>
      <c r="H48" s="534"/>
      <c r="I48" s="542">
        <f>SUMIF(H12:H37,"SB",I12:I37)</f>
        <v>36.799999999999997</v>
      </c>
      <c r="J48" s="542"/>
      <c r="K48" s="542"/>
      <c r="L48" s="543"/>
      <c r="M48" s="170">
        <f>SUMIF(H12:H41,"SB",M12:M41)</f>
        <v>36.799999999999997</v>
      </c>
      <c r="N48" s="106">
        <f>SUMIF(H12:H37,H12,N12:N37)</f>
        <v>36.799999999999997</v>
      </c>
      <c r="O48" s="169"/>
      <c r="P48" s="549"/>
      <c r="Q48" s="549"/>
    </row>
    <row r="49" spans="1:17" ht="13.5" customHeight="1">
      <c r="A49" s="532" t="s">
        <v>39</v>
      </c>
      <c r="B49" s="533"/>
      <c r="C49" s="533"/>
      <c r="D49" s="533"/>
      <c r="E49" s="533"/>
      <c r="F49" s="533"/>
      <c r="G49" s="533"/>
      <c r="H49" s="534"/>
      <c r="I49" s="542">
        <f>SUMIF(H12:H42,"SB(AA)",I12:I42)</f>
        <v>318</v>
      </c>
      <c r="J49" s="542"/>
      <c r="K49" s="542"/>
      <c r="L49" s="543"/>
      <c r="M49" s="170">
        <f>SUMIF(H12:H41,H13,M12:M41)</f>
        <v>318</v>
      </c>
      <c r="N49" s="106">
        <f>SUMIF(H12:H37,H13,N12:N37)</f>
        <v>318</v>
      </c>
      <c r="O49" s="169"/>
      <c r="P49" s="549"/>
      <c r="Q49" s="549"/>
    </row>
    <row r="50" spans="1:17" ht="13.5" customHeight="1">
      <c r="A50" s="532" t="s">
        <v>45</v>
      </c>
      <c r="B50" s="533"/>
      <c r="C50" s="533"/>
      <c r="D50" s="533"/>
      <c r="E50" s="533"/>
      <c r="F50" s="533"/>
      <c r="G50" s="533"/>
      <c r="H50" s="534"/>
      <c r="I50" s="550">
        <f>SUMIF(H12:H37,"SB(AAL)",I12:I37)</f>
        <v>127.7</v>
      </c>
      <c r="J50" s="550"/>
      <c r="K50" s="550"/>
      <c r="L50" s="551"/>
      <c r="M50" s="170">
        <f>SUMIF(H12:H40,H14,M12:M40)</f>
        <v>0</v>
      </c>
      <c r="N50" s="106">
        <f>SUMIF(H12:H37,H14,N12:N37)</f>
        <v>0</v>
      </c>
      <c r="O50" s="169"/>
      <c r="P50" s="549"/>
      <c r="Q50" s="549"/>
    </row>
    <row r="51" spans="1:17" ht="15.75" customHeight="1">
      <c r="A51" s="532" t="s">
        <v>100</v>
      </c>
      <c r="B51" s="533"/>
      <c r="C51" s="533"/>
      <c r="D51" s="533"/>
      <c r="E51" s="533"/>
      <c r="F51" s="533"/>
      <c r="G51" s="533"/>
      <c r="H51" s="534"/>
      <c r="I51" s="542">
        <f>SUMIF(H12:H37,"SB(VB)",I12:I37)</f>
        <v>5339.9</v>
      </c>
      <c r="J51" s="542"/>
      <c r="K51" s="542"/>
      <c r="L51" s="543"/>
      <c r="M51" s="170">
        <f>SUMIF(H12:H40,H25,M12:M40)</f>
        <v>4534.7</v>
      </c>
      <c r="N51" s="106">
        <f>SUMIF(H12:H37,H25,N12:N37)</f>
        <v>4534.7</v>
      </c>
      <c r="O51" s="174"/>
      <c r="P51" s="549"/>
      <c r="Q51" s="549"/>
    </row>
    <row r="52" spans="1:17" ht="13.5" customHeight="1">
      <c r="A52" s="699" t="s">
        <v>87</v>
      </c>
      <c r="B52" s="700"/>
      <c r="C52" s="700"/>
      <c r="D52" s="700"/>
      <c r="E52" s="700"/>
      <c r="F52" s="700"/>
      <c r="G52" s="700"/>
      <c r="H52" s="701"/>
      <c r="I52" s="545">
        <f>SUMIF(H12:H40,"pf",I12:I40)</f>
        <v>296.39999999999998</v>
      </c>
      <c r="J52" s="545"/>
      <c r="K52" s="545"/>
      <c r="L52" s="546"/>
      <c r="M52" s="172"/>
      <c r="N52" s="107"/>
      <c r="O52" s="174"/>
      <c r="P52" s="169"/>
      <c r="Q52" s="169"/>
    </row>
    <row r="53" spans="1:17" ht="13.5" customHeight="1">
      <c r="A53" s="535" t="s">
        <v>20</v>
      </c>
      <c r="B53" s="536"/>
      <c r="C53" s="536"/>
      <c r="D53" s="536"/>
      <c r="E53" s="536"/>
      <c r="F53" s="536"/>
      <c r="G53" s="536"/>
      <c r="H53" s="537"/>
      <c r="I53" s="547">
        <f>SUM(I54:I55)</f>
        <v>1369.9</v>
      </c>
      <c r="J53" s="547"/>
      <c r="K53" s="547"/>
      <c r="L53" s="548"/>
      <c r="M53" s="171">
        <f>SUM(M54:M55)</f>
        <v>1470</v>
      </c>
      <c r="N53" s="105">
        <f>SUM(N54:N55)</f>
        <v>0</v>
      </c>
      <c r="O53" s="173"/>
      <c r="P53" s="540"/>
      <c r="Q53" s="540"/>
    </row>
    <row r="54" spans="1:17" ht="13.5" customHeight="1">
      <c r="A54" s="532" t="s">
        <v>83</v>
      </c>
      <c r="B54" s="533"/>
      <c r="C54" s="533"/>
      <c r="D54" s="533"/>
      <c r="E54" s="533"/>
      <c r="F54" s="533"/>
      <c r="G54" s="533"/>
      <c r="H54" s="534"/>
      <c r="I54" s="542">
        <f>SUMIF(H12:H40,"es",I12:I40)</f>
        <v>1076.9000000000001</v>
      </c>
      <c r="J54" s="542"/>
      <c r="K54" s="542"/>
      <c r="L54" s="543"/>
      <c r="M54" s="170">
        <f>SUMIF(H12:H40,"es",M12:M40)</f>
        <v>1076.9000000000001</v>
      </c>
      <c r="N54" s="106">
        <f>SUMIF(H12:H40,"es",N12:N40)</f>
        <v>0</v>
      </c>
      <c r="O54" s="174"/>
      <c r="P54" s="174"/>
      <c r="Q54" s="174"/>
    </row>
    <row r="55" spans="1:17" ht="13.5" customHeight="1">
      <c r="A55" s="532" t="s">
        <v>72</v>
      </c>
      <c r="B55" s="533"/>
      <c r="C55" s="533"/>
      <c r="D55" s="533"/>
      <c r="E55" s="533"/>
      <c r="F55" s="533"/>
      <c r="G55" s="533"/>
      <c r="H55" s="534"/>
      <c r="I55" s="542">
        <f>SUMIF(H12:H42,"KT",I12:I42)</f>
        <v>293</v>
      </c>
      <c r="J55" s="542"/>
      <c r="K55" s="542"/>
      <c r="L55" s="543"/>
      <c r="M55" s="170">
        <f>SUMIF(H12:H40,H35,M12:M40)</f>
        <v>393.1</v>
      </c>
      <c r="N55" s="106">
        <f>SUMIF(H12:H37,H35,N12:N37)</f>
        <v>0</v>
      </c>
      <c r="O55" s="174"/>
      <c r="P55" s="544"/>
      <c r="Q55" s="544"/>
    </row>
    <row r="56" spans="1:17" ht="13.5" customHeight="1" thickBot="1">
      <c r="A56" s="702" t="s">
        <v>21</v>
      </c>
      <c r="B56" s="703"/>
      <c r="C56" s="703"/>
      <c r="D56" s="703"/>
      <c r="E56" s="703"/>
      <c r="F56" s="703"/>
      <c r="G56" s="703"/>
      <c r="H56" s="704"/>
      <c r="I56" s="538">
        <f>SUM(I47,I53)</f>
        <v>7488.7</v>
      </c>
      <c r="J56" s="538"/>
      <c r="K56" s="538"/>
      <c r="L56" s="539"/>
      <c r="M56" s="224">
        <f>M47+M53</f>
        <v>6359.5</v>
      </c>
      <c r="N56" s="225">
        <f>N53+N47</f>
        <v>4889.5</v>
      </c>
      <c r="O56" s="173"/>
      <c r="P56" s="540"/>
      <c r="Q56" s="540"/>
    </row>
    <row r="57" spans="1:17">
      <c r="A57" s="27"/>
      <c r="B57" s="26"/>
      <c r="C57" s="26"/>
      <c r="D57" s="26"/>
      <c r="E57" s="26"/>
      <c r="F57" s="26"/>
      <c r="J57" s="108"/>
      <c r="M57" s="95"/>
    </row>
  </sheetData>
  <mergeCells count="132">
    <mergeCell ref="A52:H52"/>
    <mergeCell ref="A53:H53"/>
    <mergeCell ref="A54:H54"/>
    <mergeCell ref="A55:H55"/>
    <mergeCell ref="A56:H56"/>
    <mergeCell ref="A1:R1"/>
    <mergeCell ref="A3:R3"/>
    <mergeCell ref="A4:R4"/>
    <mergeCell ref="A5:A7"/>
    <mergeCell ref="B5:B7"/>
    <mergeCell ref="C5:C7"/>
    <mergeCell ref="D5:D7"/>
    <mergeCell ref="E5:E7"/>
    <mergeCell ref="F5:F7"/>
    <mergeCell ref="O6:O7"/>
    <mergeCell ref="P6:P7"/>
    <mergeCell ref="Q6:Q7"/>
    <mergeCell ref="R6:R7"/>
    <mergeCell ref="A2:R2"/>
    <mergeCell ref="A8:R8"/>
    <mergeCell ref="A9:R9"/>
    <mergeCell ref="M5:M7"/>
    <mergeCell ref="N5:N7"/>
    <mergeCell ref="O5:R5"/>
    <mergeCell ref="I6:I7"/>
    <mergeCell ref="G5:G7"/>
    <mergeCell ref="H5:H7"/>
    <mergeCell ref="I5:L5"/>
    <mergeCell ref="J6:K6"/>
    <mergeCell ref="L6:L7"/>
    <mergeCell ref="E13:E14"/>
    <mergeCell ref="E15:E16"/>
    <mergeCell ref="C17:C20"/>
    <mergeCell ref="D17:D20"/>
    <mergeCell ref="E17:E20"/>
    <mergeCell ref="F17:F20"/>
    <mergeCell ref="B10:R10"/>
    <mergeCell ref="C11:R11"/>
    <mergeCell ref="A12:A16"/>
    <mergeCell ref="B12:B16"/>
    <mergeCell ref="C12:C16"/>
    <mergeCell ref="D12:D16"/>
    <mergeCell ref="F12:F16"/>
    <mergeCell ref="G12:G16"/>
    <mergeCell ref="O12:O16"/>
    <mergeCell ref="G17:G20"/>
    <mergeCell ref="O17:O20"/>
    <mergeCell ref="C29:H29"/>
    <mergeCell ref="O29:R29"/>
    <mergeCell ref="D21:D22"/>
    <mergeCell ref="E21:E22"/>
    <mergeCell ref="F21:F22"/>
    <mergeCell ref="G21:G22"/>
    <mergeCell ref="C30:R30"/>
    <mergeCell ref="C24:R24"/>
    <mergeCell ref="D25:D28"/>
    <mergeCell ref="E25:E28"/>
    <mergeCell ref="F25:F28"/>
    <mergeCell ref="G25:G28"/>
    <mergeCell ref="C23:H23"/>
    <mergeCell ref="O23:R23"/>
    <mergeCell ref="G31:G32"/>
    <mergeCell ref="O31:O32"/>
    <mergeCell ref="A33:A34"/>
    <mergeCell ref="B33:B34"/>
    <mergeCell ref="C33:C34"/>
    <mergeCell ref="D33:D34"/>
    <mergeCell ref="E33:E34"/>
    <mergeCell ref="F33:F34"/>
    <mergeCell ref="G33:G34"/>
    <mergeCell ref="A31:A32"/>
    <mergeCell ref="B31:B32"/>
    <mergeCell ref="C31:C32"/>
    <mergeCell ref="D31:D32"/>
    <mergeCell ref="E31:E32"/>
    <mergeCell ref="F31:F32"/>
    <mergeCell ref="O35:O37"/>
    <mergeCell ref="A38:A39"/>
    <mergeCell ref="B38:B39"/>
    <mergeCell ref="C38:C39"/>
    <mergeCell ref="D38:D39"/>
    <mergeCell ref="E38:E39"/>
    <mergeCell ref="F38:F39"/>
    <mergeCell ref="G38:G39"/>
    <mergeCell ref="A35:A37"/>
    <mergeCell ref="B35:B37"/>
    <mergeCell ref="C35:C37"/>
    <mergeCell ref="D35:D37"/>
    <mergeCell ref="E35:E37"/>
    <mergeCell ref="F35:F37"/>
    <mergeCell ref="G35:G37"/>
    <mergeCell ref="B44:H44"/>
    <mergeCell ref="O44:R44"/>
    <mergeCell ref="B45:N45"/>
    <mergeCell ref="I46:L46"/>
    <mergeCell ref="P46:Q46"/>
    <mergeCell ref="G40:G41"/>
    <mergeCell ref="C42:H42"/>
    <mergeCell ref="O42:R42"/>
    <mergeCell ref="B43:H43"/>
    <mergeCell ref="O43:R43"/>
    <mergeCell ref="A46:H46"/>
    <mergeCell ref="A40:A41"/>
    <mergeCell ref="B40:B41"/>
    <mergeCell ref="C40:C41"/>
    <mergeCell ref="D40:D41"/>
    <mergeCell ref="E40:E41"/>
    <mergeCell ref="F40:F41"/>
    <mergeCell ref="A50:H50"/>
    <mergeCell ref="A49:H49"/>
    <mergeCell ref="A48:H48"/>
    <mergeCell ref="A47:H47"/>
    <mergeCell ref="A51:H51"/>
    <mergeCell ref="I56:L56"/>
    <mergeCell ref="P56:Q56"/>
    <mergeCell ref="T35:T36"/>
    <mergeCell ref="I55:L55"/>
    <mergeCell ref="P55:Q55"/>
    <mergeCell ref="I54:L54"/>
    <mergeCell ref="P53:Q53"/>
    <mergeCell ref="I52:L52"/>
    <mergeCell ref="I53:L53"/>
    <mergeCell ref="I51:L51"/>
    <mergeCell ref="P51:Q51"/>
    <mergeCell ref="I49:L49"/>
    <mergeCell ref="P49:Q49"/>
    <mergeCell ref="I50:L50"/>
    <mergeCell ref="P50:Q50"/>
    <mergeCell ref="I47:L47"/>
    <mergeCell ref="P47:Q47"/>
    <mergeCell ref="I48:L48"/>
    <mergeCell ref="P48:Q48"/>
  </mergeCells>
  <printOptions horizontalCentered="1"/>
  <pageMargins left="0" right="0" top="0.39370078740157483" bottom="0.39370078740157483" header="0.31496062992125984" footer="0.31496062992125984"/>
  <pageSetup paperSize="9" orientation="landscape" r:id="rId1"/>
  <rowBreaks count="2" manualBreakCount="2">
    <brk id="23" max="17" man="1"/>
    <brk id="4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"/>
  <sheetViews>
    <sheetView tabSelected="1" zoomScale="110" zoomScaleNormal="110" zoomScaleSheetLayoutView="100" workbookViewId="0">
      <selection sqref="A1:N1"/>
    </sheetView>
  </sheetViews>
  <sheetFormatPr defaultRowHeight="12.75"/>
  <cols>
    <col min="1" max="3" width="2.7109375" style="233" customWidth="1"/>
    <col min="4" max="4" width="36.140625" style="233" customWidth="1"/>
    <col min="5" max="5" width="3" style="233" customWidth="1"/>
    <col min="6" max="6" width="3" style="236" customWidth="1"/>
    <col min="7" max="7" width="7.28515625" style="237" customWidth="1"/>
    <col min="8" max="8" width="9.28515625" style="421" customWidth="1"/>
    <col min="9" max="9" width="9" style="421" customWidth="1"/>
    <col min="10" max="10" width="9.140625" style="421" customWidth="1"/>
    <col min="11" max="11" width="26.28515625" style="233" customWidth="1"/>
    <col min="12" max="13" width="5.5703125" style="355" customWidth="1"/>
    <col min="14" max="14" width="5.5703125" style="229" customWidth="1"/>
    <col min="15" max="16384" width="9.140625" style="229"/>
  </cols>
  <sheetData>
    <row r="1" spans="1:18">
      <c r="A1" s="740" t="s">
        <v>168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</row>
    <row r="2" spans="1:18">
      <c r="A2" s="724" t="s">
        <v>59</v>
      </c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</row>
    <row r="3" spans="1:18">
      <c r="A3" s="706" t="s">
        <v>101</v>
      </c>
      <c r="B3" s="706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</row>
    <row r="4" spans="1:18" ht="13.5" thickBot="1">
      <c r="A4" s="707" t="s">
        <v>151</v>
      </c>
      <c r="B4" s="707"/>
      <c r="C4" s="707"/>
      <c r="D4" s="707"/>
      <c r="E4" s="707"/>
      <c r="F4" s="707"/>
      <c r="G4" s="707"/>
      <c r="H4" s="707"/>
      <c r="I4" s="707"/>
      <c r="J4" s="707"/>
      <c r="K4" s="707"/>
      <c r="L4" s="707"/>
      <c r="M4" s="707"/>
      <c r="N4" s="707"/>
    </row>
    <row r="5" spans="1:18" ht="12" customHeight="1">
      <c r="A5" s="708" t="s">
        <v>1</v>
      </c>
      <c r="B5" s="711" t="s">
        <v>2</v>
      </c>
      <c r="C5" s="711" t="s">
        <v>3</v>
      </c>
      <c r="D5" s="714" t="s">
        <v>16</v>
      </c>
      <c r="E5" s="717" t="s">
        <v>4</v>
      </c>
      <c r="F5" s="676" t="s">
        <v>5</v>
      </c>
      <c r="G5" s="679" t="s">
        <v>6</v>
      </c>
      <c r="H5" s="741" t="s">
        <v>146</v>
      </c>
      <c r="I5" s="744" t="s">
        <v>170</v>
      </c>
      <c r="J5" s="747" t="s">
        <v>171</v>
      </c>
      <c r="K5" s="737" t="s">
        <v>102</v>
      </c>
      <c r="L5" s="738"/>
      <c r="M5" s="738"/>
      <c r="N5" s="739"/>
    </row>
    <row r="6" spans="1:18" ht="12" customHeight="1">
      <c r="A6" s="709"/>
      <c r="B6" s="712"/>
      <c r="C6" s="712"/>
      <c r="D6" s="715"/>
      <c r="E6" s="718"/>
      <c r="F6" s="677"/>
      <c r="G6" s="680"/>
      <c r="H6" s="742"/>
      <c r="I6" s="745"/>
      <c r="J6" s="748"/>
      <c r="K6" s="720" t="s">
        <v>16</v>
      </c>
      <c r="L6" s="750" t="s">
        <v>158</v>
      </c>
      <c r="M6" s="751"/>
      <c r="N6" s="752"/>
    </row>
    <row r="7" spans="1:18" ht="86.25" customHeight="1" thickBot="1">
      <c r="A7" s="710"/>
      <c r="B7" s="713"/>
      <c r="C7" s="713"/>
      <c r="D7" s="716"/>
      <c r="E7" s="719"/>
      <c r="F7" s="678"/>
      <c r="G7" s="681"/>
      <c r="H7" s="743"/>
      <c r="I7" s="746"/>
      <c r="J7" s="749"/>
      <c r="K7" s="721"/>
      <c r="L7" s="510" t="s">
        <v>57</v>
      </c>
      <c r="M7" s="510" t="s">
        <v>74</v>
      </c>
      <c r="N7" s="511" t="s">
        <v>108</v>
      </c>
    </row>
    <row r="8" spans="1:18" ht="13.5" thickBot="1">
      <c r="A8" s="725" t="s">
        <v>32</v>
      </c>
      <c r="B8" s="726"/>
      <c r="C8" s="726"/>
      <c r="D8" s="726"/>
      <c r="E8" s="726"/>
      <c r="F8" s="726"/>
      <c r="G8" s="726"/>
      <c r="H8" s="726"/>
      <c r="I8" s="726"/>
      <c r="J8" s="726"/>
      <c r="K8" s="726"/>
      <c r="L8" s="726"/>
      <c r="M8" s="726"/>
      <c r="N8" s="727"/>
    </row>
    <row r="9" spans="1:18" ht="13.5" thickBot="1">
      <c r="A9" s="728" t="s">
        <v>47</v>
      </c>
      <c r="B9" s="729"/>
      <c r="C9" s="729"/>
      <c r="D9" s="729"/>
      <c r="E9" s="729"/>
      <c r="F9" s="729"/>
      <c r="G9" s="729"/>
      <c r="H9" s="729"/>
      <c r="I9" s="729"/>
      <c r="J9" s="729"/>
      <c r="K9" s="729"/>
      <c r="L9" s="729"/>
      <c r="M9" s="729"/>
      <c r="N9" s="730"/>
    </row>
    <row r="10" spans="1:18" ht="17.25" customHeight="1" thickBot="1">
      <c r="A10" s="22" t="s">
        <v>9</v>
      </c>
      <c r="B10" s="693" t="s">
        <v>43</v>
      </c>
      <c r="C10" s="694"/>
      <c r="D10" s="694"/>
      <c r="E10" s="694"/>
      <c r="F10" s="694"/>
      <c r="G10" s="694"/>
      <c r="H10" s="694"/>
      <c r="I10" s="694"/>
      <c r="J10" s="694"/>
      <c r="K10" s="694"/>
      <c r="L10" s="694"/>
      <c r="M10" s="694"/>
      <c r="N10" s="695"/>
    </row>
    <row r="11" spans="1:18" ht="13.5" customHeight="1" thickBot="1">
      <c r="A11" s="4" t="s">
        <v>9</v>
      </c>
      <c r="B11" s="18" t="s">
        <v>9</v>
      </c>
      <c r="C11" s="696" t="s">
        <v>34</v>
      </c>
      <c r="D11" s="697"/>
      <c r="E11" s="697"/>
      <c r="F11" s="697"/>
      <c r="G11" s="697"/>
      <c r="H11" s="697"/>
      <c r="I11" s="697"/>
      <c r="J11" s="697"/>
      <c r="K11" s="697"/>
      <c r="L11" s="697"/>
      <c r="M11" s="697"/>
      <c r="N11" s="698"/>
    </row>
    <row r="12" spans="1:18" ht="19.5" customHeight="1">
      <c r="A12" s="653" t="s">
        <v>9</v>
      </c>
      <c r="B12" s="657" t="s">
        <v>9</v>
      </c>
      <c r="C12" s="585" t="s">
        <v>9</v>
      </c>
      <c r="D12" s="753" t="s">
        <v>23</v>
      </c>
      <c r="E12" s="755" t="s">
        <v>152</v>
      </c>
      <c r="F12" s="758" t="s">
        <v>40</v>
      </c>
      <c r="G12" s="96" t="s">
        <v>25</v>
      </c>
      <c r="H12" s="248">
        <f>36.8/3.4528*1000</f>
        <v>10658</v>
      </c>
      <c r="I12" s="249">
        <f>36.8/3.4528*1000</f>
        <v>10658</v>
      </c>
      <c r="J12" s="249">
        <f>36.8/3.4528*1000</f>
        <v>10658</v>
      </c>
      <c r="K12" s="669" t="s">
        <v>99</v>
      </c>
      <c r="L12" s="115">
        <v>100</v>
      </c>
      <c r="M12" s="115">
        <v>100</v>
      </c>
      <c r="N12" s="116">
        <v>100</v>
      </c>
      <c r="R12" s="230"/>
    </row>
    <row r="13" spans="1:18" ht="23.25" customHeight="1">
      <c r="A13" s="654"/>
      <c r="B13" s="658"/>
      <c r="C13" s="661"/>
      <c r="D13" s="754"/>
      <c r="E13" s="756"/>
      <c r="F13" s="759"/>
      <c r="G13" s="353" t="s">
        <v>26</v>
      </c>
      <c r="H13" s="252">
        <f>332/3.4528*1000</f>
        <v>96154</v>
      </c>
      <c r="I13" s="354">
        <f>332/3.4528*1000</f>
        <v>96154</v>
      </c>
      <c r="J13" s="354">
        <f>332/3.4528*1000</f>
        <v>96154</v>
      </c>
      <c r="K13" s="670"/>
      <c r="L13" s="117"/>
      <c r="M13" s="117"/>
      <c r="N13" s="118"/>
    </row>
    <row r="14" spans="1:18" ht="15" customHeight="1">
      <c r="A14" s="654"/>
      <c r="B14" s="658"/>
      <c r="C14" s="661"/>
      <c r="D14" s="357" t="s">
        <v>161</v>
      </c>
      <c r="E14" s="756"/>
      <c r="F14" s="759"/>
      <c r="G14" s="430" t="s">
        <v>44</v>
      </c>
      <c r="H14" s="431">
        <v>35538</v>
      </c>
      <c r="I14" s="432"/>
      <c r="J14" s="354"/>
      <c r="K14" s="670"/>
      <c r="L14" s="117"/>
      <c r="M14" s="117"/>
      <c r="N14" s="118"/>
    </row>
    <row r="15" spans="1:18" ht="15" customHeight="1">
      <c r="A15" s="654"/>
      <c r="B15" s="658"/>
      <c r="C15" s="661"/>
      <c r="D15" s="356" t="s">
        <v>162</v>
      </c>
      <c r="E15" s="756"/>
      <c r="F15" s="759"/>
      <c r="G15" s="97"/>
      <c r="H15" s="250"/>
      <c r="I15" s="358"/>
      <c r="J15" s="251"/>
      <c r="K15" s="670"/>
      <c r="L15" s="117"/>
      <c r="M15" s="117"/>
      <c r="N15" s="118"/>
    </row>
    <row r="16" spans="1:18" ht="29.25" customHeight="1">
      <c r="A16" s="654"/>
      <c r="B16" s="658"/>
      <c r="C16" s="661"/>
      <c r="D16" s="356" t="s">
        <v>163</v>
      </c>
      <c r="E16" s="756"/>
      <c r="F16" s="759"/>
      <c r="G16" s="97"/>
      <c r="H16" s="250"/>
      <c r="I16" s="358"/>
      <c r="J16" s="251"/>
      <c r="K16" s="670"/>
      <c r="L16" s="117"/>
      <c r="M16" s="117"/>
      <c r="N16" s="118"/>
    </row>
    <row r="17" spans="1:20" ht="27" customHeight="1">
      <c r="A17" s="654"/>
      <c r="B17" s="658"/>
      <c r="C17" s="661"/>
      <c r="D17" s="356" t="s">
        <v>164</v>
      </c>
      <c r="E17" s="756"/>
      <c r="F17" s="759"/>
      <c r="G17" s="97"/>
      <c r="H17" s="250"/>
      <c r="I17" s="358"/>
      <c r="J17" s="251"/>
      <c r="K17" s="670"/>
      <c r="L17" s="117"/>
      <c r="M17" s="117"/>
      <c r="N17" s="118"/>
    </row>
    <row r="18" spans="1:20" ht="15.75" customHeight="1">
      <c r="A18" s="655"/>
      <c r="B18" s="659"/>
      <c r="C18" s="662"/>
      <c r="D18" s="356" t="s">
        <v>165</v>
      </c>
      <c r="E18" s="756"/>
      <c r="F18" s="759"/>
      <c r="G18" s="352"/>
      <c r="H18" s="250"/>
      <c r="I18" s="330"/>
      <c r="J18" s="262"/>
      <c r="K18" s="670"/>
      <c r="L18" s="117"/>
      <c r="M18" s="117"/>
      <c r="N18" s="118"/>
    </row>
    <row r="19" spans="1:20" ht="17.25" customHeight="1" thickBot="1">
      <c r="A19" s="656"/>
      <c r="B19" s="660"/>
      <c r="C19" s="586"/>
      <c r="D19" s="356" t="s">
        <v>166</v>
      </c>
      <c r="E19" s="757"/>
      <c r="F19" s="760"/>
      <c r="G19" s="253" t="s">
        <v>10</v>
      </c>
      <c r="H19" s="254">
        <f>SUM(H12:H18)</f>
        <v>142350</v>
      </c>
      <c r="I19" s="256">
        <f>SUM(I12:I18)</f>
        <v>106812</v>
      </c>
      <c r="J19" s="257">
        <f>SUM(J12:J18)</f>
        <v>106812</v>
      </c>
      <c r="K19" s="671"/>
      <c r="L19" s="121"/>
      <c r="M19" s="121"/>
      <c r="N19" s="122"/>
    </row>
    <row r="20" spans="1:20" ht="27" customHeight="1">
      <c r="A20" s="15" t="s">
        <v>9</v>
      </c>
      <c r="B20" s="16" t="s">
        <v>9</v>
      </c>
      <c r="C20" s="689" t="s">
        <v>11</v>
      </c>
      <c r="D20" s="663" t="s">
        <v>93</v>
      </c>
      <c r="E20" s="622" t="s">
        <v>70</v>
      </c>
      <c r="F20" s="758" t="s">
        <v>40</v>
      </c>
      <c r="G20" s="214" t="s">
        <v>37</v>
      </c>
      <c r="H20" s="258">
        <v>255469</v>
      </c>
      <c r="I20" s="326">
        <f>888.6/3.4528*1000</f>
        <v>257356</v>
      </c>
      <c r="J20" s="270">
        <f>888.6/3.4528*1000</f>
        <v>257356</v>
      </c>
      <c r="K20" s="672" t="s">
        <v>48</v>
      </c>
      <c r="L20" s="513">
        <v>51</v>
      </c>
      <c r="M20" s="513">
        <v>51</v>
      </c>
      <c r="N20" s="515">
        <v>51</v>
      </c>
      <c r="O20" s="366"/>
    </row>
    <row r="21" spans="1:20" ht="25.5" customHeight="1">
      <c r="A21" s="504"/>
      <c r="B21" s="505"/>
      <c r="C21" s="661"/>
      <c r="D21" s="664"/>
      <c r="E21" s="763"/>
      <c r="F21" s="759"/>
      <c r="G21" s="260"/>
      <c r="H21" s="273"/>
      <c r="I21" s="261"/>
      <c r="J21" s="262"/>
      <c r="K21" s="761"/>
      <c r="L21" s="513"/>
      <c r="M21" s="513"/>
      <c r="N21" s="515"/>
    </row>
    <row r="22" spans="1:20" ht="13.5" thickBot="1">
      <c r="A22" s="17"/>
      <c r="B22" s="18"/>
      <c r="C22" s="690"/>
      <c r="D22" s="665"/>
      <c r="E22" s="623"/>
      <c r="F22" s="760"/>
      <c r="G22" s="253" t="s">
        <v>10</v>
      </c>
      <c r="H22" s="257">
        <f>SUM(H20:H21)</f>
        <v>255469</v>
      </c>
      <c r="I22" s="264">
        <f>SUM(I20:I21)</f>
        <v>257356</v>
      </c>
      <c r="J22" s="257">
        <f>SUM(J20:J21)</f>
        <v>257356</v>
      </c>
      <c r="K22" s="761"/>
      <c r="L22" s="513"/>
      <c r="M22" s="513"/>
      <c r="N22" s="515"/>
    </row>
    <row r="23" spans="1:20" ht="12" customHeight="1">
      <c r="A23" s="653" t="s">
        <v>9</v>
      </c>
      <c r="B23" s="583" t="s">
        <v>9</v>
      </c>
      <c r="C23" s="585" t="s">
        <v>28</v>
      </c>
      <c r="D23" s="620" t="s">
        <v>94</v>
      </c>
      <c r="E23" s="622"/>
      <c r="F23" s="758" t="s">
        <v>40</v>
      </c>
      <c r="G23" s="268" t="s">
        <v>37</v>
      </c>
      <c r="H23" s="269">
        <v>185386</v>
      </c>
      <c r="I23" s="422">
        <f>566.3/3.4528*1000</f>
        <v>164012</v>
      </c>
      <c r="J23" s="422">
        <f>566.3/3.4528*1000</f>
        <v>164012</v>
      </c>
      <c r="K23" s="767" t="s">
        <v>185</v>
      </c>
      <c r="L23" s="768">
        <v>300</v>
      </c>
      <c r="M23" s="768">
        <v>340</v>
      </c>
      <c r="N23" s="770">
        <v>380</v>
      </c>
      <c r="R23" s="230"/>
    </row>
    <row r="24" spans="1:20" ht="83.25" customHeight="1">
      <c r="A24" s="654"/>
      <c r="B24" s="600"/>
      <c r="C24" s="661"/>
      <c r="D24" s="762"/>
      <c r="E24" s="763"/>
      <c r="F24" s="759"/>
      <c r="G24" s="495" t="s">
        <v>35</v>
      </c>
      <c r="H24" s="252">
        <v>697</v>
      </c>
      <c r="I24" s="490"/>
      <c r="J24" s="490"/>
      <c r="K24" s="761" t="s">
        <v>49</v>
      </c>
      <c r="L24" s="769">
        <v>260</v>
      </c>
      <c r="M24" s="769">
        <v>300</v>
      </c>
      <c r="N24" s="771">
        <v>340</v>
      </c>
    </row>
    <row r="25" spans="1:20" ht="29.25" customHeight="1">
      <c r="A25" s="654"/>
      <c r="B25" s="600"/>
      <c r="C25" s="661"/>
      <c r="D25" s="762"/>
      <c r="E25" s="763"/>
      <c r="F25" s="759"/>
      <c r="G25" s="272"/>
      <c r="H25" s="250"/>
      <c r="I25" s="423"/>
      <c r="J25" s="423"/>
      <c r="K25" s="772" t="s">
        <v>71</v>
      </c>
      <c r="L25" s="266">
        <v>92</v>
      </c>
      <c r="M25" s="266">
        <v>102</v>
      </c>
      <c r="N25" s="267">
        <v>105</v>
      </c>
    </row>
    <row r="26" spans="1:20" ht="13.5" thickBot="1">
      <c r="A26" s="13"/>
      <c r="B26" s="14"/>
      <c r="C26" s="37"/>
      <c r="D26" s="621"/>
      <c r="E26" s="623"/>
      <c r="F26" s="760"/>
      <c r="G26" s="100" t="s">
        <v>10</v>
      </c>
      <c r="H26" s="257">
        <f>SUM(H23:H25)</f>
        <v>186083</v>
      </c>
      <c r="I26" s="264">
        <f>SUM(I23:I25)</f>
        <v>164012</v>
      </c>
      <c r="J26" s="257">
        <f>SUM(J23:J25)</f>
        <v>164012</v>
      </c>
      <c r="K26" s="773"/>
      <c r="L26" s="513"/>
      <c r="M26" s="513"/>
      <c r="N26" s="515"/>
      <c r="T26" s="230"/>
    </row>
    <row r="27" spans="1:20" ht="15.75" customHeight="1">
      <c r="A27" s="653" t="s">
        <v>9</v>
      </c>
      <c r="B27" s="583" t="s">
        <v>9</v>
      </c>
      <c r="C27" s="585" t="s">
        <v>58</v>
      </c>
      <c r="D27" s="764" t="s">
        <v>109</v>
      </c>
      <c r="E27" s="622" t="s">
        <v>187</v>
      </c>
      <c r="F27" s="758" t="s">
        <v>40</v>
      </c>
      <c r="G27" s="268" t="s">
        <v>81</v>
      </c>
      <c r="H27" s="269">
        <f>66.6/3.4528*1000</f>
        <v>19289</v>
      </c>
      <c r="I27" s="270"/>
      <c r="J27" s="270"/>
      <c r="K27" s="507" t="s">
        <v>110</v>
      </c>
      <c r="L27" s="271">
        <v>1</v>
      </c>
      <c r="M27" s="512"/>
      <c r="N27" s="514"/>
    </row>
    <row r="28" spans="1:20" ht="17.25" customHeight="1">
      <c r="A28" s="654"/>
      <c r="B28" s="600"/>
      <c r="C28" s="661"/>
      <c r="D28" s="765"/>
      <c r="E28" s="763"/>
      <c r="F28" s="759"/>
      <c r="G28" s="499" t="s">
        <v>25</v>
      </c>
      <c r="H28" s="500">
        <v>2768</v>
      </c>
      <c r="I28" s="520"/>
      <c r="J28" s="520"/>
      <c r="K28" s="779" t="s">
        <v>111</v>
      </c>
      <c r="L28" s="274">
        <v>1</v>
      </c>
      <c r="M28" s="266"/>
      <c r="N28" s="267"/>
    </row>
    <row r="29" spans="1:20" ht="13.5" thickBot="1">
      <c r="A29" s="13"/>
      <c r="B29" s="14"/>
      <c r="C29" s="37"/>
      <c r="D29" s="766"/>
      <c r="E29" s="623"/>
      <c r="F29" s="760"/>
      <c r="G29" s="100" t="s">
        <v>10</v>
      </c>
      <c r="H29" s="257">
        <f>SUM(H27:H28)</f>
        <v>22057</v>
      </c>
      <c r="I29" s="264">
        <f>SUM(I27:I28)</f>
        <v>0</v>
      </c>
      <c r="J29" s="264">
        <f>SUM(J27:J28)</f>
        <v>0</v>
      </c>
      <c r="K29" s="780"/>
      <c r="L29" s="513"/>
      <c r="M29" s="138"/>
      <c r="N29" s="275"/>
      <c r="S29" s="230"/>
    </row>
    <row r="30" spans="1:20" ht="29.25" customHeight="1">
      <c r="A30" s="653" t="s">
        <v>9</v>
      </c>
      <c r="B30" s="583" t="s">
        <v>9</v>
      </c>
      <c r="C30" s="585" t="s">
        <v>79</v>
      </c>
      <c r="D30" s="764" t="s">
        <v>186</v>
      </c>
      <c r="E30" s="622" t="s">
        <v>188</v>
      </c>
      <c r="F30" s="758" t="s">
        <v>40</v>
      </c>
      <c r="G30" s="268" t="s">
        <v>25</v>
      </c>
      <c r="H30" s="258">
        <v>7703</v>
      </c>
      <c r="I30" s="521">
        <v>6138</v>
      </c>
      <c r="J30" s="280">
        <v>9207</v>
      </c>
      <c r="K30" s="507" t="s">
        <v>194</v>
      </c>
      <c r="L30" s="522" t="s">
        <v>189</v>
      </c>
      <c r="M30" s="512"/>
      <c r="N30" s="514"/>
    </row>
    <row r="31" spans="1:20" ht="16.5" customHeight="1">
      <c r="A31" s="654"/>
      <c r="B31" s="600"/>
      <c r="C31" s="661"/>
      <c r="D31" s="765"/>
      <c r="E31" s="763"/>
      <c r="F31" s="759"/>
      <c r="G31" s="489" t="s">
        <v>81</v>
      </c>
      <c r="H31" s="252">
        <v>42202</v>
      </c>
      <c r="I31" s="523">
        <v>31585</v>
      </c>
      <c r="J31" s="490"/>
      <c r="K31" s="524" t="s">
        <v>190</v>
      </c>
      <c r="L31" s="274">
        <v>4</v>
      </c>
      <c r="M31" s="266"/>
      <c r="N31" s="267"/>
    </row>
    <row r="32" spans="1:20" ht="16.5" customHeight="1">
      <c r="A32" s="504"/>
      <c r="B32" s="502"/>
      <c r="C32" s="506"/>
      <c r="D32" s="765"/>
      <c r="E32" s="763"/>
      <c r="F32" s="759"/>
      <c r="G32" s="272"/>
      <c r="H32" s="250"/>
      <c r="I32" s="525"/>
      <c r="J32" s="262"/>
      <c r="K32" s="526" t="s">
        <v>191</v>
      </c>
      <c r="L32" s="527"/>
      <c r="M32" s="528">
        <v>100</v>
      </c>
      <c r="N32" s="529"/>
    </row>
    <row r="33" spans="1:17" ht="16.5" customHeight="1" thickBot="1">
      <c r="A33" s="13"/>
      <c r="B33" s="14"/>
      <c r="C33" s="37"/>
      <c r="D33" s="766"/>
      <c r="E33" s="623"/>
      <c r="F33" s="760"/>
      <c r="G33" s="100" t="s">
        <v>10</v>
      </c>
      <c r="H33" s="257">
        <f>SUM(H30:H31)</f>
        <v>49905</v>
      </c>
      <c r="I33" s="256">
        <f>SUM(I30:I31)</f>
        <v>37723</v>
      </c>
      <c r="J33" s="257">
        <f>SUM(J30:J31)</f>
        <v>9207</v>
      </c>
      <c r="K33" s="530" t="s">
        <v>192</v>
      </c>
      <c r="L33" s="531"/>
      <c r="M33" s="513">
        <v>920</v>
      </c>
      <c r="N33" s="515">
        <v>920</v>
      </c>
    </row>
    <row r="34" spans="1:17" ht="13.5" thickBot="1">
      <c r="A34" s="6" t="s">
        <v>9</v>
      </c>
      <c r="B34" s="5" t="s">
        <v>9</v>
      </c>
      <c r="C34" s="781" t="s">
        <v>12</v>
      </c>
      <c r="D34" s="782"/>
      <c r="E34" s="782"/>
      <c r="F34" s="782"/>
      <c r="G34" s="782"/>
      <c r="H34" s="276">
        <f>H29+H26+H22+H19+H33</f>
        <v>655864</v>
      </c>
      <c r="I34" s="277">
        <f>I26+I22+I19+I33</f>
        <v>565903</v>
      </c>
      <c r="J34" s="278">
        <f>J26+J22+J19+J33</f>
        <v>537387</v>
      </c>
      <c r="K34" s="783"/>
      <c r="L34" s="784"/>
      <c r="M34" s="784"/>
      <c r="N34" s="785"/>
      <c r="O34" s="242"/>
    </row>
    <row r="35" spans="1:17" ht="13.5" thickBot="1">
      <c r="A35" s="4" t="s">
        <v>9</v>
      </c>
      <c r="B35" s="21" t="s">
        <v>11</v>
      </c>
      <c r="C35" s="632" t="s">
        <v>46</v>
      </c>
      <c r="D35" s="633"/>
      <c r="E35" s="633"/>
      <c r="F35" s="633"/>
      <c r="G35" s="633"/>
      <c r="H35" s="633"/>
      <c r="I35" s="633"/>
      <c r="J35" s="633"/>
      <c r="K35" s="633"/>
      <c r="L35" s="633"/>
      <c r="M35" s="633"/>
      <c r="N35" s="634"/>
    </row>
    <row r="36" spans="1:17" ht="17.25" customHeight="1">
      <c r="A36" s="9" t="s">
        <v>9</v>
      </c>
      <c r="B36" s="10" t="s">
        <v>11</v>
      </c>
      <c r="C36" s="38" t="s">
        <v>9</v>
      </c>
      <c r="D36" s="635" t="s">
        <v>36</v>
      </c>
      <c r="E36" s="774"/>
      <c r="F36" s="758" t="s">
        <v>40</v>
      </c>
      <c r="G36" s="101" t="s">
        <v>37</v>
      </c>
      <c r="H36" s="279">
        <f>878881+4050</f>
        <v>882931</v>
      </c>
      <c r="I36" s="280">
        <f>2910.3/3.4528*1000</f>
        <v>842881</v>
      </c>
      <c r="J36" s="281">
        <f>2910.3/3.4528*1000</f>
        <v>842881</v>
      </c>
      <c r="K36" s="124" t="s">
        <v>50</v>
      </c>
      <c r="L36" s="125">
        <v>55</v>
      </c>
      <c r="M36" s="126" t="s">
        <v>51</v>
      </c>
      <c r="N36" s="127">
        <v>55</v>
      </c>
    </row>
    <row r="37" spans="1:17" ht="15.75" customHeight="1">
      <c r="A37" s="11"/>
      <c r="B37" s="12"/>
      <c r="C37" s="36"/>
      <c r="D37" s="636"/>
      <c r="E37" s="775"/>
      <c r="F37" s="759"/>
      <c r="G37" s="471"/>
      <c r="H37" s="473"/>
      <c r="I37" s="354"/>
      <c r="J37" s="387"/>
      <c r="K37" s="128" t="s">
        <v>76</v>
      </c>
      <c r="L37" s="284" t="s">
        <v>75</v>
      </c>
      <c r="M37" s="285" t="s">
        <v>75</v>
      </c>
      <c r="N37" s="286" t="s">
        <v>75</v>
      </c>
    </row>
    <row r="38" spans="1:17" ht="54.75" customHeight="1">
      <c r="A38" s="11"/>
      <c r="B38" s="12"/>
      <c r="C38" s="36"/>
      <c r="D38" s="636"/>
      <c r="E38" s="775"/>
      <c r="F38" s="759"/>
      <c r="G38" s="102"/>
      <c r="H38" s="282"/>
      <c r="I38" s="251"/>
      <c r="J38" s="283"/>
      <c r="K38" s="132" t="s">
        <v>52</v>
      </c>
      <c r="L38" s="133" t="s">
        <v>53</v>
      </c>
      <c r="M38" s="133" t="s">
        <v>54</v>
      </c>
      <c r="N38" s="134" t="s">
        <v>54</v>
      </c>
      <c r="P38" s="230"/>
    </row>
    <row r="39" spans="1:17" ht="16.5" customHeight="1">
      <c r="A39" s="11"/>
      <c r="B39" s="12"/>
      <c r="C39" s="36"/>
      <c r="D39" s="636"/>
      <c r="E39" s="775"/>
      <c r="F39" s="759"/>
      <c r="G39" s="102"/>
      <c r="H39" s="282"/>
      <c r="I39" s="251"/>
      <c r="J39" s="283"/>
      <c r="K39" s="132" t="s">
        <v>98</v>
      </c>
      <c r="L39" s="133" t="s">
        <v>55</v>
      </c>
      <c r="M39" s="133" t="s">
        <v>55</v>
      </c>
      <c r="N39" s="134" t="s">
        <v>55</v>
      </c>
      <c r="P39" s="230"/>
    </row>
    <row r="40" spans="1:17" ht="14.25" customHeight="1">
      <c r="A40" s="11"/>
      <c r="B40" s="12"/>
      <c r="C40" s="36"/>
      <c r="D40" s="636"/>
      <c r="E40" s="775"/>
      <c r="F40" s="759"/>
      <c r="G40" s="287" t="s">
        <v>27</v>
      </c>
      <c r="H40" s="288">
        <f>3.7/3.4528*1000</f>
        <v>1072</v>
      </c>
      <c r="I40" s="289">
        <f>3.7/3.4528*1000</f>
        <v>1072</v>
      </c>
      <c r="J40" s="290">
        <f>3.7/3.4528*1000</f>
        <v>1072</v>
      </c>
      <c r="K40" s="777" t="s">
        <v>112</v>
      </c>
      <c r="L40" s="291" t="s">
        <v>113</v>
      </c>
      <c r="M40" s="291" t="s">
        <v>114</v>
      </c>
      <c r="N40" s="292" t="s">
        <v>114</v>
      </c>
    </row>
    <row r="41" spans="1:17" ht="14.25" customHeight="1" thickBot="1">
      <c r="A41" s="13"/>
      <c r="B41" s="14"/>
      <c r="C41" s="37"/>
      <c r="D41" s="637"/>
      <c r="E41" s="776"/>
      <c r="F41" s="760"/>
      <c r="G41" s="103" t="s">
        <v>10</v>
      </c>
      <c r="H41" s="256">
        <f>SUM(H36:H40)</f>
        <v>884003</v>
      </c>
      <c r="I41" s="257">
        <f>SUM(I36:I40)</f>
        <v>843953</v>
      </c>
      <c r="J41" s="255">
        <f>SUM(J36:J40)</f>
        <v>843953</v>
      </c>
      <c r="K41" s="778"/>
      <c r="L41" s="293"/>
      <c r="M41" s="293"/>
      <c r="N41" s="294"/>
      <c r="Q41" s="230"/>
    </row>
    <row r="42" spans="1:17" ht="29.25" customHeight="1">
      <c r="A42" s="9" t="s">
        <v>9</v>
      </c>
      <c r="B42" s="10" t="s">
        <v>11</v>
      </c>
      <c r="C42" s="38" t="s">
        <v>11</v>
      </c>
      <c r="D42" s="788" t="s">
        <v>145</v>
      </c>
      <c r="E42" s="774"/>
      <c r="F42" s="758" t="s">
        <v>40</v>
      </c>
      <c r="G42" s="101" t="s">
        <v>35</v>
      </c>
      <c r="H42" s="279">
        <f>83/3.4528*1000</f>
        <v>24038</v>
      </c>
      <c r="I42" s="280">
        <f>83/3.4528*1000</f>
        <v>24038</v>
      </c>
      <c r="J42" s="281">
        <f>83/3.4528*1000</f>
        <v>24038</v>
      </c>
      <c r="K42" s="295" t="s">
        <v>115</v>
      </c>
      <c r="L42" s="296">
        <v>8</v>
      </c>
      <c r="M42" s="297" t="s">
        <v>179</v>
      </c>
      <c r="N42" s="298">
        <v>8</v>
      </c>
    </row>
    <row r="43" spans="1:17" ht="15" customHeight="1" thickBot="1">
      <c r="A43" s="13"/>
      <c r="B43" s="14"/>
      <c r="C43" s="37"/>
      <c r="D43" s="789"/>
      <c r="E43" s="776"/>
      <c r="F43" s="760"/>
      <c r="G43" s="103" t="s">
        <v>10</v>
      </c>
      <c r="H43" s="256">
        <f>H42</f>
        <v>24038</v>
      </c>
      <c r="I43" s="257">
        <f>SUM(I42:I42)</f>
        <v>24038</v>
      </c>
      <c r="J43" s="256">
        <f t="shared" ref="J43" si="0">SUM(J42:J42)</f>
        <v>24038</v>
      </c>
      <c r="K43" s="299"/>
      <c r="L43" s="300"/>
      <c r="M43" s="300"/>
      <c r="N43" s="301"/>
    </row>
    <row r="44" spans="1:17" ht="26.25" customHeight="1">
      <c r="A44" s="9" t="s">
        <v>9</v>
      </c>
      <c r="B44" s="10" t="s">
        <v>11</v>
      </c>
      <c r="C44" s="38" t="s">
        <v>28</v>
      </c>
      <c r="D44" s="786" t="s">
        <v>116</v>
      </c>
      <c r="E44" s="774"/>
      <c r="F44" s="758" t="s">
        <v>40</v>
      </c>
      <c r="G44" s="96" t="s">
        <v>25</v>
      </c>
      <c r="H44" s="279"/>
      <c r="I44" s="302">
        <f>59.9/3.4528*1000</f>
        <v>17348</v>
      </c>
      <c r="J44" s="302">
        <f>59.9/3.4528*1000</f>
        <v>17348</v>
      </c>
      <c r="K44" s="295" t="s">
        <v>153</v>
      </c>
      <c r="L44" s="296"/>
      <c r="M44" s="297" t="s">
        <v>150</v>
      </c>
      <c r="N44" s="303" t="s">
        <v>150</v>
      </c>
      <c r="P44" s="230"/>
    </row>
    <row r="45" spans="1:17" ht="16.5" customHeight="1" thickBot="1">
      <c r="A45" s="13"/>
      <c r="B45" s="14"/>
      <c r="C45" s="37"/>
      <c r="D45" s="787"/>
      <c r="E45" s="776"/>
      <c r="F45" s="760"/>
      <c r="G45" s="103" t="s">
        <v>10</v>
      </c>
      <c r="H45" s="256"/>
      <c r="I45" s="257">
        <f t="shared" ref="I45:J45" si="1">SUM(I44:I44)</f>
        <v>17348</v>
      </c>
      <c r="J45" s="256">
        <f t="shared" si="1"/>
        <v>17348</v>
      </c>
      <c r="K45" s="516"/>
      <c r="L45" s="293"/>
      <c r="M45" s="293"/>
      <c r="N45" s="304"/>
      <c r="P45" s="230"/>
    </row>
    <row r="46" spans="1:17" ht="24.75" customHeight="1">
      <c r="A46" s="9" t="s">
        <v>9</v>
      </c>
      <c r="B46" s="10" t="s">
        <v>11</v>
      </c>
      <c r="C46" s="38" t="s">
        <v>58</v>
      </c>
      <c r="D46" s="786" t="s">
        <v>117</v>
      </c>
      <c r="E46" s="774"/>
      <c r="F46" s="758" t="s">
        <v>40</v>
      </c>
      <c r="G46" s="96" t="s">
        <v>25</v>
      </c>
      <c r="H46" s="279"/>
      <c r="I46" s="302">
        <f>100/3.4528*1000</f>
        <v>28962</v>
      </c>
      <c r="J46" s="302">
        <f>100/3.4528*1000</f>
        <v>28962</v>
      </c>
      <c r="K46" s="767" t="s">
        <v>154</v>
      </c>
      <c r="L46" s="296"/>
      <c r="M46" s="297" t="s">
        <v>118</v>
      </c>
      <c r="N46" s="298">
        <v>92</v>
      </c>
    </row>
    <row r="47" spans="1:17" ht="16.5" customHeight="1" thickBot="1">
      <c r="A47" s="13"/>
      <c r="B47" s="14"/>
      <c r="C47" s="37"/>
      <c r="D47" s="787"/>
      <c r="E47" s="776"/>
      <c r="F47" s="760"/>
      <c r="G47" s="103" t="s">
        <v>10</v>
      </c>
      <c r="H47" s="256"/>
      <c r="I47" s="257">
        <f t="shared" ref="I47:J47" si="2">SUM(I46:I46)</f>
        <v>28962</v>
      </c>
      <c r="J47" s="256">
        <f t="shared" si="2"/>
        <v>28962</v>
      </c>
      <c r="K47" s="773"/>
      <c r="L47" s="293"/>
      <c r="M47" s="293"/>
      <c r="N47" s="304"/>
    </row>
    <row r="48" spans="1:17" ht="13.5" thickBot="1">
      <c r="A48" s="4" t="s">
        <v>9</v>
      </c>
      <c r="B48" s="5" t="s">
        <v>11</v>
      </c>
      <c r="C48" s="566" t="s">
        <v>12</v>
      </c>
      <c r="D48" s="567"/>
      <c r="E48" s="567"/>
      <c r="F48" s="567"/>
      <c r="G48" s="568"/>
      <c r="H48" s="305">
        <f>H47+H45+H43+H41</f>
        <v>908041</v>
      </c>
      <c r="I48" s="308">
        <f>+I41+I47+I45+I43</f>
        <v>914301</v>
      </c>
      <c r="J48" s="305">
        <f>+J41+J43+J45+J47</f>
        <v>914301</v>
      </c>
      <c r="K48" s="797"/>
      <c r="L48" s="798"/>
      <c r="M48" s="798"/>
      <c r="N48" s="799"/>
      <c r="O48" s="230"/>
    </row>
    <row r="49" spans="1:18" ht="13.5" thickBot="1">
      <c r="A49" s="4" t="s">
        <v>9</v>
      </c>
      <c r="B49" s="21" t="s">
        <v>28</v>
      </c>
      <c r="C49" s="800" t="s">
        <v>33</v>
      </c>
      <c r="D49" s="630"/>
      <c r="E49" s="630"/>
      <c r="F49" s="630"/>
      <c r="G49" s="630"/>
      <c r="H49" s="630"/>
      <c r="I49" s="630"/>
      <c r="J49" s="630"/>
      <c r="K49" s="630"/>
      <c r="L49" s="630"/>
      <c r="M49" s="630"/>
      <c r="N49" s="631"/>
      <c r="O49" s="230"/>
    </row>
    <row r="50" spans="1:18" ht="14.25" customHeight="1">
      <c r="A50" s="581" t="s">
        <v>9</v>
      </c>
      <c r="B50" s="583" t="s">
        <v>28</v>
      </c>
      <c r="C50" s="602" t="s">
        <v>9</v>
      </c>
      <c r="D50" s="605" t="s">
        <v>42</v>
      </c>
      <c r="E50" s="803" t="s">
        <v>31</v>
      </c>
      <c r="F50" s="806" t="s">
        <v>41</v>
      </c>
      <c r="G50" s="405" t="s">
        <v>37</v>
      </c>
      <c r="H50" s="428">
        <v>144810</v>
      </c>
      <c r="I50" s="309"/>
      <c r="J50" s="375"/>
      <c r="K50" s="593" t="s">
        <v>141</v>
      </c>
      <c r="L50" s="44"/>
      <c r="M50" s="54"/>
      <c r="N50" s="55"/>
    </row>
    <row r="51" spans="1:18">
      <c r="A51" s="598"/>
      <c r="B51" s="600"/>
      <c r="C51" s="603"/>
      <c r="D51" s="606"/>
      <c r="E51" s="804"/>
      <c r="F51" s="807"/>
      <c r="G51" s="406"/>
      <c r="H51" s="429"/>
      <c r="I51" s="407"/>
      <c r="J51" s="404"/>
      <c r="K51" s="594"/>
      <c r="L51" s="45"/>
      <c r="M51" s="29"/>
      <c r="N51" s="56"/>
    </row>
    <row r="52" spans="1:18" ht="13.5" thickBot="1">
      <c r="A52" s="582"/>
      <c r="B52" s="584"/>
      <c r="C52" s="801"/>
      <c r="D52" s="802"/>
      <c r="E52" s="805"/>
      <c r="F52" s="808"/>
      <c r="G52" s="508" t="s">
        <v>10</v>
      </c>
      <c r="H52" s="310">
        <f>SUM(H50:H51)</f>
        <v>144810</v>
      </c>
      <c r="I52" s="310"/>
      <c r="J52" s="311"/>
      <c r="K52" s="595"/>
      <c r="L52" s="315">
        <v>100</v>
      </c>
      <c r="M52" s="316"/>
      <c r="N52" s="317"/>
      <c r="P52" s="230"/>
    </row>
    <row r="53" spans="1:18" ht="15.75" customHeight="1">
      <c r="A53" s="581" t="s">
        <v>9</v>
      </c>
      <c r="B53" s="583" t="s">
        <v>28</v>
      </c>
      <c r="C53" s="585" t="s">
        <v>11</v>
      </c>
      <c r="D53" s="587" t="s">
        <v>144</v>
      </c>
      <c r="E53" s="791" t="s">
        <v>31</v>
      </c>
      <c r="F53" s="794" t="s">
        <v>41</v>
      </c>
      <c r="G53" s="43" t="s">
        <v>30</v>
      </c>
      <c r="H53" s="248">
        <f>20.6/3.4528*1000</f>
        <v>5966</v>
      </c>
      <c r="I53" s="259"/>
      <c r="J53" s="318"/>
      <c r="K53" s="140" t="s">
        <v>142</v>
      </c>
      <c r="L53" s="512">
        <v>1</v>
      </c>
      <c r="M53" s="512"/>
      <c r="N53" s="180"/>
      <c r="O53" s="242"/>
    </row>
    <row r="54" spans="1:18" ht="15.75" customHeight="1">
      <c r="A54" s="598"/>
      <c r="B54" s="600"/>
      <c r="C54" s="661"/>
      <c r="D54" s="790"/>
      <c r="E54" s="792"/>
      <c r="F54" s="795"/>
      <c r="G54" s="319" t="s">
        <v>86</v>
      </c>
      <c r="H54" s="250">
        <f>250/3.4528*1000</f>
        <v>72405</v>
      </c>
      <c r="I54" s="321">
        <f>143.1/3.4528*1000</f>
        <v>41445</v>
      </c>
      <c r="J54" s="322"/>
      <c r="K54" s="323" t="s">
        <v>143</v>
      </c>
      <c r="L54" s="513"/>
      <c r="M54" s="513">
        <v>1</v>
      </c>
      <c r="N54" s="324"/>
    </row>
    <row r="55" spans="1:18" ht="13.5" thickBot="1">
      <c r="A55" s="582"/>
      <c r="B55" s="584"/>
      <c r="C55" s="586"/>
      <c r="D55" s="588"/>
      <c r="E55" s="793"/>
      <c r="F55" s="796"/>
      <c r="G55" s="509" t="s">
        <v>10</v>
      </c>
      <c r="H55" s="257">
        <f>SUM(H53:H54)</f>
        <v>78371</v>
      </c>
      <c r="I55" s="264">
        <f>SUM(I53:I54)</f>
        <v>41445</v>
      </c>
      <c r="J55" s="264"/>
      <c r="K55" s="503"/>
      <c r="L55" s="138"/>
      <c r="M55" s="123"/>
      <c r="N55" s="139"/>
      <c r="R55" s="230"/>
    </row>
    <row r="56" spans="1:18" ht="18" customHeight="1">
      <c r="A56" s="581" t="s">
        <v>9</v>
      </c>
      <c r="B56" s="583" t="s">
        <v>28</v>
      </c>
      <c r="C56" s="585" t="s">
        <v>28</v>
      </c>
      <c r="D56" s="587" t="s">
        <v>159</v>
      </c>
      <c r="E56" s="791" t="s">
        <v>31</v>
      </c>
      <c r="F56" s="806" t="s">
        <v>40</v>
      </c>
      <c r="G56" s="325" t="s">
        <v>81</v>
      </c>
      <c r="H56" s="258">
        <f>340/3.4528*1000</f>
        <v>98471</v>
      </c>
      <c r="I56" s="326">
        <f>828.4/3.4528*1000</f>
        <v>239921</v>
      </c>
      <c r="J56" s="326">
        <f>828.4/3.4528*1000</f>
        <v>239921</v>
      </c>
      <c r="K56" s="327" t="s">
        <v>119</v>
      </c>
      <c r="L56" s="328">
        <v>1</v>
      </c>
      <c r="M56" s="328"/>
      <c r="N56" s="329"/>
    </row>
    <row r="57" spans="1:18" ht="30" customHeight="1">
      <c r="A57" s="598"/>
      <c r="B57" s="600"/>
      <c r="C57" s="661"/>
      <c r="D57" s="790"/>
      <c r="E57" s="792"/>
      <c r="F57" s="814"/>
      <c r="G57" s="319"/>
      <c r="H57" s="250"/>
      <c r="I57" s="261"/>
      <c r="J57" s="261"/>
      <c r="K57" s="331" t="s">
        <v>120</v>
      </c>
      <c r="L57" s="332"/>
      <c r="M57" s="332">
        <v>100</v>
      </c>
      <c r="N57" s="333"/>
      <c r="O57" s="242"/>
    </row>
    <row r="58" spans="1:18" ht="30" customHeight="1">
      <c r="A58" s="598"/>
      <c r="B58" s="600"/>
      <c r="C58" s="661"/>
      <c r="D58" s="790"/>
      <c r="E58" s="792"/>
      <c r="F58" s="814"/>
      <c r="G58" s="319"/>
      <c r="H58" s="250"/>
      <c r="I58" s="261"/>
      <c r="J58" s="261"/>
      <c r="K58" s="331" t="s">
        <v>121</v>
      </c>
      <c r="L58" s="332"/>
      <c r="M58" s="332"/>
      <c r="N58" s="333">
        <v>66</v>
      </c>
    </row>
    <row r="59" spans="1:18" ht="28.5" customHeight="1" thickBot="1">
      <c r="A59" s="582"/>
      <c r="B59" s="584"/>
      <c r="C59" s="586"/>
      <c r="D59" s="588"/>
      <c r="E59" s="793"/>
      <c r="F59" s="808"/>
      <c r="G59" s="509" t="s">
        <v>10</v>
      </c>
      <c r="H59" s="257">
        <f>SUM(H56:H58)</f>
        <v>98471</v>
      </c>
      <c r="I59" s="264">
        <f>+I56</f>
        <v>239921</v>
      </c>
      <c r="J59" s="264">
        <f>SUM(J56:J58)</f>
        <v>239921</v>
      </c>
      <c r="K59" s="334" t="s">
        <v>122</v>
      </c>
      <c r="L59" s="335"/>
      <c r="M59" s="335">
        <v>100</v>
      </c>
      <c r="N59" s="336"/>
    </row>
    <row r="60" spans="1:18" ht="30" customHeight="1">
      <c r="A60" s="581" t="s">
        <v>9</v>
      </c>
      <c r="B60" s="583" t="s">
        <v>28</v>
      </c>
      <c r="C60" s="585" t="s">
        <v>58</v>
      </c>
      <c r="D60" s="815" t="s">
        <v>182</v>
      </c>
      <c r="E60" s="791"/>
      <c r="F60" s="794" t="s">
        <v>41</v>
      </c>
      <c r="G60" s="337" t="s">
        <v>86</v>
      </c>
      <c r="H60" s="248">
        <f>297.2/3.4528*1000</f>
        <v>86075</v>
      </c>
      <c r="I60" s="259"/>
      <c r="J60" s="259"/>
      <c r="K60" s="408" t="s">
        <v>177</v>
      </c>
      <c r="L60" s="410"/>
      <c r="M60" s="179"/>
      <c r="N60" s="180"/>
    </row>
    <row r="61" spans="1:18" ht="13.5" thickBot="1">
      <c r="A61" s="582"/>
      <c r="B61" s="584"/>
      <c r="C61" s="586"/>
      <c r="D61" s="816"/>
      <c r="E61" s="793"/>
      <c r="F61" s="796"/>
      <c r="G61" s="509" t="s">
        <v>10</v>
      </c>
      <c r="H61" s="310">
        <f>H60</f>
        <v>86075</v>
      </c>
      <c r="I61" s="314"/>
      <c r="J61" s="314"/>
      <c r="K61" s="409" t="s">
        <v>178</v>
      </c>
      <c r="L61" s="517">
        <v>100</v>
      </c>
      <c r="M61" s="123"/>
      <c r="N61" s="139"/>
    </row>
    <row r="62" spans="1:18" ht="14.25" customHeight="1">
      <c r="A62" s="581" t="s">
        <v>9</v>
      </c>
      <c r="B62" s="583" t="s">
        <v>28</v>
      </c>
      <c r="C62" s="602" t="s">
        <v>79</v>
      </c>
      <c r="D62" s="605" t="s">
        <v>176</v>
      </c>
      <c r="E62" s="803" t="s">
        <v>31</v>
      </c>
      <c r="F62" s="806" t="s">
        <v>41</v>
      </c>
      <c r="G62" s="405" t="s">
        <v>37</v>
      </c>
      <c r="H62" s="428">
        <v>144810</v>
      </c>
      <c r="I62" s="309"/>
      <c r="J62" s="375"/>
      <c r="K62" s="809" t="s">
        <v>180</v>
      </c>
      <c r="L62" s="44">
        <v>2</v>
      </c>
      <c r="M62" s="54"/>
      <c r="N62" s="55"/>
    </row>
    <row r="63" spans="1:18">
      <c r="A63" s="598"/>
      <c r="B63" s="600"/>
      <c r="C63" s="603"/>
      <c r="D63" s="606"/>
      <c r="E63" s="804"/>
      <c r="F63" s="807"/>
      <c r="G63" s="406"/>
      <c r="H63" s="429"/>
      <c r="I63" s="407"/>
      <c r="J63" s="404"/>
      <c r="K63" s="810"/>
      <c r="L63" s="45"/>
      <c r="M63" s="29"/>
      <c r="N63" s="56"/>
    </row>
    <row r="64" spans="1:18" ht="13.5" thickBot="1">
      <c r="A64" s="582"/>
      <c r="B64" s="584"/>
      <c r="C64" s="801"/>
      <c r="D64" s="802"/>
      <c r="E64" s="805"/>
      <c r="F64" s="808"/>
      <c r="G64" s="508" t="s">
        <v>10</v>
      </c>
      <c r="H64" s="310">
        <f>SUM(H62:H63)</f>
        <v>144810</v>
      </c>
      <c r="I64" s="310"/>
      <c r="J64" s="311"/>
      <c r="K64" s="811"/>
      <c r="L64" s="315"/>
      <c r="M64" s="316"/>
      <c r="N64" s="317"/>
      <c r="P64" s="230"/>
    </row>
    <row r="65" spans="1:14" ht="15" customHeight="1">
      <c r="A65" s="581" t="s">
        <v>9</v>
      </c>
      <c r="B65" s="583" t="s">
        <v>28</v>
      </c>
      <c r="C65" s="585" t="s">
        <v>123</v>
      </c>
      <c r="D65" s="812" t="s">
        <v>124</v>
      </c>
      <c r="E65" s="791" t="s">
        <v>31</v>
      </c>
      <c r="F65" s="806" t="s">
        <v>40</v>
      </c>
      <c r="G65" s="337" t="s">
        <v>30</v>
      </c>
      <c r="H65" s="248">
        <f>4726.4/3.4528*1000</f>
        <v>1368860</v>
      </c>
      <c r="I65" s="259">
        <f>10730/3.4528*1000</f>
        <v>3107623</v>
      </c>
      <c r="J65" s="259">
        <f>8098/3.4528*1000</f>
        <v>2345343</v>
      </c>
      <c r="K65" s="339"/>
      <c r="L65" s="512"/>
      <c r="M65" s="179"/>
      <c r="N65" s="180"/>
    </row>
    <row r="66" spans="1:14" ht="13.5" thickBot="1">
      <c r="A66" s="582"/>
      <c r="B66" s="584"/>
      <c r="C66" s="586"/>
      <c r="D66" s="813"/>
      <c r="E66" s="793"/>
      <c r="F66" s="808"/>
      <c r="G66" s="509" t="s">
        <v>10</v>
      </c>
      <c r="H66" s="310">
        <f>H65</f>
        <v>1368860</v>
      </c>
      <c r="I66" s="314">
        <f t="shared" ref="I66:J66" si="3">I65</f>
        <v>3107623</v>
      </c>
      <c r="J66" s="314">
        <f t="shared" si="3"/>
        <v>2345343</v>
      </c>
      <c r="K66" s="503"/>
      <c r="L66" s="138"/>
      <c r="M66" s="123"/>
      <c r="N66" s="139"/>
    </row>
    <row r="67" spans="1:14">
      <c r="A67" s="581" t="s">
        <v>9</v>
      </c>
      <c r="B67" s="583" t="s">
        <v>28</v>
      </c>
      <c r="C67" s="585" t="s">
        <v>24</v>
      </c>
      <c r="D67" s="812" t="s">
        <v>155</v>
      </c>
      <c r="E67" s="791" t="s">
        <v>31</v>
      </c>
      <c r="F67" s="806" t="s">
        <v>40</v>
      </c>
      <c r="G67" s="340" t="s">
        <v>30</v>
      </c>
      <c r="H67" s="258">
        <f>260/3.4528*1000</f>
        <v>75301</v>
      </c>
      <c r="I67" s="326">
        <f>1220/3.4528*1000</f>
        <v>353336</v>
      </c>
      <c r="J67" s="270">
        <f>3100/3.4528*1000</f>
        <v>897822</v>
      </c>
      <c r="K67" s="327" t="s">
        <v>140</v>
      </c>
      <c r="L67" s="328">
        <v>1</v>
      </c>
      <c r="M67" s="328"/>
      <c r="N67" s="329"/>
    </row>
    <row r="68" spans="1:14" ht="17.25" customHeight="1">
      <c r="A68" s="598"/>
      <c r="B68" s="600"/>
      <c r="C68" s="661"/>
      <c r="D68" s="819"/>
      <c r="E68" s="792"/>
      <c r="F68" s="814"/>
      <c r="G68" s="319"/>
      <c r="H68" s="250"/>
      <c r="I68" s="261"/>
      <c r="J68" s="261"/>
      <c r="K68" s="331" t="s">
        <v>125</v>
      </c>
      <c r="L68" s="332"/>
      <c r="M68" s="332"/>
      <c r="N68" s="333">
        <v>100</v>
      </c>
    </row>
    <row r="69" spans="1:14" ht="17.25" customHeight="1">
      <c r="A69" s="598"/>
      <c r="B69" s="600"/>
      <c r="C69" s="661"/>
      <c r="D69" s="819"/>
      <c r="E69" s="792"/>
      <c r="F69" s="814"/>
      <c r="G69" s="319"/>
      <c r="H69" s="250"/>
      <c r="I69" s="261"/>
      <c r="J69" s="261"/>
      <c r="K69" s="331" t="s">
        <v>136</v>
      </c>
      <c r="L69" s="332"/>
      <c r="M69" s="332"/>
      <c r="N69" s="333">
        <v>5</v>
      </c>
    </row>
    <row r="70" spans="1:14" ht="14.25" customHeight="1" thickBot="1">
      <c r="A70" s="582"/>
      <c r="B70" s="584"/>
      <c r="C70" s="586"/>
      <c r="D70" s="813"/>
      <c r="E70" s="793"/>
      <c r="F70" s="808"/>
      <c r="G70" s="509" t="s">
        <v>10</v>
      </c>
      <c r="H70" s="310">
        <f>H67</f>
        <v>75301</v>
      </c>
      <c r="I70" s="314">
        <f t="shared" ref="I70:J70" si="4">I67</f>
        <v>353336</v>
      </c>
      <c r="J70" s="314">
        <f t="shared" si="4"/>
        <v>897822</v>
      </c>
      <c r="K70" s="331" t="s">
        <v>137</v>
      </c>
      <c r="L70" s="332"/>
      <c r="M70" s="332"/>
      <c r="N70" s="333">
        <v>293</v>
      </c>
    </row>
    <row r="71" spans="1:14" ht="24" customHeight="1">
      <c r="A71" s="581" t="s">
        <v>9</v>
      </c>
      <c r="B71" s="583" t="s">
        <v>28</v>
      </c>
      <c r="C71" s="585" t="s">
        <v>126</v>
      </c>
      <c r="D71" s="812" t="s">
        <v>156</v>
      </c>
      <c r="E71" s="791" t="s">
        <v>31</v>
      </c>
      <c r="F71" s="806" t="s">
        <v>40</v>
      </c>
      <c r="G71" s="337" t="s">
        <v>30</v>
      </c>
      <c r="H71" s="248">
        <f>571.4/3.4528*1000</f>
        <v>165489</v>
      </c>
      <c r="I71" s="259"/>
      <c r="J71" s="318"/>
      <c r="K71" s="327" t="s">
        <v>138</v>
      </c>
      <c r="L71" s="328">
        <v>1</v>
      </c>
      <c r="M71" s="328"/>
      <c r="N71" s="329"/>
    </row>
    <row r="72" spans="1:14" ht="17.25" customHeight="1" thickBot="1">
      <c r="A72" s="582"/>
      <c r="B72" s="584"/>
      <c r="C72" s="586"/>
      <c r="D72" s="813"/>
      <c r="E72" s="793"/>
      <c r="F72" s="808"/>
      <c r="G72" s="509" t="s">
        <v>10</v>
      </c>
      <c r="H72" s="310">
        <f>H71</f>
        <v>165489</v>
      </c>
      <c r="I72" s="314"/>
      <c r="J72" s="314"/>
      <c r="K72" s="334" t="s">
        <v>139</v>
      </c>
      <c r="L72" s="335">
        <v>22</v>
      </c>
      <c r="M72" s="335"/>
      <c r="N72" s="336"/>
    </row>
    <row r="73" spans="1:14" ht="19.5" customHeight="1">
      <c r="A73" s="581" t="s">
        <v>9</v>
      </c>
      <c r="B73" s="583" t="s">
        <v>28</v>
      </c>
      <c r="C73" s="585" t="s">
        <v>175</v>
      </c>
      <c r="D73" s="812" t="s">
        <v>157</v>
      </c>
      <c r="E73" s="791" t="s">
        <v>31</v>
      </c>
      <c r="F73" s="806" t="s">
        <v>40</v>
      </c>
      <c r="G73" s="337" t="s">
        <v>30</v>
      </c>
      <c r="H73" s="248">
        <f>82.8/3.4528*1000</f>
        <v>23981</v>
      </c>
      <c r="I73" s="259"/>
      <c r="J73" s="318"/>
      <c r="K73" s="767" t="s">
        <v>127</v>
      </c>
      <c r="L73" s="817">
        <v>100</v>
      </c>
      <c r="M73" s="179"/>
      <c r="N73" s="180"/>
    </row>
    <row r="74" spans="1:14" ht="24" customHeight="1" thickBot="1">
      <c r="A74" s="582"/>
      <c r="B74" s="584"/>
      <c r="C74" s="586"/>
      <c r="D74" s="813"/>
      <c r="E74" s="793"/>
      <c r="F74" s="808"/>
      <c r="G74" s="509" t="s">
        <v>10</v>
      </c>
      <c r="H74" s="310">
        <f>H73</f>
        <v>23981</v>
      </c>
      <c r="I74" s="314"/>
      <c r="J74" s="314"/>
      <c r="K74" s="773"/>
      <c r="L74" s="818"/>
      <c r="M74" s="123"/>
      <c r="N74" s="139"/>
    </row>
    <row r="75" spans="1:14" ht="16.5" customHeight="1" thickBot="1">
      <c r="A75" s="39" t="s">
        <v>9</v>
      </c>
      <c r="B75" s="5" t="s">
        <v>28</v>
      </c>
      <c r="C75" s="566" t="s">
        <v>12</v>
      </c>
      <c r="D75" s="567"/>
      <c r="E75" s="567"/>
      <c r="F75" s="567"/>
      <c r="G75" s="568"/>
      <c r="H75" s="349">
        <f>H74+H72+H70+H66+H61+H59+H55+H52+H64</f>
        <v>2186168</v>
      </c>
      <c r="I75" s="351">
        <f>I74+I72+I70+I66+I61+I59+I55+I52</f>
        <v>3742325</v>
      </c>
      <c r="J75" s="351">
        <f>J74+J72+J70+J66+J61+J59+J55+J52</f>
        <v>3483086</v>
      </c>
      <c r="K75" s="829"/>
      <c r="L75" s="830"/>
      <c r="M75" s="830"/>
      <c r="N75" s="831"/>
    </row>
    <row r="76" spans="1:14" ht="13.5" thickBot="1">
      <c r="A76" s="504" t="s">
        <v>9</v>
      </c>
      <c r="B76" s="572" t="s">
        <v>13</v>
      </c>
      <c r="C76" s="573"/>
      <c r="D76" s="573"/>
      <c r="E76" s="573"/>
      <c r="F76" s="573"/>
      <c r="G76" s="574"/>
      <c r="H76" s="341">
        <f>H75+H48+H34</f>
        <v>3750073</v>
      </c>
      <c r="I76" s="341">
        <f>I75+I48+I34</f>
        <v>5222529</v>
      </c>
      <c r="J76" s="342">
        <f>J75+J48+J34</f>
        <v>4934774</v>
      </c>
      <c r="K76" s="832"/>
      <c r="L76" s="833"/>
      <c r="M76" s="833"/>
      <c r="N76" s="834"/>
    </row>
    <row r="77" spans="1:14" ht="13.5" thickBot="1">
      <c r="A77" s="7" t="s">
        <v>29</v>
      </c>
      <c r="B77" s="552" t="s">
        <v>14</v>
      </c>
      <c r="C77" s="553"/>
      <c r="D77" s="553"/>
      <c r="E77" s="553"/>
      <c r="F77" s="553"/>
      <c r="G77" s="554"/>
      <c r="H77" s="345">
        <f>H76</f>
        <v>3750073</v>
      </c>
      <c r="I77" s="345">
        <f>I76</f>
        <v>5222529</v>
      </c>
      <c r="J77" s="346">
        <f>J76</f>
        <v>4934774</v>
      </c>
      <c r="K77" s="835"/>
      <c r="L77" s="836"/>
      <c r="M77" s="836"/>
      <c r="N77" s="837"/>
    </row>
    <row r="78" spans="1:14" s="240" customFormat="1">
      <c r="A78" s="243"/>
      <c r="B78" s="245"/>
      <c r="C78" s="245"/>
      <c r="D78" s="245"/>
      <c r="E78" s="245"/>
      <c r="F78" s="245"/>
      <c r="G78" s="245"/>
      <c r="H78" s="412"/>
      <c r="I78" s="412"/>
      <c r="J78" s="412"/>
      <c r="K78" s="244"/>
      <c r="L78" s="244"/>
      <c r="M78" s="244"/>
      <c r="N78" s="244"/>
    </row>
    <row r="79" spans="1:14" thickBot="1">
      <c r="A79" s="231"/>
      <c r="B79" s="826" t="s">
        <v>18</v>
      </c>
      <c r="C79" s="826"/>
      <c r="D79" s="826"/>
      <c r="E79" s="826"/>
      <c r="F79" s="826"/>
      <c r="G79" s="826"/>
      <c r="H79" s="827"/>
      <c r="I79" s="827"/>
      <c r="J79" s="827"/>
      <c r="K79" s="232"/>
      <c r="L79" s="232"/>
      <c r="M79" s="232"/>
    </row>
    <row r="80" spans="1:14" ht="42.75" customHeight="1">
      <c r="A80" s="838" t="s">
        <v>15</v>
      </c>
      <c r="B80" s="839"/>
      <c r="C80" s="839"/>
      <c r="D80" s="839"/>
      <c r="E80" s="839"/>
      <c r="F80" s="839"/>
      <c r="G80" s="840"/>
      <c r="H80" s="413" t="s">
        <v>149</v>
      </c>
      <c r="I80" s="414" t="s">
        <v>147</v>
      </c>
      <c r="J80" s="414" t="s">
        <v>148</v>
      </c>
      <c r="K80" s="518"/>
      <c r="L80" s="828"/>
      <c r="M80" s="828"/>
    </row>
    <row r="81" spans="1:13" ht="12" customHeight="1">
      <c r="A81" s="851" t="s">
        <v>19</v>
      </c>
      <c r="B81" s="852"/>
      <c r="C81" s="852"/>
      <c r="D81" s="852"/>
      <c r="E81" s="852"/>
      <c r="F81" s="852"/>
      <c r="G81" s="853"/>
      <c r="H81" s="415">
        <f ca="1">SUM(H82:H87)</f>
        <v>1949442</v>
      </c>
      <c r="I81" s="416">
        <f ca="1">SUM(I82:I87)</f>
        <v>1488992</v>
      </c>
      <c r="J81" s="416">
        <f ca="1">SUM(J82:J87)</f>
        <v>1450616</v>
      </c>
      <c r="K81" s="519"/>
      <c r="L81" s="841"/>
      <c r="M81" s="841"/>
    </row>
    <row r="82" spans="1:13" ht="12" customHeight="1">
      <c r="A82" s="845" t="s">
        <v>128</v>
      </c>
      <c r="B82" s="846"/>
      <c r="C82" s="846"/>
      <c r="D82" s="846"/>
      <c r="E82" s="846"/>
      <c r="F82" s="846"/>
      <c r="G82" s="847"/>
      <c r="H82" s="417">
        <f>SUMIF(G12:G73,"sb",H12:H73)</f>
        <v>21129</v>
      </c>
      <c r="I82" s="418">
        <f>SUMIF(G12:G74,"SB",I12:I74)</f>
        <v>63106</v>
      </c>
      <c r="J82" s="418">
        <f>SUMIF(G12:G74,"sb",J12:J74)</f>
        <v>66175</v>
      </c>
      <c r="K82" s="501"/>
      <c r="L82" s="549"/>
      <c r="M82" s="549"/>
    </row>
    <row r="83" spans="1:13" ht="12" customHeight="1">
      <c r="A83" s="845" t="s">
        <v>129</v>
      </c>
      <c r="B83" s="846"/>
      <c r="C83" s="846"/>
      <c r="D83" s="846"/>
      <c r="E83" s="846"/>
      <c r="F83" s="846"/>
      <c r="G83" s="847"/>
      <c r="H83" s="417">
        <f>SUMIF(G12:G73,"sb(aa)",H12:H73)</f>
        <v>96154</v>
      </c>
      <c r="I83" s="418">
        <f>SUMIF(G12:G74,"sb(aa)",I12:I74)</f>
        <v>96154</v>
      </c>
      <c r="J83" s="418">
        <f>SUMIF(G12:G74,"sb(aa)",J12:J74)</f>
        <v>96154</v>
      </c>
      <c r="K83" s="501"/>
      <c r="L83" s="549"/>
      <c r="M83" s="549"/>
    </row>
    <row r="84" spans="1:13" ht="27" customHeight="1">
      <c r="A84" s="823" t="s">
        <v>181</v>
      </c>
      <c r="B84" s="824"/>
      <c r="C84" s="824"/>
      <c r="D84" s="824"/>
      <c r="E84" s="824"/>
      <c r="F84" s="824"/>
      <c r="G84" s="825"/>
      <c r="H84" s="417">
        <f ca="1">SUMIF(G12:H73,"sb(aal)",H12:H73)</f>
        <v>35538</v>
      </c>
      <c r="I84" s="418">
        <f ca="1">SUMIF(G12:H73,"sb(aal)",I12:I73)</f>
        <v>0</v>
      </c>
      <c r="J84" s="418">
        <f ca="1">SUMIF(G12:H73,"sb(aal)",J12:J73)</f>
        <v>0</v>
      </c>
      <c r="K84" s="501"/>
      <c r="L84" s="501"/>
      <c r="M84" s="501"/>
    </row>
    <row r="85" spans="1:13" ht="12" customHeight="1">
      <c r="A85" s="845" t="s">
        <v>130</v>
      </c>
      <c r="B85" s="846"/>
      <c r="C85" s="846"/>
      <c r="D85" s="846"/>
      <c r="E85" s="846"/>
      <c r="F85" s="846"/>
      <c r="G85" s="847"/>
      <c r="H85" s="417">
        <f>SUMIF(G12:G73,"sb(sp)",H12:H73)</f>
        <v>24735</v>
      </c>
      <c r="I85" s="418">
        <f>SUMIF(G12:G74,"sb(sp)",I12:I74)</f>
        <v>24038</v>
      </c>
      <c r="J85" s="418">
        <f>SUMIF(G12:G73,"sb(sp)",J12:J73)</f>
        <v>24038</v>
      </c>
      <c r="K85" s="501"/>
      <c r="L85" s="549"/>
      <c r="M85" s="549"/>
    </row>
    <row r="86" spans="1:13" ht="12" customHeight="1">
      <c r="A86" s="845" t="s">
        <v>131</v>
      </c>
      <c r="B86" s="846"/>
      <c r="C86" s="846"/>
      <c r="D86" s="846"/>
      <c r="E86" s="846"/>
      <c r="F86" s="846"/>
      <c r="G86" s="847"/>
      <c r="H86" s="417">
        <f>SUMIF(G12:G73,"sb(vb)",H12:H73)</f>
        <v>1613406</v>
      </c>
      <c r="I86" s="418">
        <f>SUMIF(G12:G73,"sb(vb)",I12:I73)</f>
        <v>1264249</v>
      </c>
      <c r="J86" s="418">
        <f>SUMIF(G12:G52,"sb(vb)",J12:J52)</f>
        <v>1264249</v>
      </c>
      <c r="K86" s="501"/>
      <c r="L86" s="549"/>
      <c r="M86" s="549"/>
    </row>
    <row r="87" spans="1:13" ht="12" customHeight="1">
      <c r="A87" s="820" t="s">
        <v>132</v>
      </c>
      <c r="B87" s="821"/>
      <c r="C87" s="821"/>
      <c r="D87" s="821"/>
      <c r="E87" s="821"/>
      <c r="F87" s="821"/>
      <c r="G87" s="822"/>
      <c r="H87" s="419">
        <f>SUMIF(G12:G73,"pf",H12:H73)</f>
        <v>158480</v>
      </c>
      <c r="I87" s="420">
        <f>SUMIF(G12:G74,"pf",I12:I74)</f>
        <v>41445</v>
      </c>
      <c r="J87" s="420">
        <f>SUMIF(G12:G74,"pf",J12:J74)</f>
        <v>0</v>
      </c>
      <c r="K87" s="501"/>
      <c r="L87" s="501"/>
      <c r="M87" s="501"/>
    </row>
    <row r="88" spans="1:13" ht="12" customHeight="1">
      <c r="A88" s="851" t="s">
        <v>20</v>
      </c>
      <c r="B88" s="852"/>
      <c r="C88" s="852"/>
      <c r="D88" s="852"/>
      <c r="E88" s="852"/>
      <c r="F88" s="852"/>
      <c r="G88" s="853"/>
      <c r="H88" s="415">
        <f>SUM(H89:H91)</f>
        <v>1800631</v>
      </c>
      <c r="I88" s="416">
        <f>SUM(I89:I91)</f>
        <v>3733537</v>
      </c>
      <c r="J88" s="416">
        <f>SUM(J89:J91)</f>
        <v>3484158</v>
      </c>
      <c r="K88" s="519"/>
      <c r="L88" s="841"/>
      <c r="M88" s="841"/>
    </row>
    <row r="89" spans="1:13" s="240" customFormat="1" ht="12" customHeight="1">
      <c r="A89" s="842" t="s">
        <v>135</v>
      </c>
      <c r="B89" s="843"/>
      <c r="C89" s="843"/>
      <c r="D89" s="843"/>
      <c r="E89" s="843"/>
      <c r="F89" s="843"/>
      <c r="G89" s="844"/>
      <c r="H89" s="419">
        <f>SUMIF(G12:G73,"psdf",H12:H73)</f>
        <v>1072</v>
      </c>
      <c r="I89" s="420">
        <f>SUMIF(G12:G73,G40,I12:I73)</f>
        <v>1072</v>
      </c>
      <c r="J89" s="420">
        <f>SUMIF(G12:G73,"psdf",J12:J73)</f>
        <v>1072</v>
      </c>
      <c r="K89" s="241"/>
      <c r="L89" s="241"/>
      <c r="M89" s="239"/>
    </row>
    <row r="90" spans="1:13" ht="12" customHeight="1">
      <c r="A90" s="845" t="s">
        <v>133</v>
      </c>
      <c r="B90" s="846"/>
      <c r="C90" s="846"/>
      <c r="D90" s="846"/>
      <c r="E90" s="846"/>
      <c r="F90" s="846"/>
      <c r="G90" s="847"/>
      <c r="H90" s="417">
        <f>SUMIF(G12:G73,"es",H12:H73)</f>
        <v>159962</v>
      </c>
      <c r="I90" s="418">
        <f>SUMIF(G12:G73,"es",I12:I73)</f>
        <v>271506</v>
      </c>
      <c r="J90" s="418">
        <f>SUMIF(G12:G73,"es",J12:J73)</f>
        <v>239921</v>
      </c>
      <c r="K90" s="501"/>
      <c r="L90" s="501"/>
      <c r="M90" s="501"/>
    </row>
    <row r="91" spans="1:13" ht="12" customHeight="1">
      <c r="A91" s="845" t="s">
        <v>134</v>
      </c>
      <c r="B91" s="846"/>
      <c r="C91" s="846"/>
      <c r="D91" s="846"/>
      <c r="E91" s="846"/>
      <c r="F91" s="846"/>
      <c r="G91" s="847"/>
      <c r="H91" s="417">
        <f>SUMIF(G12:G73,"kt",H12:H73)</f>
        <v>1639597</v>
      </c>
      <c r="I91" s="418">
        <f>SUMIF(G12:G74,"kt",I12:I74)</f>
        <v>3460959</v>
      </c>
      <c r="J91" s="418">
        <f>SUMIF(G12:G74,"kt",J12:J74)</f>
        <v>3243165</v>
      </c>
      <c r="K91" s="501"/>
      <c r="L91" s="549"/>
      <c r="M91" s="549"/>
    </row>
    <row r="92" spans="1:13" ht="12.75" customHeight="1" thickBot="1">
      <c r="A92" s="848" t="s">
        <v>21</v>
      </c>
      <c r="B92" s="849"/>
      <c r="C92" s="849"/>
      <c r="D92" s="849"/>
      <c r="E92" s="849"/>
      <c r="F92" s="849"/>
      <c r="G92" s="850"/>
      <c r="H92" s="338">
        <f ca="1">H88+H81</f>
        <v>3750073</v>
      </c>
      <c r="I92" s="310">
        <f ca="1">I81+I88</f>
        <v>5222529</v>
      </c>
      <c r="J92" s="310">
        <f ca="1">J88+J81</f>
        <v>4934774</v>
      </c>
      <c r="K92" s="519"/>
      <c r="L92" s="841"/>
      <c r="M92" s="841"/>
    </row>
    <row r="93" spans="1:13">
      <c r="A93" s="234"/>
      <c r="B93" s="235"/>
      <c r="C93" s="235"/>
      <c r="D93" s="235"/>
      <c r="E93" s="235"/>
    </row>
    <row r="94" spans="1:13">
      <c r="K94" s="238"/>
    </row>
  </sheetData>
  <mergeCells count="164">
    <mergeCell ref="A30:A31"/>
    <mergeCell ref="B30:B31"/>
    <mergeCell ref="C30:C31"/>
    <mergeCell ref="D30:D33"/>
    <mergeCell ref="E30:E33"/>
    <mergeCell ref="F30:F33"/>
    <mergeCell ref="L91:M91"/>
    <mergeCell ref="L92:M92"/>
    <mergeCell ref="A89:G89"/>
    <mergeCell ref="A90:G90"/>
    <mergeCell ref="A91:G91"/>
    <mergeCell ref="A92:G92"/>
    <mergeCell ref="L85:M85"/>
    <mergeCell ref="L86:M86"/>
    <mergeCell ref="L88:M88"/>
    <mergeCell ref="A88:G88"/>
    <mergeCell ref="A83:G83"/>
    <mergeCell ref="A82:G82"/>
    <mergeCell ref="A81:G81"/>
    <mergeCell ref="A85:G85"/>
    <mergeCell ref="L83:M83"/>
    <mergeCell ref="L81:M81"/>
    <mergeCell ref="L82:M82"/>
    <mergeCell ref="A86:G86"/>
    <mergeCell ref="A87:G87"/>
    <mergeCell ref="A84:G84"/>
    <mergeCell ref="B79:J79"/>
    <mergeCell ref="L80:M80"/>
    <mergeCell ref="C75:G75"/>
    <mergeCell ref="K75:N75"/>
    <mergeCell ref="B76:G76"/>
    <mergeCell ref="K76:N76"/>
    <mergeCell ref="B77:G77"/>
    <mergeCell ref="K77:N77"/>
    <mergeCell ref="A80:G80"/>
    <mergeCell ref="F73:F74"/>
    <mergeCell ref="K73:K74"/>
    <mergeCell ref="L73:L74"/>
    <mergeCell ref="A73:A74"/>
    <mergeCell ref="B73:B74"/>
    <mergeCell ref="C73:C74"/>
    <mergeCell ref="D73:D74"/>
    <mergeCell ref="E73:E74"/>
    <mergeCell ref="F67:F70"/>
    <mergeCell ref="A71:A72"/>
    <mergeCell ref="B71:B72"/>
    <mergeCell ref="C71:C72"/>
    <mergeCell ref="D71:D72"/>
    <mergeCell ref="E71:E72"/>
    <mergeCell ref="F71:F72"/>
    <mergeCell ref="A67:A70"/>
    <mergeCell ref="B67:B70"/>
    <mergeCell ref="C67:C70"/>
    <mergeCell ref="D67:D70"/>
    <mergeCell ref="E67:E70"/>
    <mergeCell ref="F56:F59"/>
    <mergeCell ref="A60:A61"/>
    <mergeCell ref="B60:B61"/>
    <mergeCell ref="C60:C61"/>
    <mergeCell ref="D60:D61"/>
    <mergeCell ref="E60:E61"/>
    <mergeCell ref="F60:F61"/>
    <mergeCell ref="A56:A59"/>
    <mergeCell ref="B56:B59"/>
    <mergeCell ref="C56:C59"/>
    <mergeCell ref="D56:D59"/>
    <mergeCell ref="E56:E59"/>
    <mergeCell ref="A62:A64"/>
    <mergeCell ref="B62:B64"/>
    <mergeCell ref="C62:C64"/>
    <mergeCell ref="D62:D64"/>
    <mergeCell ref="E62:E64"/>
    <mergeCell ref="F62:F64"/>
    <mergeCell ref="K62:K64"/>
    <mergeCell ref="A65:A66"/>
    <mergeCell ref="B65:B66"/>
    <mergeCell ref="C65:C66"/>
    <mergeCell ref="D65:D66"/>
    <mergeCell ref="E65:E66"/>
    <mergeCell ref="F65:F66"/>
    <mergeCell ref="K50:K52"/>
    <mergeCell ref="A53:A55"/>
    <mergeCell ref="B53:B55"/>
    <mergeCell ref="C53:C55"/>
    <mergeCell ref="D53:D55"/>
    <mergeCell ref="E53:E55"/>
    <mergeCell ref="F53:F55"/>
    <mergeCell ref="C48:G48"/>
    <mergeCell ref="K48:N48"/>
    <mergeCell ref="C49:N49"/>
    <mergeCell ref="A50:A52"/>
    <mergeCell ref="B50:B52"/>
    <mergeCell ref="C50:C52"/>
    <mergeCell ref="D50:D52"/>
    <mergeCell ref="E50:E52"/>
    <mergeCell ref="F50:F52"/>
    <mergeCell ref="D46:D47"/>
    <mergeCell ref="E46:E47"/>
    <mergeCell ref="F46:F47"/>
    <mergeCell ref="K46:K47"/>
    <mergeCell ref="D42:D43"/>
    <mergeCell ref="E42:E43"/>
    <mergeCell ref="F42:F43"/>
    <mergeCell ref="D44:D45"/>
    <mergeCell ref="E44:E45"/>
    <mergeCell ref="F44:F45"/>
    <mergeCell ref="D36:D41"/>
    <mergeCell ref="E36:E41"/>
    <mergeCell ref="F36:F41"/>
    <mergeCell ref="K40:K41"/>
    <mergeCell ref="F27:F29"/>
    <mergeCell ref="K28:K29"/>
    <mergeCell ref="C34:G34"/>
    <mergeCell ref="K34:N34"/>
    <mergeCell ref="C35:N35"/>
    <mergeCell ref="A27:A28"/>
    <mergeCell ref="B27:B28"/>
    <mergeCell ref="C27:C28"/>
    <mergeCell ref="D27:D29"/>
    <mergeCell ref="E27:E29"/>
    <mergeCell ref="K23:K24"/>
    <mergeCell ref="L23:L24"/>
    <mergeCell ref="M23:M24"/>
    <mergeCell ref="N23:N24"/>
    <mergeCell ref="K25:K26"/>
    <mergeCell ref="F20:F22"/>
    <mergeCell ref="K20:K22"/>
    <mergeCell ref="A23:A25"/>
    <mergeCell ref="B23:B25"/>
    <mergeCell ref="C23:C25"/>
    <mergeCell ref="D23:D26"/>
    <mergeCell ref="E23:E26"/>
    <mergeCell ref="F23:F26"/>
    <mergeCell ref="C20:C22"/>
    <mergeCell ref="D20:D22"/>
    <mergeCell ref="E20:E22"/>
    <mergeCell ref="A8:N8"/>
    <mergeCell ref="A9:N9"/>
    <mergeCell ref="I5:I7"/>
    <mergeCell ref="J5:J7"/>
    <mergeCell ref="K5:N5"/>
    <mergeCell ref="F5:F7"/>
    <mergeCell ref="G5:G7"/>
    <mergeCell ref="L6:N6"/>
    <mergeCell ref="D12:D13"/>
    <mergeCell ref="E12:E19"/>
    <mergeCell ref="B10:N10"/>
    <mergeCell ref="C11:N11"/>
    <mergeCell ref="A12:A19"/>
    <mergeCell ref="B12:B19"/>
    <mergeCell ref="C12:C19"/>
    <mergeCell ref="F12:F19"/>
    <mergeCell ref="K12:K19"/>
    <mergeCell ref="A1:N1"/>
    <mergeCell ref="A2:N2"/>
    <mergeCell ref="A3:N3"/>
    <mergeCell ref="A4:N4"/>
    <mergeCell ref="A5:A7"/>
    <mergeCell ref="B5:B7"/>
    <mergeCell ref="C5:C7"/>
    <mergeCell ref="D5:D7"/>
    <mergeCell ref="E5:E7"/>
    <mergeCell ref="H5:H7"/>
    <mergeCell ref="K6:K7"/>
  </mergeCells>
  <printOptions horizontalCentered="1"/>
  <pageMargins left="0.78740157480314965" right="0.19685039370078741" top="0.59055118110236227" bottom="0.39370078740157483" header="0.31496062992125984" footer="0.31496062992125984"/>
  <pageSetup paperSize="9" scale="73" orientation="portrait" r:id="rId1"/>
  <rowBreaks count="1" manualBreakCount="1">
    <brk id="5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zoomScale="110" zoomScaleNormal="110" zoomScaleSheetLayoutView="100" workbookViewId="0">
      <selection activeCell="W24" sqref="W24"/>
    </sheetView>
  </sheetViews>
  <sheetFormatPr defaultRowHeight="12"/>
  <cols>
    <col min="1" max="3" width="2.7109375" style="233" customWidth="1"/>
    <col min="4" max="4" width="37.7109375" style="233" customWidth="1"/>
    <col min="5" max="5" width="3" style="233" customWidth="1"/>
    <col min="6" max="6" width="3" style="236" customWidth="1"/>
    <col min="7" max="7" width="7.28515625" style="237" customWidth="1"/>
    <col min="8" max="8" width="9.5703125" style="247" customWidth="1"/>
    <col min="9" max="9" width="9.28515625" style="247" customWidth="1"/>
    <col min="10" max="10" width="8.28515625" style="247" customWidth="1"/>
    <col min="11" max="11" width="26.28515625" style="233" customWidth="1"/>
    <col min="12" max="12" width="5.5703125" style="355" customWidth="1"/>
    <col min="13" max="16384" width="9.140625" style="229"/>
  </cols>
  <sheetData>
    <row r="1" spans="1:16" ht="15.75">
      <c r="K1" s="854" t="s">
        <v>174</v>
      </c>
      <c r="L1" s="854"/>
    </row>
    <row r="2" spans="1:16" ht="12.75">
      <c r="A2" s="740" t="s">
        <v>168</v>
      </c>
      <c r="B2" s="740"/>
      <c r="C2" s="740"/>
      <c r="D2" s="740"/>
      <c r="E2" s="740"/>
      <c r="F2" s="740"/>
      <c r="G2" s="740"/>
      <c r="H2" s="740"/>
      <c r="I2" s="740"/>
      <c r="J2" s="740"/>
      <c r="K2" s="740"/>
      <c r="L2" s="740"/>
    </row>
    <row r="3" spans="1:16" ht="12.75">
      <c r="A3" s="724" t="s">
        <v>59</v>
      </c>
      <c r="B3" s="724"/>
      <c r="C3" s="724"/>
      <c r="D3" s="724"/>
      <c r="E3" s="724"/>
      <c r="F3" s="724"/>
      <c r="G3" s="724"/>
      <c r="H3" s="724"/>
      <c r="I3" s="724"/>
      <c r="J3" s="724"/>
      <c r="K3" s="724"/>
      <c r="L3" s="724"/>
    </row>
    <row r="4" spans="1:16" ht="12.75">
      <c r="A4" s="706" t="s">
        <v>101</v>
      </c>
      <c r="B4" s="706"/>
      <c r="C4" s="706"/>
      <c r="D4" s="706"/>
      <c r="E4" s="706"/>
      <c r="F4" s="706"/>
      <c r="G4" s="706"/>
      <c r="H4" s="706"/>
      <c r="I4" s="706"/>
      <c r="J4" s="706"/>
      <c r="K4" s="706"/>
      <c r="L4" s="706"/>
    </row>
    <row r="5" spans="1:16" ht="13.5" thickBot="1">
      <c r="A5" s="707" t="s">
        <v>151</v>
      </c>
      <c r="B5" s="707"/>
      <c r="C5" s="707"/>
      <c r="D5" s="707"/>
      <c r="E5" s="707"/>
      <c r="F5" s="707"/>
      <c r="G5" s="707"/>
      <c r="H5" s="707"/>
      <c r="I5" s="707"/>
      <c r="J5" s="707"/>
      <c r="K5" s="707"/>
      <c r="L5" s="707"/>
    </row>
    <row r="6" spans="1:16" ht="12" customHeight="1">
      <c r="A6" s="708" t="s">
        <v>1</v>
      </c>
      <c r="B6" s="711" t="s">
        <v>2</v>
      </c>
      <c r="C6" s="711" t="s">
        <v>3</v>
      </c>
      <c r="D6" s="714" t="s">
        <v>16</v>
      </c>
      <c r="E6" s="717" t="s">
        <v>4</v>
      </c>
      <c r="F6" s="676" t="s">
        <v>5</v>
      </c>
      <c r="G6" s="679" t="s">
        <v>6</v>
      </c>
      <c r="H6" s="855" t="s">
        <v>146</v>
      </c>
      <c r="I6" s="858" t="s">
        <v>173</v>
      </c>
      <c r="J6" s="741" t="s">
        <v>169</v>
      </c>
      <c r="K6" s="737" t="s">
        <v>102</v>
      </c>
      <c r="L6" s="739"/>
    </row>
    <row r="7" spans="1:16" ht="12" customHeight="1">
      <c r="A7" s="709"/>
      <c r="B7" s="712"/>
      <c r="C7" s="712"/>
      <c r="D7" s="715"/>
      <c r="E7" s="718"/>
      <c r="F7" s="677"/>
      <c r="G7" s="680"/>
      <c r="H7" s="856"/>
      <c r="I7" s="859"/>
      <c r="J7" s="742"/>
      <c r="K7" s="720" t="s">
        <v>16</v>
      </c>
      <c r="L7" s="394" t="s">
        <v>158</v>
      </c>
    </row>
    <row r="8" spans="1:16" ht="86.25" customHeight="1" thickBot="1">
      <c r="A8" s="710"/>
      <c r="B8" s="713"/>
      <c r="C8" s="713"/>
      <c r="D8" s="716"/>
      <c r="E8" s="719"/>
      <c r="F8" s="678"/>
      <c r="G8" s="681"/>
      <c r="H8" s="857"/>
      <c r="I8" s="860"/>
      <c r="J8" s="743"/>
      <c r="K8" s="721"/>
      <c r="L8" s="427" t="s">
        <v>57</v>
      </c>
    </row>
    <row r="9" spans="1:16" ht="13.5" thickBot="1">
      <c r="A9" s="725" t="s">
        <v>32</v>
      </c>
      <c r="B9" s="726"/>
      <c r="C9" s="726"/>
      <c r="D9" s="726"/>
      <c r="E9" s="726"/>
      <c r="F9" s="726"/>
      <c r="G9" s="726"/>
      <c r="H9" s="726"/>
      <c r="I9" s="726"/>
      <c r="J9" s="726"/>
      <c r="K9" s="726"/>
      <c r="L9" s="727"/>
    </row>
    <row r="10" spans="1:16" ht="13.5" thickBot="1">
      <c r="A10" s="728" t="s">
        <v>47</v>
      </c>
      <c r="B10" s="729"/>
      <c r="C10" s="729"/>
      <c r="D10" s="729"/>
      <c r="E10" s="729"/>
      <c r="F10" s="729"/>
      <c r="G10" s="729"/>
      <c r="H10" s="729"/>
      <c r="I10" s="729"/>
      <c r="J10" s="729"/>
      <c r="K10" s="729"/>
      <c r="L10" s="730"/>
    </row>
    <row r="11" spans="1:16" ht="17.25" customHeight="1" thickBot="1">
      <c r="A11" s="22" t="s">
        <v>9</v>
      </c>
      <c r="B11" s="693" t="s">
        <v>43</v>
      </c>
      <c r="C11" s="694"/>
      <c r="D11" s="694"/>
      <c r="E11" s="694"/>
      <c r="F11" s="694"/>
      <c r="G11" s="694"/>
      <c r="H11" s="694"/>
      <c r="I11" s="694"/>
      <c r="J11" s="694"/>
      <c r="K11" s="694"/>
      <c r="L11" s="695"/>
    </row>
    <row r="12" spans="1:16" ht="13.5" customHeight="1" thickBot="1">
      <c r="A12" s="4" t="s">
        <v>9</v>
      </c>
      <c r="B12" s="18" t="s">
        <v>9</v>
      </c>
      <c r="C12" s="696" t="s">
        <v>34</v>
      </c>
      <c r="D12" s="697"/>
      <c r="E12" s="697"/>
      <c r="F12" s="697"/>
      <c r="G12" s="697"/>
      <c r="H12" s="697"/>
      <c r="I12" s="697"/>
      <c r="J12" s="697"/>
      <c r="K12" s="697"/>
      <c r="L12" s="698"/>
    </row>
    <row r="13" spans="1:16" ht="16.5" customHeight="1">
      <c r="A13" s="653" t="s">
        <v>9</v>
      </c>
      <c r="B13" s="657" t="s">
        <v>9</v>
      </c>
      <c r="C13" s="585" t="s">
        <v>9</v>
      </c>
      <c r="D13" s="753" t="s">
        <v>160</v>
      </c>
      <c r="E13" s="622" t="s">
        <v>152</v>
      </c>
      <c r="F13" s="758" t="s">
        <v>40</v>
      </c>
      <c r="G13" s="96" t="s">
        <v>25</v>
      </c>
      <c r="H13" s="443">
        <f>36.8/3.4528*1000</f>
        <v>10658</v>
      </c>
      <c r="I13" s="265">
        <f>36.8/3.4528*1000</f>
        <v>10658</v>
      </c>
      <c r="J13" s="386"/>
      <c r="K13" s="669" t="s">
        <v>99</v>
      </c>
      <c r="L13" s="116">
        <v>100</v>
      </c>
      <c r="P13" s="230"/>
    </row>
    <row r="14" spans="1:16" ht="25.5" customHeight="1">
      <c r="A14" s="654"/>
      <c r="B14" s="658"/>
      <c r="C14" s="661"/>
      <c r="D14" s="754"/>
      <c r="E14" s="763"/>
      <c r="F14" s="759"/>
      <c r="G14" s="353" t="s">
        <v>26</v>
      </c>
      <c r="H14" s="444">
        <f>332/3.4528*1000</f>
        <v>96154</v>
      </c>
      <c r="I14" s="389">
        <f>332/3.4528*1000</f>
        <v>96154</v>
      </c>
      <c r="J14" s="387"/>
      <c r="K14" s="670"/>
      <c r="L14" s="118"/>
    </row>
    <row r="15" spans="1:16" ht="15" customHeight="1">
      <c r="A15" s="654"/>
      <c r="B15" s="658"/>
      <c r="C15" s="661"/>
      <c r="D15" s="424" t="s">
        <v>161</v>
      </c>
      <c r="E15" s="763"/>
      <c r="F15" s="759"/>
      <c r="G15" s="430" t="s">
        <v>44</v>
      </c>
      <c r="H15" s="445">
        <v>35538</v>
      </c>
      <c r="I15" s="436">
        <v>35538</v>
      </c>
      <c r="J15" s="387"/>
      <c r="K15" s="670"/>
      <c r="L15" s="118"/>
    </row>
    <row r="16" spans="1:16" ht="15" customHeight="1">
      <c r="A16" s="654"/>
      <c r="B16" s="658"/>
      <c r="C16" s="661"/>
      <c r="D16" s="425" t="s">
        <v>162</v>
      </c>
      <c r="E16" s="763"/>
      <c r="F16" s="759"/>
      <c r="G16" s="97"/>
      <c r="H16" s="446"/>
      <c r="I16" s="379"/>
      <c r="J16" s="358"/>
      <c r="K16" s="670"/>
      <c r="L16" s="118"/>
    </row>
    <row r="17" spans="1:18" ht="31.5" customHeight="1">
      <c r="A17" s="654"/>
      <c r="B17" s="658"/>
      <c r="C17" s="661"/>
      <c r="D17" s="425" t="s">
        <v>163</v>
      </c>
      <c r="E17" s="763"/>
      <c r="F17" s="759"/>
      <c r="G17" s="97"/>
      <c r="H17" s="446"/>
      <c r="I17" s="379"/>
      <c r="J17" s="358"/>
      <c r="K17" s="670"/>
      <c r="L17" s="118"/>
    </row>
    <row r="18" spans="1:18" ht="27" customHeight="1">
      <c r="A18" s="654"/>
      <c r="B18" s="658"/>
      <c r="C18" s="661"/>
      <c r="D18" s="425" t="s">
        <v>164</v>
      </c>
      <c r="E18" s="763"/>
      <c r="F18" s="759"/>
      <c r="G18" s="97"/>
      <c r="H18" s="446"/>
      <c r="I18" s="379"/>
      <c r="J18" s="358"/>
      <c r="K18" s="670"/>
      <c r="L18" s="118"/>
    </row>
    <row r="19" spans="1:18" ht="15.75" customHeight="1">
      <c r="A19" s="655"/>
      <c r="B19" s="659"/>
      <c r="C19" s="662"/>
      <c r="D19" s="425" t="s">
        <v>165</v>
      </c>
      <c r="E19" s="763"/>
      <c r="F19" s="759"/>
      <c r="G19" s="352"/>
      <c r="H19" s="446"/>
      <c r="I19" s="379"/>
      <c r="J19" s="378"/>
      <c r="K19" s="670"/>
      <c r="L19" s="118"/>
    </row>
    <row r="20" spans="1:18" ht="15.75" customHeight="1">
      <c r="A20" s="655"/>
      <c r="B20" s="659"/>
      <c r="C20" s="662"/>
      <c r="D20" s="425" t="s">
        <v>166</v>
      </c>
      <c r="E20" s="763"/>
      <c r="F20" s="759"/>
      <c r="G20" s="352"/>
      <c r="H20" s="446"/>
      <c r="I20" s="379"/>
      <c r="J20" s="378"/>
      <c r="K20" s="670"/>
      <c r="L20" s="120"/>
    </row>
    <row r="21" spans="1:18" ht="16.5" customHeight="1" thickBot="1">
      <c r="A21" s="656"/>
      <c r="B21" s="660"/>
      <c r="C21" s="586"/>
      <c r="D21" s="426" t="s">
        <v>167</v>
      </c>
      <c r="E21" s="623"/>
      <c r="F21" s="760"/>
      <c r="G21" s="253" t="s">
        <v>10</v>
      </c>
      <c r="H21" s="447">
        <f>SUM(H13:H20)</f>
        <v>142350</v>
      </c>
      <c r="I21" s="390">
        <f>SUM(I13:I20)</f>
        <v>142350</v>
      </c>
      <c r="J21" s="256">
        <f>SUM(J13:J20)</f>
        <v>0</v>
      </c>
      <c r="K21" s="671"/>
      <c r="L21" s="122"/>
    </row>
    <row r="22" spans="1:18" ht="29.25" customHeight="1">
      <c r="A22" s="15" t="s">
        <v>9</v>
      </c>
      <c r="B22" s="16" t="s">
        <v>9</v>
      </c>
      <c r="C22" s="689" t="s">
        <v>11</v>
      </c>
      <c r="D22" s="861" t="s">
        <v>93</v>
      </c>
      <c r="E22" s="622" t="s">
        <v>70</v>
      </c>
      <c r="F22" s="758" t="s">
        <v>40</v>
      </c>
      <c r="G22" s="452" t="s">
        <v>37</v>
      </c>
      <c r="H22" s="448">
        <v>255469</v>
      </c>
      <c r="I22" s="380">
        <v>255469</v>
      </c>
      <c r="J22" s="376"/>
      <c r="K22" s="672" t="s">
        <v>48</v>
      </c>
      <c r="L22" s="466">
        <v>51</v>
      </c>
    </row>
    <row r="23" spans="1:18" ht="29.25" customHeight="1">
      <c r="A23" s="461"/>
      <c r="B23" s="462"/>
      <c r="C23" s="661"/>
      <c r="D23" s="862"/>
      <c r="E23" s="763"/>
      <c r="F23" s="759"/>
      <c r="G23" s="453" t="s">
        <v>25</v>
      </c>
      <c r="H23" s="449"/>
      <c r="I23" s="385"/>
      <c r="J23" s="378"/>
      <c r="K23" s="761"/>
      <c r="L23" s="466"/>
    </row>
    <row r="24" spans="1:18" ht="13.5" thickBot="1">
      <c r="A24" s="17"/>
      <c r="B24" s="18"/>
      <c r="C24" s="690"/>
      <c r="D24" s="863"/>
      <c r="E24" s="623"/>
      <c r="F24" s="760"/>
      <c r="G24" s="253" t="s">
        <v>10</v>
      </c>
      <c r="H24" s="450">
        <f>SUM(H22:H23)</f>
        <v>255469</v>
      </c>
      <c r="I24" s="263">
        <f>SUM(I22:I23)</f>
        <v>255469</v>
      </c>
      <c r="J24" s="256">
        <f>SUM(J22:J23)</f>
        <v>0</v>
      </c>
      <c r="K24" s="761"/>
      <c r="L24" s="466"/>
    </row>
    <row r="25" spans="1:18" ht="14.25" customHeight="1">
      <c r="A25" s="653" t="s">
        <v>9</v>
      </c>
      <c r="B25" s="583" t="s">
        <v>9</v>
      </c>
      <c r="C25" s="585" t="s">
        <v>28</v>
      </c>
      <c r="D25" s="620" t="s">
        <v>94</v>
      </c>
      <c r="E25" s="622"/>
      <c r="F25" s="758" t="s">
        <v>40</v>
      </c>
      <c r="G25" s="454" t="s">
        <v>37</v>
      </c>
      <c r="H25" s="451">
        <v>185386</v>
      </c>
      <c r="I25" s="391">
        <v>185386</v>
      </c>
      <c r="J25" s="475"/>
      <c r="K25" s="767" t="s">
        <v>185</v>
      </c>
      <c r="L25" s="770">
        <v>300</v>
      </c>
    </row>
    <row r="26" spans="1:18" ht="79.5" customHeight="1">
      <c r="A26" s="654"/>
      <c r="B26" s="600"/>
      <c r="C26" s="661"/>
      <c r="D26" s="762"/>
      <c r="E26" s="763"/>
      <c r="F26" s="759"/>
      <c r="G26" s="491" t="s">
        <v>35</v>
      </c>
      <c r="H26" s="492"/>
      <c r="I26" s="493">
        <v>697</v>
      </c>
      <c r="J26" s="494">
        <f>I26-H26</f>
        <v>697</v>
      </c>
      <c r="K26" s="761" t="s">
        <v>49</v>
      </c>
      <c r="L26" s="771">
        <v>260</v>
      </c>
      <c r="Q26" s="230"/>
    </row>
    <row r="27" spans="1:18" ht="29.25" customHeight="1">
      <c r="A27" s="654"/>
      <c r="B27" s="600"/>
      <c r="C27" s="661"/>
      <c r="D27" s="762"/>
      <c r="E27" s="763"/>
      <c r="F27" s="759"/>
      <c r="G27" s="455"/>
      <c r="H27" s="446"/>
      <c r="I27" s="379"/>
      <c r="J27" s="474"/>
      <c r="K27" s="772" t="s">
        <v>71</v>
      </c>
      <c r="L27" s="267">
        <v>92</v>
      </c>
    </row>
    <row r="28" spans="1:18" ht="13.5" thickBot="1">
      <c r="A28" s="13"/>
      <c r="B28" s="14"/>
      <c r="C28" s="37"/>
      <c r="D28" s="621"/>
      <c r="E28" s="623"/>
      <c r="F28" s="760"/>
      <c r="G28" s="253" t="s">
        <v>10</v>
      </c>
      <c r="H28" s="450">
        <f>SUM(H25:H27)</f>
        <v>185386</v>
      </c>
      <c r="I28" s="263">
        <f>SUM(I25:I27)</f>
        <v>186083</v>
      </c>
      <c r="J28" s="256">
        <f>SUM(J25:J27)</f>
        <v>697</v>
      </c>
      <c r="K28" s="773"/>
      <c r="L28" s="466"/>
      <c r="R28" s="230"/>
    </row>
    <row r="29" spans="1:18" ht="16.5" customHeight="1">
      <c r="A29" s="653" t="s">
        <v>9</v>
      </c>
      <c r="B29" s="583" t="s">
        <v>9</v>
      </c>
      <c r="C29" s="585" t="s">
        <v>58</v>
      </c>
      <c r="D29" s="864" t="s">
        <v>193</v>
      </c>
      <c r="E29" s="622" t="s">
        <v>187</v>
      </c>
      <c r="F29" s="758" t="s">
        <v>40</v>
      </c>
      <c r="G29" s="454" t="s">
        <v>81</v>
      </c>
      <c r="H29" s="451">
        <f>66.6/3.4528*1000</f>
        <v>19289</v>
      </c>
      <c r="I29" s="391">
        <f>66.6/3.4528*1000</f>
        <v>19289</v>
      </c>
      <c r="J29" s="388"/>
      <c r="K29" s="463" t="s">
        <v>110</v>
      </c>
      <c r="L29" s="180">
        <v>1</v>
      </c>
    </row>
    <row r="30" spans="1:18" ht="17.25" customHeight="1">
      <c r="A30" s="654"/>
      <c r="B30" s="600"/>
      <c r="C30" s="661"/>
      <c r="D30" s="865"/>
      <c r="E30" s="763"/>
      <c r="F30" s="759"/>
      <c r="G30" s="481" t="s">
        <v>25</v>
      </c>
      <c r="H30" s="496"/>
      <c r="I30" s="497">
        <v>2768</v>
      </c>
      <c r="J30" s="498">
        <f>I30-H30</f>
        <v>2768</v>
      </c>
      <c r="K30" s="779" t="s">
        <v>111</v>
      </c>
      <c r="L30" s="395">
        <v>1</v>
      </c>
    </row>
    <row r="31" spans="1:18" ht="13.5" thickBot="1">
      <c r="A31" s="13"/>
      <c r="B31" s="14"/>
      <c r="C31" s="37"/>
      <c r="D31" s="866"/>
      <c r="E31" s="623"/>
      <c r="F31" s="760"/>
      <c r="G31" s="253" t="s">
        <v>10</v>
      </c>
      <c r="H31" s="450">
        <f>SUM(H29:H30)</f>
        <v>19289</v>
      </c>
      <c r="I31" s="263">
        <f>SUM(I29:I30)</f>
        <v>22057</v>
      </c>
      <c r="J31" s="256">
        <f>SUM(J29:J30)</f>
        <v>2768</v>
      </c>
      <c r="K31" s="780"/>
      <c r="L31" s="466"/>
    </row>
    <row r="32" spans="1:18" ht="28.5" customHeight="1">
      <c r="A32" s="653" t="s">
        <v>9</v>
      </c>
      <c r="B32" s="583" t="s">
        <v>9</v>
      </c>
      <c r="C32" s="585" t="s">
        <v>79</v>
      </c>
      <c r="D32" s="864" t="s">
        <v>186</v>
      </c>
      <c r="E32" s="622" t="s">
        <v>188</v>
      </c>
      <c r="F32" s="758" t="s">
        <v>40</v>
      </c>
      <c r="G32" s="454" t="s">
        <v>25</v>
      </c>
      <c r="H32" s="476"/>
      <c r="I32" s="486">
        <v>7703</v>
      </c>
      <c r="J32" s="483">
        <f>I32-H32</f>
        <v>7703</v>
      </c>
      <c r="K32" s="477" t="s">
        <v>194</v>
      </c>
      <c r="L32" s="488" t="s">
        <v>189</v>
      </c>
    </row>
    <row r="33" spans="1:15" ht="17.25" customHeight="1">
      <c r="A33" s="654"/>
      <c r="B33" s="600"/>
      <c r="C33" s="661"/>
      <c r="D33" s="865"/>
      <c r="E33" s="763"/>
      <c r="F33" s="759"/>
      <c r="G33" s="481" t="s">
        <v>81</v>
      </c>
      <c r="H33" s="482"/>
      <c r="I33" s="487">
        <v>42202</v>
      </c>
      <c r="J33" s="484">
        <f>I33-H33</f>
        <v>42202</v>
      </c>
      <c r="K33" s="873" t="s">
        <v>190</v>
      </c>
      <c r="L33" s="478">
        <v>4</v>
      </c>
    </row>
    <row r="34" spans="1:15" ht="13.5" thickBot="1">
      <c r="A34" s="13"/>
      <c r="B34" s="14"/>
      <c r="C34" s="37"/>
      <c r="D34" s="866"/>
      <c r="E34" s="623"/>
      <c r="F34" s="760"/>
      <c r="G34" s="253" t="s">
        <v>10</v>
      </c>
      <c r="H34" s="479"/>
      <c r="I34" s="263">
        <f>SUM(I32:I33)</f>
        <v>49905</v>
      </c>
      <c r="J34" s="256">
        <f>SUM(J32:J33)</f>
        <v>49905</v>
      </c>
      <c r="K34" s="874"/>
      <c r="L34" s="480"/>
    </row>
    <row r="35" spans="1:15" ht="13.5" thickBot="1">
      <c r="A35" s="6" t="s">
        <v>9</v>
      </c>
      <c r="B35" s="5" t="s">
        <v>9</v>
      </c>
      <c r="C35" s="647" t="s">
        <v>12</v>
      </c>
      <c r="D35" s="648"/>
      <c r="E35" s="648"/>
      <c r="F35" s="648"/>
      <c r="G35" s="649"/>
      <c r="H35" s="485">
        <f>H34+H31+H28+H24+H21</f>
        <v>602494</v>
      </c>
      <c r="I35" s="392">
        <f>I31+I28+I24+I21+I34</f>
        <v>655864</v>
      </c>
      <c r="J35" s="392">
        <f>J31+J28+J24+J21+J34</f>
        <v>53370</v>
      </c>
      <c r="K35" s="783"/>
      <c r="L35" s="785"/>
      <c r="M35" s="230"/>
    </row>
    <row r="36" spans="1:15" ht="13.5" thickBot="1">
      <c r="A36" s="4" t="s">
        <v>9</v>
      </c>
      <c r="B36" s="21" t="s">
        <v>11</v>
      </c>
      <c r="C36" s="632" t="s">
        <v>46</v>
      </c>
      <c r="D36" s="633"/>
      <c r="E36" s="633"/>
      <c r="F36" s="633"/>
      <c r="G36" s="633"/>
      <c r="H36" s="633"/>
      <c r="I36" s="633"/>
      <c r="J36" s="633"/>
      <c r="K36" s="633"/>
      <c r="L36" s="634"/>
    </row>
    <row r="37" spans="1:15" ht="17.25" customHeight="1">
      <c r="A37" s="9" t="s">
        <v>9</v>
      </c>
      <c r="B37" s="10" t="s">
        <v>11</v>
      </c>
      <c r="C37" s="38" t="s">
        <v>9</v>
      </c>
      <c r="D37" s="635" t="s">
        <v>36</v>
      </c>
      <c r="E37" s="774"/>
      <c r="F37" s="758" t="s">
        <v>40</v>
      </c>
      <c r="G37" s="101" t="s">
        <v>37</v>
      </c>
      <c r="H37" s="441">
        <v>878881</v>
      </c>
      <c r="I37" s="380">
        <v>878881</v>
      </c>
      <c r="J37" s="382">
        <f>I37-H37</f>
        <v>0</v>
      </c>
      <c r="K37" s="124" t="s">
        <v>50</v>
      </c>
      <c r="L37" s="396">
        <v>55</v>
      </c>
    </row>
    <row r="38" spans="1:15" ht="15.75" customHeight="1">
      <c r="A38" s="11"/>
      <c r="B38" s="12"/>
      <c r="C38" s="36"/>
      <c r="D38" s="636"/>
      <c r="E38" s="775"/>
      <c r="F38" s="759"/>
      <c r="G38" s="471" t="s">
        <v>37</v>
      </c>
      <c r="H38" s="472">
        <v>4050</v>
      </c>
      <c r="I38" s="389">
        <v>4050</v>
      </c>
      <c r="J38" s="387">
        <f>I38-H38</f>
        <v>0</v>
      </c>
      <c r="K38" s="128" t="s">
        <v>76</v>
      </c>
      <c r="L38" s="397" t="s">
        <v>75</v>
      </c>
    </row>
    <row r="39" spans="1:15" ht="54.75" customHeight="1">
      <c r="A39" s="11"/>
      <c r="B39" s="12"/>
      <c r="C39" s="36"/>
      <c r="D39" s="636"/>
      <c r="E39" s="775"/>
      <c r="F39" s="759"/>
      <c r="G39" s="102"/>
      <c r="H39" s="440"/>
      <c r="I39" s="379"/>
      <c r="J39" s="283"/>
      <c r="K39" s="132" t="s">
        <v>52</v>
      </c>
      <c r="L39" s="398" t="s">
        <v>53</v>
      </c>
      <c r="N39" s="230"/>
    </row>
    <row r="40" spans="1:15" ht="18" customHeight="1">
      <c r="A40" s="11"/>
      <c r="B40" s="12"/>
      <c r="C40" s="36"/>
      <c r="D40" s="636"/>
      <c r="E40" s="775"/>
      <c r="F40" s="759"/>
      <c r="G40" s="102"/>
      <c r="H40" s="440"/>
      <c r="I40" s="379"/>
      <c r="J40" s="283"/>
      <c r="K40" s="132" t="s">
        <v>98</v>
      </c>
      <c r="L40" s="398" t="s">
        <v>55</v>
      </c>
      <c r="N40" s="230"/>
    </row>
    <row r="41" spans="1:15" ht="25.5" customHeight="1">
      <c r="A41" s="11"/>
      <c r="B41" s="12"/>
      <c r="C41" s="36"/>
      <c r="D41" s="636"/>
      <c r="E41" s="775"/>
      <c r="F41" s="759"/>
      <c r="G41" s="287" t="s">
        <v>27</v>
      </c>
      <c r="H41" s="442">
        <f>3.7/3.4528*1000</f>
        <v>1072</v>
      </c>
      <c r="I41" s="385">
        <f>3.7/3.4528*1000</f>
        <v>1072</v>
      </c>
      <c r="J41" s="383"/>
      <c r="K41" s="777" t="s">
        <v>112</v>
      </c>
      <c r="L41" s="399" t="s">
        <v>113</v>
      </c>
    </row>
    <row r="42" spans="1:15" ht="16.5" customHeight="1" thickBot="1">
      <c r="A42" s="13"/>
      <c r="B42" s="14"/>
      <c r="C42" s="37"/>
      <c r="D42" s="637"/>
      <c r="E42" s="776"/>
      <c r="F42" s="760"/>
      <c r="G42" s="103" t="s">
        <v>10</v>
      </c>
      <c r="H42" s="263">
        <f>SUM(H37:H41)</f>
        <v>884003</v>
      </c>
      <c r="I42" s="263">
        <f>SUM(I37:I41)</f>
        <v>884003</v>
      </c>
      <c r="J42" s="255">
        <f>SUM(J37:J39)</f>
        <v>0</v>
      </c>
      <c r="K42" s="778"/>
      <c r="L42" s="304"/>
      <c r="O42" s="230"/>
    </row>
    <row r="43" spans="1:15" ht="29.25" customHeight="1">
      <c r="A43" s="9" t="s">
        <v>9</v>
      </c>
      <c r="B43" s="10" t="s">
        <v>11</v>
      </c>
      <c r="C43" s="38" t="s">
        <v>11</v>
      </c>
      <c r="D43" s="788" t="s">
        <v>145</v>
      </c>
      <c r="E43" s="774"/>
      <c r="F43" s="758" t="s">
        <v>40</v>
      </c>
      <c r="G43" s="101" t="s">
        <v>35</v>
      </c>
      <c r="H43" s="441">
        <f>83/3.4528*1000</f>
        <v>24038</v>
      </c>
      <c r="I43" s="380">
        <f>83/3.4528*1000</f>
        <v>24038</v>
      </c>
      <c r="J43" s="382"/>
      <c r="K43" s="295" t="s">
        <v>115</v>
      </c>
      <c r="L43" s="437" t="s">
        <v>183</v>
      </c>
    </row>
    <row r="44" spans="1:15" ht="15" customHeight="1" thickBot="1">
      <c r="A44" s="13"/>
      <c r="B44" s="14"/>
      <c r="C44" s="37"/>
      <c r="D44" s="789"/>
      <c r="E44" s="776"/>
      <c r="F44" s="760"/>
      <c r="G44" s="103" t="s">
        <v>10</v>
      </c>
      <c r="H44" s="263">
        <f>H43</f>
        <v>24038</v>
      </c>
      <c r="I44" s="263">
        <f>I43</f>
        <v>24038</v>
      </c>
      <c r="J44" s="255">
        <f>SUM(J43:J43)</f>
        <v>0</v>
      </c>
      <c r="K44" s="299"/>
      <c r="L44" s="301"/>
    </row>
    <row r="45" spans="1:15" ht="26.25" hidden="1" customHeight="1">
      <c r="A45" s="9" t="s">
        <v>9</v>
      </c>
      <c r="B45" s="10" t="s">
        <v>11</v>
      </c>
      <c r="C45" s="38" t="s">
        <v>28</v>
      </c>
      <c r="D45" s="786" t="s">
        <v>116</v>
      </c>
      <c r="E45" s="774"/>
      <c r="F45" s="758" t="s">
        <v>40</v>
      </c>
      <c r="G45" s="96" t="s">
        <v>25</v>
      </c>
      <c r="H45" s="279"/>
      <c r="I45" s="380"/>
      <c r="J45" s="384"/>
      <c r="K45" s="295" t="s">
        <v>153</v>
      </c>
      <c r="L45" s="400"/>
      <c r="N45" s="230"/>
    </row>
    <row r="46" spans="1:15" ht="16.5" hidden="1" customHeight="1" thickBot="1">
      <c r="A46" s="13"/>
      <c r="B46" s="14"/>
      <c r="C46" s="37"/>
      <c r="D46" s="787"/>
      <c r="E46" s="776"/>
      <c r="F46" s="760"/>
      <c r="G46" s="103" t="s">
        <v>10</v>
      </c>
      <c r="H46" s="256"/>
      <c r="I46" s="263"/>
      <c r="J46" s="255">
        <f t="shared" ref="J46" si="0">SUM(J45:J45)</f>
        <v>0</v>
      </c>
      <c r="K46" s="467"/>
      <c r="L46" s="304"/>
      <c r="N46" s="230"/>
    </row>
    <row r="47" spans="1:15" ht="24.75" hidden="1" customHeight="1">
      <c r="A47" s="9" t="s">
        <v>9</v>
      </c>
      <c r="B47" s="10" t="s">
        <v>11</v>
      </c>
      <c r="C47" s="38" t="s">
        <v>58</v>
      </c>
      <c r="D47" s="786" t="s">
        <v>117</v>
      </c>
      <c r="E47" s="774"/>
      <c r="F47" s="758" t="s">
        <v>40</v>
      </c>
      <c r="G47" s="96" t="s">
        <v>25</v>
      </c>
      <c r="H47" s="279"/>
      <c r="I47" s="380"/>
      <c r="J47" s="384"/>
      <c r="K47" s="767" t="s">
        <v>154</v>
      </c>
      <c r="L47" s="400"/>
    </row>
    <row r="48" spans="1:15" ht="16.5" hidden="1" customHeight="1" thickBot="1">
      <c r="A48" s="13"/>
      <c r="B48" s="14"/>
      <c r="C48" s="37"/>
      <c r="D48" s="787"/>
      <c r="E48" s="776"/>
      <c r="F48" s="760"/>
      <c r="G48" s="103" t="s">
        <v>10</v>
      </c>
      <c r="H48" s="256"/>
      <c r="I48" s="263"/>
      <c r="J48" s="255">
        <f t="shared" ref="J48" si="1">SUM(J47:J47)</f>
        <v>0</v>
      </c>
      <c r="K48" s="773"/>
      <c r="L48" s="304"/>
    </row>
    <row r="49" spans="1:14" ht="13.5" thickBot="1">
      <c r="A49" s="4" t="s">
        <v>9</v>
      </c>
      <c r="B49" s="5" t="s">
        <v>11</v>
      </c>
      <c r="C49" s="566" t="s">
        <v>12</v>
      </c>
      <c r="D49" s="567"/>
      <c r="E49" s="567"/>
      <c r="F49" s="567"/>
      <c r="G49" s="568"/>
      <c r="H49" s="305">
        <f>H48+H46+H44+H42</f>
        <v>908041</v>
      </c>
      <c r="I49" s="306">
        <f>I48+I46+I44+I42</f>
        <v>908041</v>
      </c>
      <c r="J49" s="307">
        <f>+J42+J48+J46+J44</f>
        <v>0</v>
      </c>
      <c r="K49" s="797"/>
      <c r="L49" s="799"/>
      <c r="M49" s="230"/>
    </row>
    <row r="50" spans="1:14" ht="13.5" thickBot="1">
      <c r="A50" s="4" t="s">
        <v>9</v>
      </c>
      <c r="B50" s="21" t="s">
        <v>28</v>
      </c>
      <c r="C50" s="800" t="s">
        <v>33</v>
      </c>
      <c r="D50" s="630"/>
      <c r="E50" s="630"/>
      <c r="F50" s="630"/>
      <c r="G50" s="630"/>
      <c r="H50" s="630"/>
      <c r="I50" s="630"/>
      <c r="J50" s="630"/>
      <c r="K50" s="630"/>
      <c r="L50" s="631"/>
      <c r="M50" s="230"/>
    </row>
    <row r="51" spans="1:14" ht="14.25" customHeight="1">
      <c r="A51" s="581" t="s">
        <v>9</v>
      </c>
      <c r="B51" s="583" t="s">
        <v>28</v>
      </c>
      <c r="C51" s="602" t="s">
        <v>9</v>
      </c>
      <c r="D51" s="605" t="s">
        <v>42</v>
      </c>
      <c r="E51" s="803" t="s">
        <v>31</v>
      </c>
      <c r="F51" s="806" t="s">
        <v>41</v>
      </c>
      <c r="G51" s="20" t="s">
        <v>37</v>
      </c>
      <c r="H51" s="456">
        <v>144810</v>
      </c>
      <c r="I51" s="438">
        <v>144810</v>
      </c>
      <c r="J51" s="375">
        <f>I51-H51</f>
        <v>0</v>
      </c>
      <c r="K51" s="593" t="s">
        <v>141</v>
      </c>
      <c r="L51" s="401"/>
    </row>
    <row r="52" spans="1:14" ht="12.75">
      <c r="A52" s="598"/>
      <c r="B52" s="600"/>
      <c r="C52" s="603"/>
      <c r="D52" s="606"/>
      <c r="E52" s="804"/>
      <c r="F52" s="807"/>
      <c r="G52" s="458"/>
      <c r="H52" s="457"/>
      <c r="I52" s="439"/>
      <c r="J52" s="404"/>
      <c r="K52" s="594"/>
      <c r="L52" s="402"/>
    </row>
    <row r="53" spans="1:14" ht="13.5" thickBot="1">
      <c r="A53" s="582"/>
      <c r="B53" s="584"/>
      <c r="C53" s="801"/>
      <c r="D53" s="802"/>
      <c r="E53" s="805"/>
      <c r="F53" s="808"/>
      <c r="G53" s="464" t="s">
        <v>10</v>
      </c>
      <c r="H53" s="312">
        <f t="shared" ref="H53" si="2">SUM(H51:H52)</f>
        <v>144810</v>
      </c>
      <c r="I53" s="313">
        <f t="shared" ref="I53:J53" si="3">SUM(I51:I52)</f>
        <v>144810</v>
      </c>
      <c r="J53" s="338">
        <f t="shared" si="3"/>
        <v>0</v>
      </c>
      <c r="K53" s="595"/>
      <c r="L53" s="403">
        <v>100</v>
      </c>
      <c r="N53" s="230"/>
    </row>
    <row r="54" spans="1:14" ht="15.75" customHeight="1">
      <c r="A54" s="581" t="s">
        <v>9</v>
      </c>
      <c r="B54" s="583" t="s">
        <v>28</v>
      </c>
      <c r="C54" s="585" t="s">
        <v>11</v>
      </c>
      <c r="D54" s="587" t="s">
        <v>144</v>
      </c>
      <c r="E54" s="791" t="s">
        <v>31</v>
      </c>
      <c r="F54" s="794" t="s">
        <v>41</v>
      </c>
      <c r="G54" s="43" t="s">
        <v>30</v>
      </c>
      <c r="H54" s="443">
        <f>20.6/3.4528*1000</f>
        <v>5966</v>
      </c>
      <c r="I54" s="265">
        <f>20.6/3.4528*1000</f>
        <v>5966</v>
      </c>
      <c r="J54" s="376"/>
      <c r="K54" s="140" t="s">
        <v>142</v>
      </c>
      <c r="L54" s="465">
        <v>1</v>
      </c>
      <c r="M54" s="230"/>
    </row>
    <row r="55" spans="1:14" ht="15.75" customHeight="1">
      <c r="A55" s="598"/>
      <c r="B55" s="600"/>
      <c r="C55" s="661"/>
      <c r="D55" s="790"/>
      <c r="E55" s="792"/>
      <c r="F55" s="795"/>
      <c r="G55" s="319" t="s">
        <v>86</v>
      </c>
      <c r="H55" s="446">
        <f>250/3.4528*1000</f>
        <v>72405</v>
      </c>
      <c r="I55" s="379">
        <f>250/3.4528*1000</f>
        <v>72405</v>
      </c>
      <c r="J55" s="320"/>
      <c r="K55" s="323" t="s">
        <v>143</v>
      </c>
      <c r="L55" s="466"/>
    </row>
    <row r="56" spans="1:14" ht="13.5" thickBot="1">
      <c r="A56" s="582"/>
      <c r="B56" s="584"/>
      <c r="C56" s="586"/>
      <c r="D56" s="588"/>
      <c r="E56" s="793"/>
      <c r="F56" s="796"/>
      <c r="G56" s="464" t="s">
        <v>10</v>
      </c>
      <c r="H56" s="450">
        <f>SUM(H54:H55)</f>
        <v>78371</v>
      </c>
      <c r="I56" s="263">
        <f>SUM(I54:I55)</f>
        <v>78371</v>
      </c>
      <c r="J56" s="256">
        <f>SUM(J54:J55)</f>
        <v>0</v>
      </c>
      <c r="K56" s="460"/>
      <c r="L56" s="275"/>
    </row>
    <row r="57" spans="1:14" ht="18" customHeight="1">
      <c r="A57" s="581" t="s">
        <v>9</v>
      </c>
      <c r="B57" s="583" t="s">
        <v>28</v>
      </c>
      <c r="C57" s="585" t="s">
        <v>28</v>
      </c>
      <c r="D57" s="587" t="s">
        <v>159</v>
      </c>
      <c r="E57" s="791" t="s">
        <v>31</v>
      </c>
      <c r="F57" s="806" t="s">
        <v>40</v>
      </c>
      <c r="G57" s="325" t="s">
        <v>81</v>
      </c>
      <c r="H57" s="448">
        <f>340/3.4528*1000</f>
        <v>98471</v>
      </c>
      <c r="I57" s="380">
        <f>340/3.4528*1000</f>
        <v>98471</v>
      </c>
      <c r="J57" s="377"/>
      <c r="K57" s="327" t="s">
        <v>119</v>
      </c>
      <c r="L57" s="329">
        <v>1</v>
      </c>
    </row>
    <row r="58" spans="1:14" ht="30" customHeight="1">
      <c r="A58" s="598"/>
      <c r="B58" s="600"/>
      <c r="C58" s="661"/>
      <c r="D58" s="790"/>
      <c r="E58" s="792"/>
      <c r="F58" s="814"/>
      <c r="G58" s="319"/>
      <c r="H58" s="446"/>
      <c r="I58" s="379"/>
      <c r="J58" s="378"/>
      <c r="K58" s="331" t="s">
        <v>120</v>
      </c>
      <c r="L58" s="333"/>
      <c r="M58" s="230"/>
    </row>
    <row r="59" spans="1:14" ht="30" customHeight="1">
      <c r="A59" s="598"/>
      <c r="B59" s="600"/>
      <c r="C59" s="661"/>
      <c r="D59" s="790"/>
      <c r="E59" s="792"/>
      <c r="F59" s="814"/>
      <c r="G59" s="319"/>
      <c r="H59" s="446"/>
      <c r="I59" s="379"/>
      <c r="J59" s="378"/>
      <c r="K59" s="331" t="s">
        <v>121</v>
      </c>
      <c r="L59" s="333"/>
    </row>
    <row r="60" spans="1:14" ht="28.5" customHeight="1" thickBot="1">
      <c r="A60" s="582"/>
      <c r="B60" s="584"/>
      <c r="C60" s="586"/>
      <c r="D60" s="588"/>
      <c r="E60" s="793"/>
      <c r="F60" s="808"/>
      <c r="G60" s="464" t="s">
        <v>10</v>
      </c>
      <c r="H60" s="450">
        <f>SUM(H57:H59)</f>
        <v>98471</v>
      </c>
      <c r="I60" s="263">
        <f>SUM(I57:I59)</f>
        <v>98471</v>
      </c>
      <c r="J60" s="256">
        <f>+J57</f>
        <v>0</v>
      </c>
      <c r="K60" s="334" t="s">
        <v>122</v>
      </c>
      <c r="L60" s="336"/>
    </row>
    <row r="61" spans="1:14" ht="30" customHeight="1">
      <c r="A61" s="581" t="s">
        <v>9</v>
      </c>
      <c r="B61" s="583" t="s">
        <v>28</v>
      </c>
      <c r="C61" s="585" t="s">
        <v>58</v>
      </c>
      <c r="D61" s="815" t="s">
        <v>184</v>
      </c>
      <c r="E61" s="791"/>
      <c r="F61" s="806" t="s">
        <v>41</v>
      </c>
      <c r="G61" s="337" t="s">
        <v>86</v>
      </c>
      <c r="H61" s="443">
        <f>297.2/3.4528*1000</f>
        <v>86075</v>
      </c>
      <c r="I61" s="265">
        <f>297.2/3.4528*1000</f>
        <v>86075</v>
      </c>
      <c r="J61" s="376"/>
      <c r="K61" s="408" t="s">
        <v>177</v>
      </c>
      <c r="L61" s="411"/>
    </row>
    <row r="62" spans="1:14" ht="13.5" thickBot="1">
      <c r="A62" s="582"/>
      <c r="B62" s="584"/>
      <c r="C62" s="586"/>
      <c r="D62" s="816"/>
      <c r="E62" s="793"/>
      <c r="F62" s="808"/>
      <c r="G62" s="464" t="s">
        <v>10</v>
      </c>
      <c r="H62" s="312">
        <f>H61</f>
        <v>86075</v>
      </c>
      <c r="I62" s="313">
        <f>I61</f>
        <v>86075</v>
      </c>
      <c r="J62" s="312"/>
      <c r="K62" s="409" t="s">
        <v>178</v>
      </c>
      <c r="L62" s="470">
        <v>100</v>
      </c>
    </row>
    <row r="63" spans="1:14" ht="14.25" customHeight="1">
      <c r="A63" s="581" t="s">
        <v>9</v>
      </c>
      <c r="B63" s="583" t="s">
        <v>28</v>
      </c>
      <c r="C63" s="602" t="s">
        <v>79</v>
      </c>
      <c r="D63" s="605" t="s">
        <v>176</v>
      </c>
      <c r="E63" s="803" t="s">
        <v>31</v>
      </c>
      <c r="F63" s="806" t="s">
        <v>41</v>
      </c>
      <c r="G63" s="20" t="s">
        <v>37</v>
      </c>
      <c r="H63" s="456">
        <v>144810</v>
      </c>
      <c r="I63" s="438">
        <v>144810</v>
      </c>
      <c r="J63" s="375">
        <f>I63-H63</f>
        <v>0</v>
      </c>
      <c r="K63" s="593" t="s">
        <v>180</v>
      </c>
      <c r="L63" s="401">
        <v>2</v>
      </c>
    </row>
    <row r="64" spans="1:14" ht="12.75">
      <c r="A64" s="598"/>
      <c r="B64" s="600"/>
      <c r="C64" s="603"/>
      <c r="D64" s="606"/>
      <c r="E64" s="804"/>
      <c r="F64" s="807"/>
      <c r="G64" s="458"/>
      <c r="H64" s="457"/>
      <c r="I64" s="439"/>
      <c r="J64" s="404"/>
      <c r="K64" s="594"/>
      <c r="L64" s="402"/>
    </row>
    <row r="65" spans="1:14" ht="13.5" thickBot="1">
      <c r="A65" s="582"/>
      <c r="B65" s="584"/>
      <c r="C65" s="801"/>
      <c r="D65" s="802"/>
      <c r="E65" s="805"/>
      <c r="F65" s="808"/>
      <c r="G65" s="464" t="s">
        <v>10</v>
      </c>
      <c r="H65" s="312">
        <f t="shared" ref="H65:I65" si="4">SUM(H63:H64)</f>
        <v>144810</v>
      </c>
      <c r="I65" s="313">
        <f t="shared" si="4"/>
        <v>144810</v>
      </c>
      <c r="J65" s="338">
        <f t="shared" ref="J65" si="5">SUM(J63:J64)</f>
        <v>0</v>
      </c>
      <c r="K65" s="595"/>
      <c r="L65" s="403"/>
      <c r="N65" s="230"/>
    </row>
    <row r="66" spans="1:14" ht="17.25" customHeight="1">
      <c r="A66" s="581" t="s">
        <v>9</v>
      </c>
      <c r="B66" s="583" t="s">
        <v>28</v>
      </c>
      <c r="C66" s="585" t="s">
        <v>123</v>
      </c>
      <c r="D66" s="812" t="s">
        <v>124</v>
      </c>
      <c r="E66" s="791" t="s">
        <v>31</v>
      </c>
      <c r="F66" s="806" t="s">
        <v>40</v>
      </c>
      <c r="G66" s="337" t="s">
        <v>30</v>
      </c>
      <c r="H66" s="443">
        <f>4726.4/3.4528*1000</f>
        <v>1368860</v>
      </c>
      <c r="I66" s="265">
        <f>4726.4/3.4528*1000</f>
        <v>1368860</v>
      </c>
      <c r="J66" s="376"/>
      <c r="K66" s="339"/>
      <c r="L66" s="465"/>
    </row>
    <row r="67" spans="1:14" ht="13.5" thickBot="1">
      <c r="A67" s="582"/>
      <c r="B67" s="584"/>
      <c r="C67" s="586"/>
      <c r="D67" s="813"/>
      <c r="E67" s="793"/>
      <c r="F67" s="808"/>
      <c r="G67" s="464" t="s">
        <v>10</v>
      </c>
      <c r="H67" s="312">
        <f>H66</f>
        <v>1368860</v>
      </c>
      <c r="I67" s="313">
        <f>I66</f>
        <v>1368860</v>
      </c>
      <c r="J67" s="312">
        <f t="shared" ref="J67" si="6">J66</f>
        <v>0</v>
      </c>
      <c r="K67" s="460"/>
      <c r="L67" s="275"/>
    </row>
    <row r="68" spans="1:14" ht="12.75">
      <c r="A68" s="581" t="s">
        <v>9</v>
      </c>
      <c r="B68" s="583" t="s">
        <v>28</v>
      </c>
      <c r="C68" s="585" t="s">
        <v>24</v>
      </c>
      <c r="D68" s="812" t="s">
        <v>155</v>
      </c>
      <c r="E68" s="791" t="s">
        <v>31</v>
      </c>
      <c r="F68" s="806" t="s">
        <v>40</v>
      </c>
      <c r="G68" s="340" t="s">
        <v>30</v>
      </c>
      <c r="H68" s="448">
        <f>260/3.4528*1000</f>
        <v>75301</v>
      </c>
      <c r="I68" s="380">
        <f>260/3.4528*1000</f>
        <v>75301</v>
      </c>
      <c r="J68" s="377"/>
      <c r="K68" s="327" t="s">
        <v>140</v>
      </c>
      <c r="L68" s="329">
        <v>1</v>
      </c>
    </row>
    <row r="69" spans="1:14" ht="17.25" customHeight="1">
      <c r="A69" s="598"/>
      <c r="B69" s="600"/>
      <c r="C69" s="661"/>
      <c r="D69" s="819"/>
      <c r="E69" s="792"/>
      <c r="F69" s="814"/>
      <c r="G69" s="319"/>
      <c r="H69" s="446"/>
      <c r="I69" s="379"/>
      <c r="J69" s="378"/>
      <c r="K69" s="331" t="s">
        <v>125</v>
      </c>
      <c r="L69" s="333"/>
    </row>
    <row r="70" spans="1:14" ht="17.25" customHeight="1">
      <c r="A70" s="598"/>
      <c r="B70" s="600"/>
      <c r="C70" s="661"/>
      <c r="D70" s="819"/>
      <c r="E70" s="792"/>
      <c r="F70" s="814"/>
      <c r="G70" s="319"/>
      <c r="H70" s="446"/>
      <c r="I70" s="379"/>
      <c r="J70" s="378"/>
      <c r="K70" s="331" t="s">
        <v>136</v>
      </c>
      <c r="L70" s="333"/>
    </row>
    <row r="71" spans="1:14" ht="14.25" customHeight="1" thickBot="1">
      <c r="A71" s="582"/>
      <c r="B71" s="584"/>
      <c r="C71" s="586"/>
      <c r="D71" s="813"/>
      <c r="E71" s="793"/>
      <c r="F71" s="808"/>
      <c r="G71" s="464" t="s">
        <v>10</v>
      </c>
      <c r="H71" s="312">
        <f>H68</f>
        <v>75301</v>
      </c>
      <c r="I71" s="313">
        <f>I68</f>
        <v>75301</v>
      </c>
      <c r="J71" s="312">
        <f t="shared" ref="J71" si="7">J68</f>
        <v>0</v>
      </c>
      <c r="K71" s="331" t="s">
        <v>137</v>
      </c>
      <c r="L71" s="333"/>
    </row>
    <row r="72" spans="1:14" ht="26.25" customHeight="1">
      <c r="A72" s="581" t="s">
        <v>9</v>
      </c>
      <c r="B72" s="583" t="s">
        <v>28</v>
      </c>
      <c r="C72" s="585" t="s">
        <v>126</v>
      </c>
      <c r="D72" s="812" t="s">
        <v>156</v>
      </c>
      <c r="E72" s="791" t="s">
        <v>31</v>
      </c>
      <c r="F72" s="806" t="s">
        <v>40</v>
      </c>
      <c r="G72" s="337" t="s">
        <v>30</v>
      </c>
      <c r="H72" s="443">
        <f>571.4/3.4528*1000</f>
        <v>165489</v>
      </c>
      <c r="I72" s="265">
        <f>571.4/3.4528*1000</f>
        <v>165489</v>
      </c>
      <c r="J72" s="376"/>
      <c r="K72" s="327" t="s">
        <v>138</v>
      </c>
      <c r="L72" s="329">
        <v>1</v>
      </c>
    </row>
    <row r="73" spans="1:14" ht="17.25" customHeight="1" thickBot="1">
      <c r="A73" s="582"/>
      <c r="B73" s="584"/>
      <c r="C73" s="586"/>
      <c r="D73" s="813"/>
      <c r="E73" s="793"/>
      <c r="F73" s="808"/>
      <c r="G73" s="464" t="s">
        <v>10</v>
      </c>
      <c r="H73" s="312">
        <f>H72</f>
        <v>165489</v>
      </c>
      <c r="I73" s="313">
        <f>I72</f>
        <v>165489</v>
      </c>
      <c r="J73" s="312"/>
      <c r="K73" s="334" t="s">
        <v>139</v>
      </c>
      <c r="L73" s="336">
        <v>22</v>
      </c>
    </row>
    <row r="74" spans="1:14" ht="20.25" customHeight="1">
      <c r="A74" s="581" t="s">
        <v>9</v>
      </c>
      <c r="B74" s="583" t="s">
        <v>28</v>
      </c>
      <c r="C74" s="585" t="s">
        <v>175</v>
      </c>
      <c r="D74" s="812" t="s">
        <v>157</v>
      </c>
      <c r="E74" s="791" t="s">
        <v>31</v>
      </c>
      <c r="F74" s="806" t="s">
        <v>40</v>
      </c>
      <c r="G74" s="337" t="s">
        <v>30</v>
      </c>
      <c r="H74" s="443">
        <f>82.8/3.4528*1000</f>
        <v>23981</v>
      </c>
      <c r="I74" s="265">
        <f>82.8/3.4528*1000</f>
        <v>23981</v>
      </c>
      <c r="J74" s="376"/>
      <c r="K74" s="767" t="s">
        <v>127</v>
      </c>
      <c r="L74" s="875">
        <v>100</v>
      </c>
    </row>
    <row r="75" spans="1:14" ht="24" customHeight="1" thickBot="1">
      <c r="A75" s="582"/>
      <c r="B75" s="584"/>
      <c r="C75" s="586"/>
      <c r="D75" s="813"/>
      <c r="E75" s="793"/>
      <c r="F75" s="808"/>
      <c r="G75" s="464" t="s">
        <v>10</v>
      </c>
      <c r="H75" s="312">
        <f>H74</f>
        <v>23981</v>
      </c>
      <c r="I75" s="313">
        <f>I74</f>
        <v>23981</v>
      </c>
      <c r="J75" s="312"/>
      <c r="K75" s="773"/>
      <c r="L75" s="876"/>
    </row>
    <row r="76" spans="1:14" ht="16.5" customHeight="1" thickBot="1">
      <c r="A76" s="39" t="s">
        <v>9</v>
      </c>
      <c r="B76" s="5" t="s">
        <v>28</v>
      </c>
      <c r="C76" s="566" t="s">
        <v>12</v>
      </c>
      <c r="D76" s="567"/>
      <c r="E76" s="567"/>
      <c r="F76" s="567"/>
      <c r="G76" s="568"/>
      <c r="H76" s="393">
        <f>H75+H73+H71+H67+H62+H60+H56+H53+H65</f>
        <v>2186168</v>
      </c>
      <c r="I76" s="381">
        <f>I75+I73+I71+I67+I62+I60+I56+I53+I65</f>
        <v>2186168</v>
      </c>
      <c r="J76" s="350">
        <f>J75+J73+J71+J67+J62+J60+J56+J53+J65</f>
        <v>0</v>
      </c>
      <c r="K76" s="829"/>
      <c r="L76" s="831"/>
    </row>
    <row r="77" spans="1:14" ht="13.5" thickBot="1">
      <c r="A77" s="461" t="s">
        <v>9</v>
      </c>
      <c r="B77" s="572" t="s">
        <v>13</v>
      </c>
      <c r="C77" s="573"/>
      <c r="D77" s="573"/>
      <c r="E77" s="573"/>
      <c r="F77" s="573"/>
      <c r="G77" s="574"/>
      <c r="H77" s="344">
        <f>H76+H49+H35</f>
        <v>3696703</v>
      </c>
      <c r="I77" s="343">
        <f>I76+I49+I35</f>
        <v>3750073</v>
      </c>
      <c r="J77" s="367">
        <f>J76+J49+J35</f>
        <v>53370</v>
      </c>
      <c r="K77" s="832"/>
      <c r="L77" s="834"/>
    </row>
    <row r="78" spans="1:14" ht="13.5" thickBot="1">
      <c r="A78" s="7" t="s">
        <v>29</v>
      </c>
      <c r="B78" s="552" t="s">
        <v>14</v>
      </c>
      <c r="C78" s="553"/>
      <c r="D78" s="553"/>
      <c r="E78" s="553"/>
      <c r="F78" s="553"/>
      <c r="G78" s="554"/>
      <c r="H78" s="348">
        <f>H77</f>
        <v>3696703</v>
      </c>
      <c r="I78" s="347">
        <f>I77</f>
        <v>3750073</v>
      </c>
      <c r="J78" s="368">
        <f>J77</f>
        <v>53370</v>
      </c>
      <c r="K78" s="835"/>
      <c r="L78" s="837"/>
    </row>
    <row r="79" spans="1:14" s="240" customFormat="1">
      <c r="A79" s="243"/>
      <c r="B79" s="245"/>
      <c r="C79" s="245"/>
      <c r="D79" s="245"/>
      <c r="E79" s="245"/>
      <c r="F79" s="245"/>
      <c r="G79" s="245"/>
      <c r="H79" s="246"/>
      <c r="I79" s="246"/>
      <c r="J79" s="246"/>
      <c r="K79" s="244"/>
      <c r="L79" s="244"/>
    </row>
    <row r="80" spans="1:14" ht="12.75" thickBot="1">
      <c r="A80" s="231"/>
      <c r="B80" s="826" t="s">
        <v>18</v>
      </c>
      <c r="C80" s="826"/>
      <c r="D80" s="826"/>
      <c r="E80" s="826"/>
      <c r="F80" s="826"/>
      <c r="G80" s="826"/>
      <c r="H80" s="826"/>
      <c r="I80" s="826"/>
      <c r="J80" s="826"/>
      <c r="K80" s="232"/>
      <c r="L80" s="232"/>
    </row>
    <row r="81" spans="1:12" ht="57.75" customHeight="1">
      <c r="A81" s="838" t="s">
        <v>15</v>
      </c>
      <c r="B81" s="839"/>
      <c r="C81" s="839"/>
      <c r="D81" s="839"/>
      <c r="E81" s="839"/>
      <c r="F81" s="839"/>
      <c r="G81" s="872"/>
      <c r="H81" s="433" t="s">
        <v>149</v>
      </c>
      <c r="I81" s="365" t="s">
        <v>172</v>
      </c>
      <c r="J81" s="369" t="s">
        <v>169</v>
      </c>
      <c r="K81" s="468"/>
      <c r="L81" s="468"/>
    </row>
    <row r="82" spans="1:12" ht="12" customHeight="1">
      <c r="A82" s="851" t="s">
        <v>19</v>
      </c>
      <c r="B82" s="852"/>
      <c r="C82" s="852"/>
      <c r="D82" s="852"/>
      <c r="E82" s="852"/>
      <c r="F82" s="852"/>
      <c r="G82" s="869"/>
      <c r="H82" s="434">
        <f>SUM(H83:H88)</f>
        <v>1938274</v>
      </c>
      <c r="I82" s="371">
        <f>SUM(I83:I88)</f>
        <v>1949442</v>
      </c>
      <c r="J82" s="364">
        <f>SUM(J83:J88)</f>
        <v>11168</v>
      </c>
      <c r="K82" s="469"/>
      <c r="L82" s="469"/>
    </row>
    <row r="83" spans="1:12" ht="12" customHeight="1">
      <c r="A83" s="845" t="s">
        <v>128</v>
      </c>
      <c r="B83" s="846"/>
      <c r="C83" s="846"/>
      <c r="D83" s="846"/>
      <c r="E83" s="846"/>
      <c r="F83" s="846"/>
      <c r="G83" s="868"/>
      <c r="H83" s="362">
        <f>SUMIF(G13:G74,"sb",H13:H74)</f>
        <v>10658</v>
      </c>
      <c r="I83" s="372">
        <f>SUMIF(G13:G74,"sb",I13:I74)</f>
        <v>21129</v>
      </c>
      <c r="J83" s="363">
        <f>SUMIF(G13:G75,"SB",J13:J75)</f>
        <v>10471</v>
      </c>
      <c r="K83" s="459"/>
      <c r="L83" s="459"/>
    </row>
    <row r="84" spans="1:12" ht="12" customHeight="1">
      <c r="A84" s="845" t="s">
        <v>129</v>
      </c>
      <c r="B84" s="846"/>
      <c r="C84" s="846"/>
      <c r="D84" s="846"/>
      <c r="E84" s="846"/>
      <c r="F84" s="846"/>
      <c r="G84" s="868"/>
      <c r="H84" s="362">
        <f>SUMIF(G13:G74,"sb(aa)",H13:H74)</f>
        <v>96154</v>
      </c>
      <c r="I84" s="372">
        <f>SUMIF(G13:G74,"sb(aa)",I13:I74)</f>
        <v>96154</v>
      </c>
      <c r="J84" s="363">
        <f>SUMIF(G13:G75,G14,J13:J75)</f>
        <v>0</v>
      </c>
      <c r="K84" s="459"/>
      <c r="L84" s="459"/>
    </row>
    <row r="85" spans="1:12" ht="15" customHeight="1">
      <c r="A85" s="823" t="s">
        <v>181</v>
      </c>
      <c r="B85" s="824"/>
      <c r="C85" s="824"/>
      <c r="D85" s="824"/>
      <c r="E85" s="824"/>
      <c r="F85" s="824"/>
      <c r="G85" s="824"/>
      <c r="H85" s="362">
        <f>SUMIF(G13:G74,"sb(aal)",H13:H74)</f>
        <v>35538</v>
      </c>
      <c r="I85" s="372">
        <f>SUMIF(G13:G74,"sb(aal)",I13:I74)</f>
        <v>35538</v>
      </c>
      <c r="J85" s="363">
        <f>SUMIF(G13:G74,"sb(aal)",J13:J74)</f>
        <v>0</v>
      </c>
      <c r="K85" s="459"/>
      <c r="L85" s="459"/>
    </row>
    <row r="86" spans="1:12" ht="12" customHeight="1">
      <c r="A86" s="845" t="s">
        <v>130</v>
      </c>
      <c r="B86" s="846"/>
      <c r="C86" s="846"/>
      <c r="D86" s="846"/>
      <c r="E86" s="846"/>
      <c r="F86" s="846"/>
      <c r="G86" s="868"/>
      <c r="H86" s="362">
        <f>SUMIF(G13:G74,"sb(sp)",H13:H74)</f>
        <v>24038</v>
      </c>
      <c r="I86" s="372">
        <f>SUMIF(G13:G74,"sb(sp)",I13:I74)</f>
        <v>24735</v>
      </c>
      <c r="J86" s="363">
        <f>SUMIF(G13:G75,"sb(sp)",J13:J75)</f>
        <v>697</v>
      </c>
      <c r="K86" s="459"/>
      <c r="L86" s="459"/>
    </row>
    <row r="87" spans="1:12" ht="12" customHeight="1">
      <c r="A87" s="845" t="s">
        <v>131</v>
      </c>
      <c r="B87" s="846"/>
      <c r="C87" s="846"/>
      <c r="D87" s="846"/>
      <c r="E87" s="846"/>
      <c r="F87" s="846"/>
      <c r="G87" s="868"/>
      <c r="H87" s="362">
        <f>SUMIF(G13:G74,"sb(vb)",H13:H74)</f>
        <v>1613406</v>
      </c>
      <c r="I87" s="372">
        <f>SUMIF(G13:G74,"sb(vb)",I13:I74)</f>
        <v>1613406</v>
      </c>
      <c r="J87" s="363">
        <f>I87-H87</f>
        <v>0</v>
      </c>
      <c r="K87" s="459"/>
      <c r="L87" s="459"/>
    </row>
    <row r="88" spans="1:12" ht="12" customHeight="1">
      <c r="A88" s="820" t="s">
        <v>132</v>
      </c>
      <c r="B88" s="821"/>
      <c r="C88" s="821"/>
      <c r="D88" s="821"/>
      <c r="E88" s="821"/>
      <c r="F88" s="821"/>
      <c r="G88" s="871"/>
      <c r="H88" s="435">
        <f>SUMIF(G13:G74,"pf",H13:H74)</f>
        <v>158480</v>
      </c>
      <c r="I88" s="373">
        <f>SUMIF(G13:G74,"pf",I13:I74)</f>
        <v>158480</v>
      </c>
      <c r="J88" s="361">
        <f>SUMIF(G13:G75,"pf",J13:J75)</f>
        <v>0</v>
      </c>
      <c r="K88" s="459"/>
      <c r="L88" s="459"/>
    </row>
    <row r="89" spans="1:12" ht="12" customHeight="1">
      <c r="A89" s="851" t="s">
        <v>20</v>
      </c>
      <c r="B89" s="852"/>
      <c r="C89" s="852"/>
      <c r="D89" s="852"/>
      <c r="E89" s="852"/>
      <c r="F89" s="852"/>
      <c r="G89" s="869"/>
      <c r="H89" s="434">
        <f>SUM(H90:H92)</f>
        <v>1758429</v>
      </c>
      <c r="I89" s="371">
        <f>SUM(I90:I92)</f>
        <v>1800631</v>
      </c>
      <c r="J89" s="364">
        <f>SUM(J91:J92)</f>
        <v>42202</v>
      </c>
      <c r="K89" s="469"/>
      <c r="L89" s="469"/>
    </row>
    <row r="90" spans="1:12" s="240" customFormat="1" ht="12" customHeight="1">
      <c r="A90" s="842" t="s">
        <v>135</v>
      </c>
      <c r="B90" s="843"/>
      <c r="C90" s="843"/>
      <c r="D90" s="843"/>
      <c r="E90" s="843"/>
      <c r="F90" s="843"/>
      <c r="G90" s="870"/>
      <c r="H90" s="435">
        <f>SUMIF(G13:G74,"psdf",H13:H74)</f>
        <v>1072</v>
      </c>
      <c r="I90" s="373">
        <f>SUMIF(G13:G74,"psdf",I13:I74)</f>
        <v>1072</v>
      </c>
      <c r="J90" s="370"/>
      <c r="K90" s="241"/>
      <c r="L90" s="241"/>
    </row>
    <row r="91" spans="1:12" ht="12" customHeight="1">
      <c r="A91" s="845" t="s">
        <v>133</v>
      </c>
      <c r="B91" s="846"/>
      <c r="C91" s="846"/>
      <c r="D91" s="846"/>
      <c r="E91" s="846"/>
      <c r="F91" s="846"/>
      <c r="G91" s="868"/>
      <c r="H91" s="362">
        <f>SUMIF(G13:G74,"es",H13:H74)</f>
        <v>117760</v>
      </c>
      <c r="I91" s="372">
        <f>SUMIF(G13:G74,"es",I13:I74)</f>
        <v>159962</v>
      </c>
      <c r="J91" s="363">
        <f>SUMIF(G13:G57,"es",J13:J57)</f>
        <v>42202</v>
      </c>
      <c r="K91" s="459"/>
      <c r="L91" s="459"/>
    </row>
    <row r="92" spans="1:12" ht="12" customHeight="1">
      <c r="A92" s="845" t="s">
        <v>134</v>
      </c>
      <c r="B92" s="846"/>
      <c r="C92" s="846"/>
      <c r="D92" s="846"/>
      <c r="E92" s="846"/>
      <c r="F92" s="846"/>
      <c r="G92" s="868"/>
      <c r="H92" s="362">
        <f>SUMIF(G13:G74,"kt",H13:H74)</f>
        <v>1639597</v>
      </c>
      <c r="I92" s="372">
        <f>SUMIF(G13:G74,"kt",I13:I74)</f>
        <v>1639597</v>
      </c>
      <c r="J92" s="363">
        <f>I92-H92</f>
        <v>0</v>
      </c>
      <c r="K92" s="459"/>
      <c r="L92" s="459"/>
    </row>
    <row r="93" spans="1:12" ht="12.75" customHeight="1" thickBot="1">
      <c r="A93" s="848" t="s">
        <v>21</v>
      </c>
      <c r="B93" s="849"/>
      <c r="C93" s="849"/>
      <c r="D93" s="849"/>
      <c r="E93" s="849"/>
      <c r="F93" s="849"/>
      <c r="G93" s="867"/>
      <c r="H93" s="359">
        <f>H89+H82</f>
        <v>3696703</v>
      </c>
      <c r="I93" s="374">
        <f>I89+I82</f>
        <v>3750073</v>
      </c>
      <c r="J93" s="360">
        <f>J82+J89</f>
        <v>53370</v>
      </c>
      <c r="K93" s="469"/>
      <c r="L93" s="469"/>
    </row>
    <row r="94" spans="1:12">
      <c r="A94" s="234"/>
      <c r="B94" s="235"/>
      <c r="C94" s="235"/>
      <c r="D94" s="235"/>
      <c r="E94" s="235"/>
    </row>
    <row r="95" spans="1:12">
      <c r="K95" s="238"/>
    </row>
  </sheetData>
  <mergeCells count="154">
    <mergeCell ref="A32:A33"/>
    <mergeCell ref="B32:B33"/>
    <mergeCell ref="C32:C33"/>
    <mergeCell ref="D32:D34"/>
    <mergeCell ref="E32:E34"/>
    <mergeCell ref="F32:F34"/>
    <mergeCell ref="K33:K34"/>
    <mergeCell ref="L74:L75"/>
    <mergeCell ref="C76:G76"/>
    <mergeCell ref="K76:L76"/>
    <mergeCell ref="A68:A71"/>
    <mergeCell ref="B68:B71"/>
    <mergeCell ref="C68:C71"/>
    <mergeCell ref="K63:K65"/>
    <mergeCell ref="A61:A62"/>
    <mergeCell ref="B61:B62"/>
    <mergeCell ref="C61:C62"/>
    <mergeCell ref="D61:D62"/>
    <mergeCell ref="E61:E62"/>
    <mergeCell ref="F61:F62"/>
    <mergeCell ref="A54:A56"/>
    <mergeCell ref="B54:B56"/>
    <mergeCell ref="C54:C56"/>
    <mergeCell ref="D54:D56"/>
    <mergeCell ref="F74:F75"/>
    <mergeCell ref="F63:F65"/>
    <mergeCell ref="A72:A73"/>
    <mergeCell ref="B72:B73"/>
    <mergeCell ref="C72:C73"/>
    <mergeCell ref="D72:D73"/>
    <mergeCell ref="E72:E73"/>
    <mergeCell ref="F72:F73"/>
    <mergeCell ref="D68:D71"/>
    <mergeCell ref="E68:E71"/>
    <mergeCell ref="F68:F71"/>
    <mergeCell ref="A66:A67"/>
    <mergeCell ref="B66:B67"/>
    <mergeCell ref="C66:C67"/>
    <mergeCell ref="D66:D67"/>
    <mergeCell ref="E66:E67"/>
    <mergeCell ref="F66:F67"/>
    <mergeCell ref="A93:G93"/>
    <mergeCell ref="A91:G91"/>
    <mergeCell ref="A92:G92"/>
    <mergeCell ref="A89:G89"/>
    <mergeCell ref="A90:G90"/>
    <mergeCell ref="A87:G87"/>
    <mergeCell ref="A88:G88"/>
    <mergeCell ref="K74:K75"/>
    <mergeCell ref="A84:G84"/>
    <mergeCell ref="A86:G86"/>
    <mergeCell ref="A82:G82"/>
    <mergeCell ref="A83:G83"/>
    <mergeCell ref="B78:G78"/>
    <mergeCell ref="A85:G85"/>
    <mergeCell ref="K78:L78"/>
    <mergeCell ref="B80:J80"/>
    <mergeCell ref="A81:G81"/>
    <mergeCell ref="B77:G77"/>
    <mergeCell ref="K77:L77"/>
    <mergeCell ref="A74:A75"/>
    <mergeCell ref="B74:B75"/>
    <mergeCell ref="C74:C75"/>
    <mergeCell ref="D74:D75"/>
    <mergeCell ref="E74:E75"/>
    <mergeCell ref="E54:E56"/>
    <mergeCell ref="F54:F56"/>
    <mergeCell ref="A57:A60"/>
    <mergeCell ref="B57:B60"/>
    <mergeCell ref="C57:C60"/>
    <mergeCell ref="D57:D60"/>
    <mergeCell ref="E57:E60"/>
    <mergeCell ref="F57:F60"/>
    <mergeCell ref="A63:A65"/>
    <mergeCell ref="B63:B65"/>
    <mergeCell ref="C63:C65"/>
    <mergeCell ref="D63:D65"/>
    <mergeCell ref="E63:E65"/>
    <mergeCell ref="C50:L50"/>
    <mergeCell ref="A51:A53"/>
    <mergeCell ref="B51:B53"/>
    <mergeCell ref="C51:C53"/>
    <mergeCell ref="D51:D53"/>
    <mergeCell ref="E51:E53"/>
    <mergeCell ref="F51:F53"/>
    <mergeCell ref="K51:K53"/>
    <mergeCell ref="D47:D48"/>
    <mergeCell ref="E47:E48"/>
    <mergeCell ref="F47:F48"/>
    <mergeCell ref="K47:K48"/>
    <mergeCell ref="C49:G49"/>
    <mergeCell ref="K49:L49"/>
    <mergeCell ref="D45:D46"/>
    <mergeCell ref="E45:E46"/>
    <mergeCell ref="F45:F46"/>
    <mergeCell ref="F29:F31"/>
    <mergeCell ref="K30:K31"/>
    <mergeCell ref="K35:L35"/>
    <mergeCell ref="C36:L36"/>
    <mergeCell ref="D37:D42"/>
    <mergeCell ref="E37:E42"/>
    <mergeCell ref="F37:F42"/>
    <mergeCell ref="K41:K42"/>
    <mergeCell ref="C35:G35"/>
    <mergeCell ref="A9:L9"/>
    <mergeCell ref="D43:D44"/>
    <mergeCell ref="E43:E44"/>
    <mergeCell ref="F43:F44"/>
    <mergeCell ref="K25:K26"/>
    <mergeCell ref="L25:L26"/>
    <mergeCell ref="K27:K28"/>
    <mergeCell ref="A29:A30"/>
    <mergeCell ref="B29:B30"/>
    <mergeCell ref="C29:C30"/>
    <mergeCell ref="D29:D31"/>
    <mergeCell ref="E29:E31"/>
    <mergeCell ref="A25:A27"/>
    <mergeCell ref="B25:B27"/>
    <mergeCell ref="C25:C27"/>
    <mergeCell ref="D25:D28"/>
    <mergeCell ref="E25:E28"/>
    <mergeCell ref="F25:F28"/>
    <mergeCell ref="A10:L10"/>
    <mergeCell ref="B11:L11"/>
    <mergeCell ref="C12:L12"/>
    <mergeCell ref="A13:A21"/>
    <mergeCell ref="B13:B21"/>
    <mergeCell ref="C13:C21"/>
    <mergeCell ref="E13:E21"/>
    <mergeCell ref="F13:F21"/>
    <mergeCell ref="D13:D14"/>
    <mergeCell ref="K13:K21"/>
    <mergeCell ref="C22:C24"/>
    <mergeCell ref="D22:D24"/>
    <mergeCell ref="E22:E24"/>
    <mergeCell ref="F22:F24"/>
    <mergeCell ref="K22:K24"/>
    <mergeCell ref="K1:L1"/>
    <mergeCell ref="A2:L2"/>
    <mergeCell ref="A3:L3"/>
    <mergeCell ref="A4:L4"/>
    <mergeCell ref="A5:L5"/>
    <mergeCell ref="A6:A8"/>
    <mergeCell ref="B6:B8"/>
    <mergeCell ref="C6:C8"/>
    <mergeCell ref="D6:D8"/>
    <mergeCell ref="E6:E8"/>
    <mergeCell ref="F6:F8"/>
    <mergeCell ref="K6:L6"/>
    <mergeCell ref="K7:K8"/>
    <mergeCell ref="G6:G8"/>
    <mergeCell ref="H6:H8"/>
    <mergeCell ref="J6:J8"/>
    <mergeCell ref="I6:I8"/>
  </mergeCells>
  <printOptions horizontalCentered="1"/>
  <pageMargins left="0.78740157480314965" right="0" top="0.39370078740157483" bottom="0.39370078740157483" header="0.31496062992125984" footer="0.31496062992125984"/>
  <pageSetup paperSize="9" scale="73" orientation="portrait" r:id="rId1"/>
  <rowBreaks count="1" manualBreakCount="1">
    <brk id="56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7" sqref="B17"/>
    </sheetView>
  </sheetViews>
  <sheetFormatPr defaultRowHeight="15.75"/>
  <cols>
    <col min="1" max="1" width="22.7109375" style="46" customWidth="1"/>
    <col min="2" max="2" width="60.7109375" style="46" customWidth="1"/>
    <col min="3" max="16384" width="9.140625" style="46"/>
  </cols>
  <sheetData>
    <row r="1" spans="1:2">
      <c r="A1" s="877" t="s">
        <v>60</v>
      </c>
      <c r="B1" s="877"/>
    </row>
    <row r="2" spans="1:2" ht="31.5">
      <c r="A2" s="47" t="s">
        <v>5</v>
      </c>
      <c r="B2" s="48" t="s">
        <v>61</v>
      </c>
    </row>
    <row r="3" spans="1:2">
      <c r="A3" s="47">
        <v>1</v>
      </c>
      <c r="B3" s="48" t="s">
        <v>62</v>
      </c>
    </row>
    <row r="4" spans="1:2">
      <c r="A4" s="47">
        <v>2</v>
      </c>
      <c r="B4" s="48" t="s">
        <v>63</v>
      </c>
    </row>
    <row r="5" spans="1:2">
      <c r="A5" s="47">
        <v>3</v>
      </c>
      <c r="B5" s="48" t="s">
        <v>64</v>
      </c>
    </row>
    <row r="6" spans="1:2">
      <c r="A6" s="47">
        <v>4</v>
      </c>
      <c r="B6" s="48" t="s">
        <v>65</v>
      </c>
    </row>
    <row r="7" spans="1:2">
      <c r="A7" s="47">
        <v>5</v>
      </c>
      <c r="B7" s="48" t="s">
        <v>66</v>
      </c>
    </row>
    <row r="8" spans="1:2">
      <c r="A8" s="47">
        <v>6</v>
      </c>
      <c r="B8" s="48" t="s">
        <v>67</v>
      </c>
    </row>
    <row r="9" spans="1:2" ht="15.75" customHeight="1"/>
    <row r="10" spans="1:2" ht="15.75" customHeight="1">
      <c r="A10" s="878" t="s">
        <v>68</v>
      </c>
      <c r="B10" s="878"/>
    </row>
  </sheetData>
  <mergeCells count="2">
    <mergeCell ref="A1:B1"/>
    <mergeCell ref="A10:B10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2014-2016 m. SVP</vt:lpstr>
      <vt:lpstr>13 programa </vt:lpstr>
      <vt:lpstr>Lyginamasis variantas</vt:lpstr>
      <vt:lpstr>Asignavimų valdytojų kodai</vt:lpstr>
      <vt:lpstr>'13 programa '!Print_Area</vt:lpstr>
      <vt:lpstr>'2014-2016 m. SVP'!Print_Area</vt:lpstr>
      <vt:lpstr>'Lyginamasis variantas'!Print_Area</vt:lpstr>
      <vt:lpstr>'13 programa '!Print_Titles</vt:lpstr>
      <vt:lpstr>'2014-2016 m. SVP'!Print_Titles</vt:lpstr>
      <vt:lpstr>'Lyginamasis variantas'!Print_Titles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2015-10-29T07:54:49Z</cp:lastPrinted>
  <dcterms:created xsi:type="dcterms:W3CDTF">2007-07-27T10:32:34Z</dcterms:created>
  <dcterms:modified xsi:type="dcterms:W3CDTF">2015-11-02T09:44:08Z</dcterms:modified>
</cp:coreProperties>
</file>