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2015-11-26 SPRENDIMAI\"/>
    </mc:Choice>
  </mc:AlternateContent>
  <bookViews>
    <workbookView xWindow="480" yWindow="795" windowWidth="19440" windowHeight="11040"/>
  </bookViews>
  <sheets>
    <sheet name="1 pr. pajamos" sheetId="2" r:id="rId1"/>
    <sheet name="1 pr. asignavimai" sheetId="3" r:id="rId2"/>
    <sheet name="2 pr." sheetId="5" r:id="rId3"/>
    <sheet name="5 pr." sheetId="7" r:id="rId4"/>
  </sheets>
  <definedNames>
    <definedName name="_xlnm._FilterDatabase" localSheetId="2" hidden="1">'2 pr.'!$C$1:$C$15</definedName>
    <definedName name="_xlnm.Print_Titles" localSheetId="1">'1 pr. asignavimai'!$2:$5</definedName>
    <definedName name="_xlnm.Print_Titles" localSheetId="0">'1 pr. pajamos'!$12:$13</definedName>
    <definedName name="_xlnm.Print_Titles" localSheetId="2">'2 pr.'!$12:$15</definedName>
    <definedName name="_xlnm.Print_Titles" localSheetId="3">'5 pr.'!$11:$15</definedName>
  </definedNames>
  <calcPr calcId="152511" fullPrecision="0"/>
</workbook>
</file>

<file path=xl/calcChain.xml><?xml version="1.0" encoding="utf-8"?>
<calcChain xmlns="http://schemas.openxmlformats.org/spreadsheetml/2006/main">
  <c r="I173" i="7" l="1"/>
  <c r="F173" i="7" s="1"/>
  <c r="F172" i="7" s="1"/>
  <c r="G173" i="7"/>
  <c r="G172" i="7" s="1"/>
  <c r="G166" i="7" s="1"/>
  <c r="H172" i="7"/>
  <c r="H166" i="7" s="1"/>
  <c r="F171" i="7"/>
  <c r="F170" i="7" s="1"/>
  <c r="I170" i="7"/>
  <c r="H170" i="7"/>
  <c r="G170" i="7"/>
  <c r="F169" i="7"/>
  <c r="F168" i="7" s="1"/>
  <c r="I168" i="7"/>
  <c r="H168" i="7"/>
  <c r="G168" i="7"/>
  <c r="F166" i="7" l="1"/>
  <c r="I166" i="7"/>
  <c r="I172" i="7"/>
  <c r="C166" i="7"/>
  <c r="F165" i="7"/>
  <c r="F164" i="7"/>
  <c r="I163" i="7"/>
  <c r="I161" i="7" s="1"/>
  <c r="H163" i="7"/>
  <c r="G163" i="7"/>
  <c r="G161" i="7" s="1"/>
  <c r="H161" i="7"/>
  <c r="E161" i="7"/>
  <c r="C161" i="7"/>
  <c r="F160" i="7"/>
  <c r="F159" i="7"/>
  <c r="F157" i="7" s="1"/>
  <c r="I157" i="7"/>
  <c r="H157" i="7"/>
  <c r="G157" i="7"/>
  <c r="E157" i="7"/>
  <c r="C157" i="7" s="1"/>
  <c r="J157" i="7" s="1"/>
  <c r="F156" i="7"/>
  <c r="I155" i="7"/>
  <c r="H155" i="7"/>
  <c r="G155" i="7"/>
  <c r="F155" i="7"/>
  <c r="I154" i="7"/>
  <c r="I153" i="7" s="1"/>
  <c r="I151" i="7" s="1"/>
  <c r="H153" i="7"/>
  <c r="H151" i="7" s="1"/>
  <c r="G153" i="7"/>
  <c r="E151" i="7"/>
  <c r="C151" i="7" s="1"/>
  <c r="G150" i="7"/>
  <c r="F150" i="7" s="1"/>
  <c r="F149" i="7" s="1"/>
  <c r="F147" i="7" s="1"/>
  <c r="I149" i="7"/>
  <c r="H149" i="7"/>
  <c r="H147" i="7" s="1"/>
  <c r="F148" i="7"/>
  <c r="I147" i="7"/>
  <c r="C147" i="7"/>
  <c r="J147" i="7" s="1"/>
  <c r="F146" i="7"/>
  <c r="G145" i="7"/>
  <c r="F145" i="7" s="1"/>
  <c r="F143" i="7" s="1"/>
  <c r="I143" i="7"/>
  <c r="H143" i="7"/>
  <c r="C143" i="7"/>
  <c r="F142" i="7"/>
  <c r="I141" i="7"/>
  <c r="H141" i="7"/>
  <c r="G141" i="7"/>
  <c r="F141" i="7"/>
  <c r="F140" i="7"/>
  <c r="I139" i="7"/>
  <c r="H139" i="7"/>
  <c r="G139" i="7"/>
  <c r="F139" i="7"/>
  <c r="E137" i="7"/>
  <c r="C137" i="7" s="1"/>
  <c r="F136" i="7"/>
  <c r="C136" i="7"/>
  <c r="F135" i="7"/>
  <c r="C135" i="7"/>
  <c r="F134" i="7"/>
  <c r="C134" i="7"/>
  <c r="F133" i="7"/>
  <c r="C133" i="7"/>
  <c r="J133" i="7" s="1"/>
  <c r="F132" i="7"/>
  <c r="C132" i="7"/>
  <c r="G131" i="7"/>
  <c r="F131" i="7" s="1"/>
  <c r="J131" i="7" s="1"/>
  <c r="C131" i="7"/>
  <c r="G130" i="7"/>
  <c r="C130" i="7"/>
  <c r="F129" i="7"/>
  <c r="D129" i="7"/>
  <c r="C129" i="7" s="1"/>
  <c r="I128" i="7"/>
  <c r="H128" i="7"/>
  <c r="H126" i="7" s="1"/>
  <c r="E128" i="7"/>
  <c r="E126" i="7" s="1"/>
  <c r="J127" i="7"/>
  <c r="F127" i="7"/>
  <c r="I126" i="7"/>
  <c r="F125" i="7"/>
  <c r="C125" i="7"/>
  <c r="J125" i="7" s="1"/>
  <c r="F124" i="7"/>
  <c r="C124" i="7"/>
  <c r="F123" i="7"/>
  <c r="C123" i="7"/>
  <c r="F122" i="7"/>
  <c r="C122" i="7"/>
  <c r="F121" i="7"/>
  <c r="C121" i="7"/>
  <c r="J121" i="7" s="1"/>
  <c r="F120" i="7"/>
  <c r="C120" i="7"/>
  <c r="F119" i="7"/>
  <c r="C119" i="7"/>
  <c r="F118" i="7"/>
  <c r="C118" i="7"/>
  <c r="F117" i="7"/>
  <c r="J117" i="7" s="1"/>
  <c r="C117" i="7"/>
  <c r="G116" i="7"/>
  <c r="F116" i="7" s="1"/>
  <c r="C116" i="7"/>
  <c r="I115" i="7"/>
  <c r="F115" i="7" s="1"/>
  <c r="G115" i="7"/>
  <c r="C115" i="7"/>
  <c r="J115" i="7" s="1"/>
  <c r="G114" i="7"/>
  <c r="F114" i="7" s="1"/>
  <c r="C114" i="7"/>
  <c r="F113" i="7"/>
  <c r="C113" i="7"/>
  <c r="J113" i="7" s="1"/>
  <c r="G112" i="7"/>
  <c r="F112" i="7" s="1"/>
  <c r="C112" i="7"/>
  <c r="F111" i="7"/>
  <c r="C111" i="7"/>
  <c r="F110" i="7"/>
  <c r="C110" i="7"/>
  <c r="G109" i="7"/>
  <c r="F109" i="7" s="1"/>
  <c r="C109" i="7"/>
  <c r="F108" i="7"/>
  <c r="C108" i="7"/>
  <c r="F107" i="7"/>
  <c r="C107" i="7"/>
  <c r="J107" i="7" s="1"/>
  <c r="F106" i="7"/>
  <c r="C106" i="7"/>
  <c r="J106" i="7" s="1"/>
  <c r="G105" i="7"/>
  <c r="F105" i="7"/>
  <c r="J105" i="7" s="1"/>
  <c r="C105" i="7"/>
  <c r="G104" i="7"/>
  <c r="F104" i="7" s="1"/>
  <c r="J104" i="7" s="1"/>
  <c r="C104" i="7"/>
  <c r="F103" i="7"/>
  <c r="C103" i="7"/>
  <c r="G102" i="7"/>
  <c r="F102" i="7" s="1"/>
  <c r="C102" i="7"/>
  <c r="F101" i="7"/>
  <c r="C101" i="7"/>
  <c r="F100" i="7"/>
  <c r="C100" i="7"/>
  <c r="F99" i="7"/>
  <c r="C99" i="7"/>
  <c r="G98" i="7"/>
  <c r="F98" i="7" s="1"/>
  <c r="J98" i="7" s="1"/>
  <c r="C98" i="7"/>
  <c r="G97" i="7"/>
  <c r="F97" i="7" s="1"/>
  <c r="J97" i="7" s="1"/>
  <c r="C97" i="7"/>
  <c r="G96" i="7"/>
  <c r="F96" i="7" s="1"/>
  <c r="C96" i="7"/>
  <c r="F95" i="7"/>
  <c r="C95" i="7"/>
  <c r="J95" i="7" s="1"/>
  <c r="F94" i="7"/>
  <c r="C94" i="7"/>
  <c r="J94" i="7" s="1"/>
  <c r="F93" i="7"/>
  <c r="C93" i="7"/>
  <c r="J93" i="7" s="1"/>
  <c r="F92" i="7"/>
  <c r="C92" i="7"/>
  <c r="F91" i="7"/>
  <c r="D91" i="7"/>
  <c r="C91" i="7" s="1"/>
  <c r="F90" i="7"/>
  <c r="C90" i="7"/>
  <c r="F89" i="7"/>
  <c r="C89" i="7"/>
  <c r="F88" i="7"/>
  <c r="C88" i="7"/>
  <c r="J88" i="7" s="1"/>
  <c r="G87" i="7"/>
  <c r="F87" i="7" s="1"/>
  <c r="C87" i="7"/>
  <c r="F86" i="7"/>
  <c r="C86" i="7"/>
  <c r="G85" i="7"/>
  <c r="F85" i="7" s="1"/>
  <c r="J85" i="7" s="1"/>
  <c r="C85" i="7"/>
  <c r="F84" i="7"/>
  <c r="C84" i="7"/>
  <c r="G83" i="7"/>
  <c r="F83" i="7" s="1"/>
  <c r="C83" i="7"/>
  <c r="F82" i="7"/>
  <c r="C82" i="7"/>
  <c r="F81" i="7"/>
  <c r="C81" i="7"/>
  <c r="J81" i="7" s="1"/>
  <c r="F80" i="7"/>
  <c r="C80" i="7"/>
  <c r="F79" i="7"/>
  <c r="C79" i="7"/>
  <c r="F78" i="7"/>
  <c r="C78" i="7"/>
  <c r="F77" i="7"/>
  <c r="C77" i="7"/>
  <c r="F76" i="7"/>
  <c r="C76" i="7"/>
  <c r="G75" i="7"/>
  <c r="F75" i="7" s="1"/>
  <c r="J75" i="7" s="1"/>
  <c r="C75" i="7"/>
  <c r="F74" i="7"/>
  <c r="C74" i="7"/>
  <c r="G73" i="7"/>
  <c r="F73" i="7" s="1"/>
  <c r="C73" i="7"/>
  <c r="G72" i="7"/>
  <c r="F72" i="7" s="1"/>
  <c r="C72" i="7"/>
  <c r="F71" i="7"/>
  <c r="C71" i="7"/>
  <c r="F70" i="7"/>
  <c r="C70" i="7"/>
  <c r="F69" i="7"/>
  <c r="C69" i="7"/>
  <c r="G68" i="7"/>
  <c r="F68" i="7" s="1"/>
  <c r="C68" i="7"/>
  <c r="G67" i="7"/>
  <c r="F67" i="7" s="1"/>
  <c r="C67" i="7"/>
  <c r="G66" i="7"/>
  <c r="F66" i="7" s="1"/>
  <c r="C66" i="7"/>
  <c r="F65" i="7"/>
  <c r="C65" i="7"/>
  <c r="G64" i="7"/>
  <c r="F64" i="7" s="1"/>
  <c r="C64" i="7"/>
  <c r="F63" i="7"/>
  <c r="C63" i="7"/>
  <c r="F62" i="7"/>
  <c r="C62" i="7"/>
  <c r="F61" i="7"/>
  <c r="C61" i="7"/>
  <c r="F60" i="7"/>
  <c r="C60" i="7"/>
  <c r="J60" i="7" s="1"/>
  <c r="F59" i="7"/>
  <c r="D59" i="7"/>
  <c r="C59" i="7" s="1"/>
  <c r="J59" i="7" s="1"/>
  <c r="F58" i="7"/>
  <c r="C58" i="7"/>
  <c r="F57" i="7"/>
  <c r="J57" i="7" s="1"/>
  <c r="C57" i="7"/>
  <c r="F56" i="7"/>
  <c r="C56" i="7"/>
  <c r="F55" i="7"/>
  <c r="D55" i="7"/>
  <c r="F54" i="7"/>
  <c r="J54" i="7" s="1"/>
  <c r="C54" i="7"/>
  <c r="F53" i="7"/>
  <c r="C53" i="7"/>
  <c r="J52" i="7"/>
  <c r="F52" i="7"/>
  <c r="C52" i="7"/>
  <c r="F51" i="7"/>
  <c r="C51" i="7"/>
  <c r="J51" i="7" s="1"/>
  <c r="G50" i="7"/>
  <c r="F50" i="7"/>
  <c r="J50" i="7" s="1"/>
  <c r="C50" i="7"/>
  <c r="F49" i="7"/>
  <c r="C49" i="7"/>
  <c r="F48" i="7"/>
  <c r="C48" i="7"/>
  <c r="G47" i="7"/>
  <c r="F47" i="7" s="1"/>
  <c r="J47" i="7" s="1"/>
  <c r="C47" i="7"/>
  <c r="G46" i="7"/>
  <c r="F46" i="7" s="1"/>
  <c r="J46" i="7" s="1"/>
  <c r="C46" i="7"/>
  <c r="F45" i="7"/>
  <c r="C45" i="7"/>
  <c r="F44" i="7"/>
  <c r="C44" i="7"/>
  <c r="F43" i="7"/>
  <c r="C43" i="7"/>
  <c r="J43" i="7" s="1"/>
  <c r="F42" i="7"/>
  <c r="C42" i="7"/>
  <c r="J42" i="7" s="1"/>
  <c r="F41" i="7"/>
  <c r="C41" i="7"/>
  <c r="J41" i="7" s="1"/>
  <c r="F40" i="7"/>
  <c r="J40" i="7" s="1"/>
  <c r="H39" i="7"/>
  <c r="E39" i="7"/>
  <c r="F38" i="7"/>
  <c r="C38" i="7"/>
  <c r="J37" i="7"/>
  <c r="F37" i="7"/>
  <c r="C37" i="7"/>
  <c r="G36" i="7"/>
  <c r="F36" i="7" s="1"/>
  <c r="C36" i="7"/>
  <c r="J36" i="7" s="1"/>
  <c r="F35" i="7"/>
  <c r="C35" i="7"/>
  <c r="F34" i="7"/>
  <c r="C34" i="7"/>
  <c r="J34" i="7" s="1"/>
  <c r="F33" i="7"/>
  <c r="C33" i="7"/>
  <c r="J33" i="7" s="1"/>
  <c r="I31" i="7"/>
  <c r="H31" i="7"/>
  <c r="E31" i="7"/>
  <c r="D31" i="7"/>
  <c r="F30" i="7"/>
  <c r="C30" i="7"/>
  <c r="F29" i="7"/>
  <c r="C29" i="7"/>
  <c r="J29" i="7" s="1"/>
  <c r="F28" i="7"/>
  <c r="C28" i="7"/>
  <c r="J28" i="7" s="1"/>
  <c r="F27" i="7"/>
  <c r="C27" i="7"/>
  <c r="F26" i="7"/>
  <c r="C26" i="7"/>
  <c r="F25" i="7"/>
  <c r="C25" i="7"/>
  <c r="F24" i="7"/>
  <c r="J24" i="7" s="1"/>
  <c r="I23" i="7"/>
  <c r="H23" i="7"/>
  <c r="G23" i="7"/>
  <c r="E23" i="7"/>
  <c r="E22" i="7" s="1"/>
  <c r="D23" i="7"/>
  <c r="F21" i="7"/>
  <c r="C21" i="7"/>
  <c r="C19" i="7" s="1"/>
  <c r="C18" i="7" s="1"/>
  <c r="F20" i="7"/>
  <c r="J20" i="7" s="1"/>
  <c r="I19" i="7"/>
  <c r="I18" i="7" s="1"/>
  <c r="H19" i="7"/>
  <c r="H18" i="7" s="1"/>
  <c r="G19" i="7"/>
  <c r="F19" i="7"/>
  <c r="E19" i="7"/>
  <c r="E18" i="7" s="1"/>
  <c r="D19" i="7"/>
  <c r="D18" i="7" s="1"/>
  <c r="G18" i="7"/>
  <c r="F17" i="7"/>
  <c r="J17" i="7" s="1"/>
  <c r="I16" i="7"/>
  <c r="H16" i="7"/>
  <c r="G16" i="7"/>
  <c r="C16" i="7"/>
  <c r="J30" i="7" l="1"/>
  <c r="J66" i="7"/>
  <c r="J68" i="7"/>
  <c r="J70" i="7"/>
  <c r="J72" i="7"/>
  <c r="J74" i="7"/>
  <c r="J78" i="7"/>
  <c r="J80" i="7"/>
  <c r="J87" i="7"/>
  <c r="J96" i="7"/>
  <c r="J100" i="7"/>
  <c r="J102" i="7"/>
  <c r="J119" i="7"/>
  <c r="J122" i="7"/>
  <c r="G128" i="7"/>
  <c r="G126" i="7" s="1"/>
  <c r="J132" i="7"/>
  <c r="F137" i="7"/>
  <c r="G151" i="7"/>
  <c r="H22" i="7"/>
  <c r="J27" i="7"/>
  <c r="J56" i="7"/>
  <c r="J65" i="7"/>
  <c r="J67" i="7"/>
  <c r="J69" i="7"/>
  <c r="J77" i="7"/>
  <c r="J79" i="7"/>
  <c r="J86" i="7"/>
  <c r="J103" i="7"/>
  <c r="J108" i="7"/>
  <c r="J120" i="7"/>
  <c r="G149" i="7"/>
  <c r="G147" i="7" s="1"/>
  <c r="J137" i="7"/>
  <c r="J114" i="7"/>
  <c r="F16" i="7"/>
  <c r="J19" i="7"/>
  <c r="J25" i="7"/>
  <c r="J35" i="7"/>
  <c r="J44" i="7"/>
  <c r="J49" i="7"/>
  <c r="J62" i="7"/>
  <c r="J64" i="7"/>
  <c r="J90" i="7"/>
  <c r="J101" i="7"/>
  <c r="J110" i="7"/>
  <c r="J123" i="7"/>
  <c r="D128" i="7"/>
  <c r="D126" i="7" s="1"/>
  <c r="F130" i="7"/>
  <c r="J130" i="7" s="1"/>
  <c r="J135" i="7"/>
  <c r="G137" i="7"/>
  <c r="J143" i="7"/>
  <c r="F18" i="7"/>
  <c r="J18" i="7" s="1"/>
  <c r="C31" i="7"/>
  <c r="J38" i="7"/>
  <c r="I39" i="7"/>
  <c r="I22" i="7" s="1"/>
  <c r="I174" i="7" s="1"/>
  <c r="J45" i="7"/>
  <c r="J53" i="7"/>
  <c r="J58" i="7"/>
  <c r="J61" i="7"/>
  <c r="J82" i="7"/>
  <c r="J84" i="7"/>
  <c r="J89" i="7"/>
  <c r="J91" i="7"/>
  <c r="J99" i="7"/>
  <c r="J109" i="7"/>
  <c r="J111" i="7"/>
  <c r="J118" i="7"/>
  <c r="J124" i="7"/>
  <c r="J134" i="7"/>
  <c r="J136" i="7"/>
  <c r="I137" i="7"/>
  <c r="H137" i="7"/>
  <c r="H174" i="7" s="1"/>
  <c r="F154" i="7"/>
  <c r="F153" i="7" s="1"/>
  <c r="F151" i="7" s="1"/>
  <c r="J151" i="7" s="1"/>
  <c r="F163" i="7"/>
  <c r="F161" i="7" s="1"/>
  <c r="J161" i="7" s="1"/>
  <c r="J166" i="7"/>
  <c r="C128" i="7"/>
  <c r="J129" i="7"/>
  <c r="J26" i="7"/>
  <c r="F23" i="7"/>
  <c r="J16" i="7"/>
  <c r="C23" i="7"/>
  <c r="G39" i="7"/>
  <c r="F39" i="7"/>
  <c r="C55" i="7"/>
  <c r="D39" i="7"/>
  <c r="D22" i="7" s="1"/>
  <c r="D174" i="7" s="1"/>
  <c r="E174" i="7"/>
  <c r="J21" i="7"/>
  <c r="G31" i="7"/>
  <c r="G22" i="7" s="1"/>
  <c r="F31" i="7"/>
  <c r="J48" i="7"/>
  <c r="J63" i="7"/>
  <c r="J71" i="7"/>
  <c r="J73" i="7"/>
  <c r="J76" i="7"/>
  <c r="J83" i="7"/>
  <c r="J92" i="7"/>
  <c r="J112" i="7"/>
  <c r="J116" i="7"/>
  <c r="G143" i="7"/>
  <c r="F128" i="7"/>
  <c r="F126" i="7" s="1"/>
  <c r="J176" i="7" l="1"/>
  <c r="G174" i="7"/>
  <c r="J23" i="7"/>
  <c r="F22" i="7"/>
  <c r="F174" i="7" s="1"/>
  <c r="J128" i="7"/>
  <c r="C126" i="7"/>
  <c r="J126" i="7" s="1"/>
  <c r="C39" i="7"/>
  <c r="J39" i="7" s="1"/>
  <c r="J55" i="7"/>
  <c r="C22" i="7" l="1"/>
  <c r="J22" i="7" l="1"/>
  <c r="J174" i="7" s="1"/>
  <c r="C174" i="7"/>
  <c r="J175" i="7" s="1"/>
</calcChain>
</file>

<file path=xl/sharedStrings.xml><?xml version="1.0" encoding="utf-8"?>
<sst xmlns="http://schemas.openxmlformats.org/spreadsheetml/2006/main" count="532" uniqueCount="364">
  <si>
    <t>Eil. Nr.</t>
  </si>
  <si>
    <t>Iš viso</t>
  </si>
  <si>
    <t>iš jų:</t>
  </si>
  <si>
    <t>Savivaldybės administracija</t>
  </si>
  <si>
    <t>Miesto ūkio departamentas</t>
  </si>
  <si>
    <t>Ugdymo ir kultūros departamentas</t>
  </si>
  <si>
    <t>Socialinių reikalų departamentas</t>
  </si>
  <si>
    <t>PAJAMOS</t>
  </si>
  <si>
    <t>Pavadinimas</t>
  </si>
  <si>
    <t>MOKESČIAI (2+...+8)</t>
  </si>
  <si>
    <t xml:space="preserve">Gyventojų pajamų mokestis </t>
  </si>
  <si>
    <t>Žemės mokestis</t>
  </si>
  <si>
    <t>Paveldimo turto mokestis</t>
  </si>
  <si>
    <t>Nekilnojamojo turto mokestis</t>
  </si>
  <si>
    <t>Mokestis už aplinkos teršimą</t>
  </si>
  <si>
    <t>Valstybės rinkliavos</t>
  </si>
  <si>
    <t>Vietinės rinkliavos</t>
  </si>
  <si>
    <t>Europos Sąjungos finansinės paramos lėšos (11+12)</t>
  </si>
  <si>
    <t>Einamiesiems tikslams</t>
  </si>
  <si>
    <t>Kapitalui formuoti</t>
  </si>
  <si>
    <t>Duomenų teikimas Suteiktos valstybės pagalbos registrui</t>
  </si>
  <si>
    <t xml:space="preserve">Dalyvavimas rengiant ir vykdant mobilizaciją </t>
  </si>
  <si>
    <t>Valstybinės kalbos vartojimo ir taisyklingumo kontrolė</t>
  </si>
  <si>
    <t>Archyvinių dokumentų tvarkymas</t>
  </si>
  <si>
    <t>Pirminės teisinės pagalbos teikimas</t>
  </si>
  <si>
    <t>Civilinės būklės aktų registravimas</t>
  </si>
  <si>
    <t>Gyvenamosios vietos deklaravimas</t>
  </si>
  <si>
    <t>Civilinės saugos organizavimas</t>
  </si>
  <si>
    <t>Gyventojų registro tvarkymas ir duomenų valstybės registrui teikimas</t>
  </si>
  <si>
    <t>Valstybinės žemės ir kito valstybės turto valdymas, naudojimas ir disponavimas juo patikėjimo teise</t>
  </si>
  <si>
    <t>Žemės ūkio funkcijoms vykdyti</t>
  </si>
  <si>
    <t>Vaikų ir jaunimo teisių apsauga</t>
  </si>
  <si>
    <t>Darbo rinkos politikos priemonių ir gyventojų užimtumo programų rengimas ir įgyvendinimas</t>
  </si>
  <si>
    <t xml:space="preserve">Socialinės paslaugos </t>
  </si>
  <si>
    <t>Socialinėms išmokoms ir kompensacijoms skaičiuoti ir mokėti</t>
  </si>
  <si>
    <t>Socialinė parama mokiniams</t>
  </si>
  <si>
    <t>Mokinių visuomenės sveikatos priežiūra</t>
  </si>
  <si>
    <t>Visuomenės sveikatos stiprinimas ir stebėsena</t>
  </si>
  <si>
    <t>Mokinio krepšeliui finansuoti</t>
  </si>
  <si>
    <t>švietimo (be mokinio krepšelio)</t>
  </si>
  <si>
    <t>socialinės apsaugos</t>
  </si>
  <si>
    <t>sveikatos</t>
  </si>
  <si>
    <t>Savivaldybių mokykloms (klasėms), turinčioms specialiųjų ugdymosi poreikio mokinių, finansuoti</t>
  </si>
  <si>
    <t xml:space="preserve">Palūkanos už depozitus </t>
  </si>
  <si>
    <t>Dividendai</t>
  </si>
  <si>
    <t xml:space="preserve">Nuomos mokestis už valstybinę žemę ir valstybinio vidaus vandenų fondo vandens telkinius </t>
  </si>
  <si>
    <t xml:space="preserve">Mokesčiai už valstybinius gamtos išteklius </t>
  </si>
  <si>
    <t>Pajamos už prekes ir paslaugas</t>
  </si>
  <si>
    <t>Pajamos už patalpų nuomą</t>
  </si>
  <si>
    <t>Įmokos už išlaikymą švietimo, socialinės apsaugos ir kitose įstaigose</t>
  </si>
  <si>
    <t>Pajamos iš baudų ir konfiskacijos</t>
  </si>
  <si>
    <t>Pajamos už leidimų ir kitų dokumentų išdavimą</t>
  </si>
  <si>
    <t>Kitos neišvardintos pajamos</t>
  </si>
  <si>
    <t>Žemė</t>
  </si>
  <si>
    <t>Pastatai ir statiniai</t>
  </si>
  <si>
    <t>ASIGNAVIMAI</t>
  </si>
  <si>
    <t>Asignavimų valdytojas / programos pavadinimas</t>
  </si>
  <si>
    <t>išlaidoms</t>
  </si>
  <si>
    <t>turtui įsigyti</t>
  </si>
  <si>
    <t>iš viso</t>
  </si>
  <si>
    <t>iš jų darbo užmokes-čiui</t>
  </si>
  <si>
    <t>Savivaldybės kontrolės ir audito  tarnyba</t>
  </si>
  <si>
    <r>
      <t>Savivaldybės valdymo  programa</t>
    </r>
    <r>
      <rPr>
        <sz val="12"/>
        <rFont val="Times New Roman"/>
        <family val="1"/>
        <charset val="186"/>
      </rPr>
      <t xml:space="preserve"> (savivaldybės biudžeto lėšos)</t>
    </r>
  </si>
  <si>
    <r>
      <t xml:space="preserve">Miesto urbanistinio planavimo programa </t>
    </r>
    <r>
      <rPr>
        <sz val="12"/>
        <rFont val="Times New Roman"/>
        <family val="1"/>
        <charset val="186"/>
      </rPr>
      <t xml:space="preserve">(savivaldybės biudžeto lėšos) </t>
    </r>
  </si>
  <si>
    <t>Savivaldybės valdymo  programa</t>
  </si>
  <si>
    <t>Savivaldybės tarybos aptarnavimas (savivaldybės biudžeto lėšos)</t>
  </si>
  <si>
    <t>Savivaldybės sekretoriato aptarnavimas (savivaldybės biudžeto lėšos)</t>
  </si>
  <si>
    <t>Savivaldybės administracijos veiklos užtikrinimas ir kitų priemonių vykdymas (savivaldybės biudžeto lėšos)</t>
  </si>
  <si>
    <t xml:space="preserve">Savivaldybės administracijos direktoriaus rezervas (savivaldybės biudžeto lėšos) </t>
  </si>
  <si>
    <t>Savivaldybės valdymo  programa (asignavimų valdytojo pajamų įmokos)</t>
  </si>
  <si>
    <t>Savivaldybės valdymo  programa (specialios tikslinės dotacijos valstybinėms (valstybės perduotoms savivaldybėms) funkcijoms atlikti lėšos)</t>
  </si>
  <si>
    <t>Vaikų teisių apsauga</t>
  </si>
  <si>
    <t>Jaunimo teisių apsauga</t>
  </si>
  <si>
    <t>Darbo rinkos politikos priemonių ir gyventojų užimtumo programų rengimo ir įgyvendinimo administravimas</t>
  </si>
  <si>
    <t xml:space="preserve">Socialinių paslaugų administravimas </t>
  </si>
  <si>
    <t>Socialinėms išmokoms ir kompensacijoms skaičiuoti ir mokėti administravimas</t>
  </si>
  <si>
    <t>Socialinės paramos mokiniams administravimas</t>
  </si>
  <si>
    <t>Savivaldybės valdymo  programa (specialios tikslinės dotacijos savivaldybėms perduotoms įstaigoms išlaikyti lėšos)</t>
  </si>
  <si>
    <r>
      <rPr>
        <b/>
        <sz val="12"/>
        <rFont val="Times New Roman"/>
        <family val="1"/>
        <charset val="186"/>
      </rPr>
      <t>Susisiekimo sistemos priežiūros ir plėtros programa</t>
    </r>
    <r>
      <rPr>
        <sz val="12"/>
        <rFont val="Times New Roman"/>
        <family val="1"/>
        <charset val="186"/>
      </rPr>
      <t xml:space="preserve"> (savivaldybės biudžeto lėšos)</t>
    </r>
  </si>
  <si>
    <r>
      <rPr>
        <b/>
        <sz val="12"/>
        <rFont val="Times New Roman"/>
        <family val="1"/>
        <charset val="186"/>
      </rPr>
      <t>Miesto infrastruktūros objektų priežiūros ir modernizavimo programa</t>
    </r>
    <r>
      <rPr>
        <sz val="12"/>
        <rFont val="Times New Roman"/>
        <family val="1"/>
        <charset val="186"/>
      </rPr>
      <t xml:space="preserve"> (savivaldybės biudžeto lėšos)</t>
    </r>
  </si>
  <si>
    <r>
      <t>Jaunimo politikos plėtros programa</t>
    </r>
    <r>
      <rPr>
        <sz val="12"/>
        <rFont val="Times New Roman"/>
        <family val="1"/>
        <charset val="186"/>
      </rPr>
      <t xml:space="preserve"> (savivaldybės biudžeto lėšos)</t>
    </r>
  </si>
  <si>
    <r>
      <t xml:space="preserve">Socialinės atskirties mažinimo programa </t>
    </r>
    <r>
      <rPr>
        <sz val="12"/>
        <rFont val="Times New Roman"/>
        <family val="1"/>
        <charset val="186"/>
      </rPr>
      <t>(savivaldybės biudžeto lėšos)</t>
    </r>
  </si>
  <si>
    <t>Investicijų ir ekonomikos departamentas</t>
  </si>
  <si>
    <r>
      <t>Subalansuoto turizmo skatinimo ir vystymo programa</t>
    </r>
    <r>
      <rPr>
        <sz val="12"/>
        <rFont val="Times New Roman"/>
        <family val="1"/>
        <charset val="186"/>
      </rPr>
      <t xml:space="preserve"> </t>
    </r>
  </si>
  <si>
    <t>Subalansuoto turizmo skatinimo ir vystymo programa (savivaldybės biudžeto lėšos)</t>
  </si>
  <si>
    <t xml:space="preserve">Subalansuoto turizmo skatinimo ir vystymo programa (paskolų lėšos) </t>
  </si>
  <si>
    <t xml:space="preserve">Savivaldybės valdymo  programa </t>
  </si>
  <si>
    <t>Savivaldybės valdymo  programa (savivaldybės biudžeto lėšos)</t>
  </si>
  <si>
    <t xml:space="preserve">Savivaldybės valdymo  programa (paskolų lėšos) </t>
  </si>
  <si>
    <r>
      <rPr>
        <sz val="12"/>
        <rFont val="Times New Roman"/>
        <family val="1"/>
        <charset val="186"/>
      </rPr>
      <t>Savivaldybės valdymo  programa</t>
    </r>
    <r>
      <rPr>
        <b/>
        <sz val="12"/>
        <rFont val="Times New Roman"/>
        <family val="1"/>
        <charset val="186"/>
      </rPr>
      <t xml:space="preserve"> </t>
    </r>
    <r>
      <rPr>
        <sz val="12"/>
        <rFont val="Times New Roman"/>
        <family val="1"/>
        <charset val="186"/>
      </rPr>
      <t>(specialios tikslinės dotacijos valstybinėms (valstybės perduotoms savivaldybėms) funkcijoms atlikti lėšos)</t>
    </r>
  </si>
  <si>
    <t xml:space="preserve">Smulkiojo ir vidutinio verslo plėtros programa </t>
  </si>
  <si>
    <t>Smulkiojo ir vidutinio verslo plėtros programa (savivaldybės biudžeto lėšos)</t>
  </si>
  <si>
    <t xml:space="preserve">Smulkiojo ir vidutinio verslo plėtros programa (paskolų lėšos) </t>
  </si>
  <si>
    <t xml:space="preserve">Aplinkos apsaugos programa </t>
  </si>
  <si>
    <t>Aplinkos apsaugos programa (savivaldybės biudžeto lėšos)</t>
  </si>
  <si>
    <t xml:space="preserve">Aplinkos apsaugos programa (paskolų lėšos) </t>
  </si>
  <si>
    <t>Aplinkos apsaugos rėmimo specialioji programa</t>
  </si>
  <si>
    <r>
      <t>Susisiekimo sistemos priežiūros ir plėtros programa</t>
    </r>
    <r>
      <rPr>
        <sz val="12"/>
        <rFont val="Times New Roman"/>
        <family val="1"/>
        <charset val="186"/>
      </rPr>
      <t xml:space="preserve"> </t>
    </r>
  </si>
  <si>
    <t>Susisiekimo sistemos priežiūros ir plėtros programa (savivaldybės biudžeto lėšos)</t>
  </si>
  <si>
    <t xml:space="preserve">Susisiekimo sistemos priežiūros ir plėtros programa (paskolų lėšos) </t>
  </si>
  <si>
    <t>Miesto infrastruktūros objektų priežiūros ir modernizavimo programa (savivaldybės biudžeto lėšos)</t>
  </si>
  <si>
    <t xml:space="preserve">Ugdymo proceso užtikrinimo programa </t>
  </si>
  <si>
    <t>Ugdymo proceso užtikrinimo programa (savivaldybės biudžeto lėšos)</t>
  </si>
  <si>
    <t xml:space="preserve">Ugdymo proceso užtikrinimo programa (paskolų lėšos) </t>
  </si>
  <si>
    <t xml:space="preserve">Kūno kultūros ir sporto plėtros programa </t>
  </si>
  <si>
    <t xml:space="preserve">Kūno kultūros ir sporto plėtros programa (savivaldybės biudžeto lėšos) </t>
  </si>
  <si>
    <t xml:space="preserve">Socialinės atskirties mažinimo programa </t>
  </si>
  <si>
    <t>Socialinės atskirties mažinimo programa (savivaldybės biudžeto lėšos)</t>
  </si>
  <si>
    <t>Socialinės atskirties mažinimo programa (paskolų lėšos)</t>
  </si>
  <si>
    <t>Urbanistinės plėtros departamentas</t>
  </si>
  <si>
    <t>Aplinkos apsaugos programa</t>
  </si>
  <si>
    <t xml:space="preserve">Miesto infrastruktūros objektų priežiūros ir modernizavimo programa </t>
  </si>
  <si>
    <t>Miesto infrastruktūros objektų priežiūros ir modernizavimo programa (asignavimų valdytojo pajamų įmokos)</t>
  </si>
  <si>
    <r>
      <t xml:space="preserve">Miesto kultūrinio savitumo puoselėjimo bei kultūrinių paslaugų gerinimo programa </t>
    </r>
    <r>
      <rPr>
        <sz val="12"/>
        <rFont val="Times New Roman"/>
        <family val="1"/>
        <charset val="186"/>
      </rPr>
      <t>(savivaldybės biudžeto lėšos)</t>
    </r>
  </si>
  <si>
    <t>Ugdymo proceso užtikrinimo programa (specialios tikslinės dotacijos savivaldybėms perduotoms įstaigoms išlaikyti lėšos)</t>
  </si>
  <si>
    <r>
      <t xml:space="preserve">Kūno kultūros ir sporto plėtros programa </t>
    </r>
    <r>
      <rPr>
        <sz val="12"/>
        <rFont val="Times New Roman"/>
        <family val="1"/>
        <charset val="186"/>
      </rPr>
      <t>(savivaldybės biudžeto lėšos)</t>
    </r>
  </si>
  <si>
    <t xml:space="preserve">Miesto kultūrinio savitumo puoselėjimo bei kultūrinių paslaugų gerinimo programa </t>
  </si>
  <si>
    <t>Miesto kultūrinio savitumo puoselėjimo bei kultūrinių paslaugų gerinimo programa (savivaldybės biudžeto lėšos)</t>
  </si>
  <si>
    <t>Miesto kultūrinio savitumo puoselėjimo bei kultūrinių paslaugų gerinimo programa (asignavimų valdytojo pajamų įmokos)</t>
  </si>
  <si>
    <t>Ugdymo proceso užtikrinimo programa</t>
  </si>
  <si>
    <t>Ugdymo proceso užtikrinimo programa  (savivaldybės biudžeto lėšos)</t>
  </si>
  <si>
    <t>Ugdymo proceso užtikrinimo programa (specialios tikslinės dotacijos mokinio krepšeliui finansuoti lėšos)</t>
  </si>
  <si>
    <t>Ugdymo proceso užtikrinimo programa (specialios tikslinės dotacijos savivaldybių mokykloms (klasėms), turinčioms specialiųjų ugdymosi poreikio mokinių, finansuoti lėšos)</t>
  </si>
  <si>
    <t>Ugdymo proceso užtikrinimo programa (asignavimų valdytojo pajamų įmokos)</t>
  </si>
  <si>
    <t>Kūno kultūros ir sporto plėtros programa</t>
  </si>
  <si>
    <t>Kūno kultūros ir sporto plėtros programa (savivaldybės biudžeto lėšos)</t>
  </si>
  <si>
    <t>Kūno kultūros ir sporto plėtros programa (asignavimų valdytojo pajamų įmokos)</t>
  </si>
  <si>
    <t>Socialinės atskirties mažinimo programa</t>
  </si>
  <si>
    <t>Socialinės atskirties mažinimo programa (specialios tikslinės dotacijos valstybinėms (valstybės perduotoms savivaldybėms) funkcijoms atlikti lėšos)</t>
  </si>
  <si>
    <t>Socialinėms išmokoms ir kompensacijoms mokėti</t>
  </si>
  <si>
    <t>Socialinės atskirties mažinimo programa (specialios tikslinės dotacijos savivaldybėms perduotoms įstaigoms išlaikyti lėšos)</t>
  </si>
  <si>
    <t>Socialinės atskirties mažinimo programa (asignavimų valdytojo pajamų įmokos)</t>
  </si>
  <si>
    <t>Socialinės atskirties mažinimo programa (asignavimų valdytojo pajamų už gyvenamųjų patalpų nuomą įmokos)</t>
  </si>
  <si>
    <t>Sveikatos apsaugos programa</t>
  </si>
  <si>
    <t>Sveikatos apsaugos programa (specialios tikslinės dotacijos savivaldybėms perduotoms įstaigoms išlaikyti lėšos)</t>
  </si>
  <si>
    <t>Sveikatos apsaugos programa (specialios tikslinės dotacijos valstybinėms (valstybės perduotoms savivaldybėms) funkcijoms atlikti lėšos)</t>
  </si>
  <si>
    <t>Visuomenės sveikatos rėmimo specialioji programa</t>
  </si>
  <si>
    <t>Visuomenės sveikatos rėmimo specialioji programa (savivaldybės biudžeto lėšos)</t>
  </si>
  <si>
    <t xml:space="preserve">Iš viso </t>
  </si>
  <si>
    <t xml:space="preserve">                       Klaipėdos miesto savivaldybės tarybos</t>
  </si>
  <si>
    <t xml:space="preserve">                       2 priedas</t>
  </si>
  <si>
    <t>Programos pavadinimas</t>
  </si>
  <si>
    <t>Asignavimų valdytojas</t>
  </si>
  <si>
    <t>Smulkiojo ir vidutinio verslo plėtros programa</t>
  </si>
  <si>
    <t>Susisiekimo sistemos priežiūros ir plėtros programa</t>
  </si>
  <si>
    <t>Miesto infrastruktūros objektų priežiūros ir modernizavimo pograma</t>
  </si>
  <si>
    <t xml:space="preserve">                                                            Klaipėdos miesto savivaldybės tarybos</t>
  </si>
  <si>
    <t>iš jų įsiskolini-mams už suteiktas paslaugas, atliktus darbus ir įsigytas prekes padengti, paskoloms grąžinti</t>
  </si>
  <si>
    <t xml:space="preserve">                                                            1 priedas</t>
  </si>
  <si>
    <t>KLAIPĖDOS MIESTO SAVIVALDYBĖS 2015 METŲ BIUDŽETAS</t>
  </si>
  <si>
    <t xml:space="preserve">               Eur</t>
  </si>
  <si>
    <t>Piliečių prašymams atkurti nuosavybės teises į išlikusį nekilnojamąjį turtą nagrinėti ir sprendimams dėl nuosavybės teisių atkūrimo priimti</t>
  </si>
  <si>
    <t>Būsto nuomos ar išperkamosios būsto nuomos mokesčių dalies kompensacijos</t>
  </si>
  <si>
    <t>Pasaulinės didžiųjų burlaivių regatos renginių organizavimo išlaidoms iš dalies padengti</t>
  </si>
  <si>
    <t>Laisvas apyvartinių lėšų likutis 2015 m. sausio 1 d.</t>
  </si>
  <si>
    <t>Valstybinėms (valstybės perduotoms savivaldybėms) funkcijoms atlikti (15+...+34)</t>
  </si>
  <si>
    <t>Eur</t>
  </si>
  <si>
    <t>KLAIPĖDOS MIESTO SAVIVALDYBĖS 2015 METŲ BIUDŽETO ASIGNAVIMAI                                  PAGAL PROGRAMAS</t>
  </si>
  <si>
    <t>Savivaldybėms perduotoms įstaigoms išlaikyti (37+38+39)</t>
  </si>
  <si>
    <t>14.</t>
  </si>
  <si>
    <t>Būsto nuomos ar išperkamosios būsto nuomos mokesčių dalies kompensacijoms administruoti</t>
  </si>
  <si>
    <t>Subalansuoto turizmo skatinimo ir vystymo programa (specialios tikslinės dotacijos pasaulinės didžiųjų burlaivių regatos renginių organizavimo išlaidoms iš dalies padengti lėšos)</t>
  </si>
  <si>
    <t xml:space="preserve">Kūno kultūros ir sporto plėtros programa (paskolų lėšos) </t>
  </si>
  <si>
    <t>Sveikatos apsaugos programa  (asignavimų valdytojo pajamų įmokos)</t>
  </si>
  <si>
    <t>1.</t>
  </si>
  <si>
    <t>Miesto urbanistinio planavimo programa</t>
  </si>
  <si>
    <t>Iš viso programai</t>
  </si>
  <si>
    <t>2.</t>
  </si>
  <si>
    <t>Subalansuoto turizmo skatinimo ir vystymo programa</t>
  </si>
  <si>
    <t>3.</t>
  </si>
  <si>
    <t>4..</t>
  </si>
  <si>
    <t>5.</t>
  </si>
  <si>
    <t>6.</t>
  </si>
  <si>
    <t>7.</t>
  </si>
  <si>
    <t>Miesto kultūrinio savitumo puoselėjimo bei kultūrinių paslaugų gerinimo programa</t>
  </si>
  <si>
    <t>9.</t>
  </si>
  <si>
    <t>Jaunimo politikos plėtros programa</t>
  </si>
  <si>
    <t>10.</t>
  </si>
  <si>
    <t>11.</t>
  </si>
  <si>
    <t>12.</t>
  </si>
  <si>
    <t>Sveikatos apsaugos  programa</t>
  </si>
  <si>
    <t xml:space="preserve">Iš viso: </t>
  </si>
  <si>
    <r>
      <t>Miesto infrastruktūros objektų priežiūros ir modernizavimo programa</t>
    </r>
    <r>
      <rPr>
        <sz val="12"/>
        <rFont val="Times New Roman"/>
        <family val="1"/>
        <charset val="186"/>
      </rPr>
      <t xml:space="preserve"> (savivaldybės biudžeto lėšos)</t>
    </r>
  </si>
  <si>
    <t>8.</t>
  </si>
  <si>
    <t xml:space="preserve">                                                            2015 m. vasario 19 d. sprendimo Nr. T2-12</t>
  </si>
  <si>
    <t xml:space="preserve">                       2015 m. vasario 19 d. sprendimo Nr. T2-12</t>
  </si>
  <si>
    <t xml:space="preserve">                                                            (Klaipėdos miesto savivaldybės tarybos</t>
  </si>
  <si>
    <t xml:space="preserve">                                                            redakcija)</t>
  </si>
  <si>
    <t>Klaipėdos miesto baseino (50 m) su sveikatingumo centru statyba</t>
  </si>
  <si>
    <t>Savivaldybių išlaidoms, patirtoms pritaikant informacines sistemas euro įvedimui, kompensuoti</t>
  </si>
  <si>
    <t>Valstybės finansinei paramai parvežant į Lietuvą užsienyje mirusių (žuvusių) Lietuvos Respublikos piliečių palaikus teikti, t. y. kompensuoti savivaldybėms išmokėtas sumas</t>
  </si>
  <si>
    <t xml:space="preserve">                       (Klaipėdos miesto savivaldybės tarybos</t>
  </si>
  <si>
    <t xml:space="preserve">                       redakcija)</t>
  </si>
  <si>
    <t>Savivaldybės valdymo  programa (specialios tikslinės dotacijos savivaldybių išlaidoms, patirtoms pritaikant informacines sistemas euro įvedimui, kompensuoti lėšos)</t>
  </si>
  <si>
    <t>Socialinės atskirties mažinimo programa (specialios tikslinės dotacijos valstybės finansinei paramai parvežant į Lietuvą užsienyje mirusių (žuvusių) Lietuvos Respublikos piliečių palaikus teikti lėšos)</t>
  </si>
  <si>
    <t>Politinių kalinių ir tremtinių bei jų šeimų sugrįžimo į Lietuvą ir jų aprūpinimo programos įgyvendinimas savivaldybėse</t>
  </si>
  <si>
    <t>Klaipėdos „Vėtrungės“ gimnazijos sporto aikštyno atnaujinimas</t>
  </si>
  <si>
    <t>Savivaldybėms vietinės reikšmės keliams (gatvėms) tiesti, taisyti, prižiūrėti ir saugaus eismo sąlygoms užtikrinti (einamiesiems tikslams finansuoti)</t>
  </si>
  <si>
    <t xml:space="preserve">Kūno kultūros ir sporto plėtros programa (specialios tikslinės dotacijos valstybės kapitalo investicijų programoje numatytiems projektams finansuoti lėšos) </t>
  </si>
  <si>
    <t>Socialinės atskirties mažinimo programa (specialios tikslinės dotacijos valstybės kapitalo investicijų programoje numatytiems projektams finansuoti lėšos)</t>
  </si>
  <si>
    <t>VšĮ Klaipėdos universitetinės ligoninės centrinio korpuso operacinės rekonstrukcija, Liepjos g. 41, Klaipėda</t>
  </si>
  <si>
    <t>VšĮ Klaipėdos universitetinės ligoninės dezinfekcijos sterilizacijos proceso modernizavimas, Liepojos g. 39, Klaipėda</t>
  </si>
  <si>
    <t xml:space="preserve">Savivaldybėms vietinės reikšmės keliams (gatvėms) tiesti, taisyti, prižiūrėti ir saugaus eismo sąlygoms užtikrinti </t>
  </si>
  <si>
    <t>Susisiekimo sistemos priežiūros ir plėtros programa (specialios tikslinės dotacijos savivaldybėms vietinės reikšmės keliams (gatvėms) tiesti, taisyti, prižiūrėti ir saugaus eismo sąlygoms užtikrinti lėšos)</t>
  </si>
  <si>
    <t>Savivaldybės valdymo  programa (specialios tikslinės dotacijos savivaldybėms vietinės reikšmės keliams (gatvėms) tiesti, taisyti, prižiūrėti ir saugaus eismo sąlygoms užtikrinti lėšos)</t>
  </si>
  <si>
    <t>Krantotvarkos programos priemonėms įgyvendinti ir aplinkos teršimo šaltiniams pašalinti</t>
  </si>
  <si>
    <t>Valstybės kapitalo investicijų programoje numatytiems projektams finansuoti (47+...+52)</t>
  </si>
  <si>
    <t>Specialios tikslinės dotacijos (14+35+36+40+41+42+43+44+45+46)</t>
  </si>
  <si>
    <r>
      <t xml:space="preserve">Sveikatos apsaugos programa </t>
    </r>
    <r>
      <rPr>
        <sz val="12"/>
        <rFont val="Times New Roman"/>
        <family val="1"/>
        <charset val="186"/>
      </rPr>
      <t>(specialios tikslinės dotacijos valstybės kapitalo investicijų programoje numatytiems projektams finansuoti lėšos)</t>
    </r>
  </si>
  <si>
    <t>Aplinkos apsaugos programa (specialios tikslinės dotacijos krantotvarkos programos priemonėms įgyvendinti ir aplinkos teršimo šaltiniams pašalinti lėšos)</t>
  </si>
  <si>
    <t>Ugdymo proceso užtikrinimo programa          (dotacijos lėšos išlaidoms, susijusioms su pedagoginių darbuotojų skaičiaus optimizavimu, apmokėti)</t>
  </si>
  <si>
    <t>DOTACIJOS (10+13+53)</t>
  </si>
  <si>
    <t>Dotacija išlaidoms, susijusioms su pedagoginių darbuotojų skaičiaus optimizavimu, apmokėti</t>
  </si>
  <si>
    <t xml:space="preserve">valstybės biudžeto specialių tikslinių dotacijų ir kitų dotacijų lėšos </t>
  </si>
  <si>
    <t>Kitos dotacijos ir lėšos iš kitų valdymo lygių (54+55+56)</t>
  </si>
  <si>
    <t xml:space="preserve">Dotacija kultūros ir meno darbuotojų darbo užmokesčiui padidinti </t>
  </si>
  <si>
    <t>Dotacija minimaliajai mėnesinei algai padidinti</t>
  </si>
  <si>
    <t>KITOS PAJAMOS (58+...+67)</t>
  </si>
  <si>
    <t>MATERIALIOJO IR NEMATERIALIOJO TURTO REALIZAVIMO PAJAMOS (69)</t>
  </si>
  <si>
    <t>Ilgalaikio materialiojo turto realizavimo pajamos (70+71)</t>
  </si>
  <si>
    <t>Pajamos iš viso (1+9+57+68)</t>
  </si>
  <si>
    <t>Iš viso (72+73):</t>
  </si>
  <si>
    <t>Savivaldybės valdymo  programa (dotacijos minimaliajai mėnesinei algai padidinti lėšos)</t>
  </si>
  <si>
    <t>Miesto infrastruktūros objektų priežiūros ir modernizavimo programa (dotacijos minimaliajai mėnesinei algai padidinti lėšos)</t>
  </si>
  <si>
    <t>Miesto kultūrinio savitumo puoselėjimo bei kultūrinių paslaugų gerinimo programa (dotacijos kultūros ir meno darbuotojų darbo užmokesčiui padidinti lėšos)</t>
  </si>
  <si>
    <t>Miesto kultūrinio savitumo puoselėjimo bei kultūrinių paslaugų gerinimo programa (dotacijos  minimaliajai mėnesinei algai padidinti lėšos)</t>
  </si>
  <si>
    <t>Ugdymo proceso užtikrinimo programa (dotacijos minimaliajai mėnesinei algai padidinti lėšos)</t>
  </si>
  <si>
    <t>Kūno kultūros ir sporto plėtros programa (dotacijos  minimaliajai mėnesinei algai padidinti lėšos)</t>
  </si>
  <si>
    <t>Socialinės atskirties mažinimo programa (dotacijos  minimaliajai mėnesinei algai padidinti lėšos)</t>
  </si>
  <si>
    <t>Sveikatos apsaugos programa  (savivaldybės biudžeto lėšos)</t>
  </si>
  <si>
    <t>2</t>
  </si>
  <si>
    <t>3</t>
  </si>
  <si>
    <t>Klaipėdos „Gintaro“ sporto centras</t>
  </si>
  <si>
    <t>Klaipėdos futbolo sporto mokykla</t>
  </si>
  <si>
    <t>Klaipėdos „Viesulo“ sporto centras</t>
  </si>
  <si>
    <t>Klaipėdos Vlado Knašiaus krepšinio mokykla</t>
  </si>
  <si>
    <t>Klaipėdos kūno kultūros ir rekreacijos centras</t>
  </si>
  <si>
    <t>Klaipėdos miesto savivaldybės viešoji biblioteka</t>
  </si>
  <si>
    <t>Klaipėdos miesto savivaldybės Mažosios Lietuvos istorijos muziejus</t>
  </si>
  <si>
    <t>Klaipėdos miesto savivaldybės kultūros centras Žvejų rūmai</t>
  </si>
  <si>
    <t>Klaipėdos miesto savivaldybės koncertinė įstaiga Klaipėdos koncertų salė</t>
  </si>
  <si>
    <t>Klaipėdos miesto savivaldybės etnokultūros centras</t>
  </si>
  <si>
    <t>Klaipėdos kultūrų komunikacijų centras</t>
  </si>
  <si>
    <t>Klaipėdos Vytauto Didžiojo gimnazija</t>
  </si>
  <si>
    <t>Klaipėdos „Žaliakalnio“ gimnazija</t>
  </si>
  <si>
    <t>Klaipėdos „Žemynos“ gimnazija</t>
  </si>
  <si>
    <t>Klaipėdos „Aukuro“ gimnazija</t>
  </si>
  <si>
    <t>Klaipėdos „Ąžuolyno“ gimnazija</t>
  </si>
  <si>
    <t>Klaipėdos Simono Dacho  progimnazija</t>
  </si>
  <si>
    <t>Klaipėdos Vydūno gimnazija</t>
  </si>
  <si>
    <t>Klaipėdos Prano Mašioto  progimnazija</t>
  </si>
  <si>
    <t>Klaipėdos Hermano Zudermano gimnazija</t>
  </si>
  <si>
    <t>Klaipėdos Maksimo Gorkio pagrindinė mokykla</t>
  </si>
  <si>
    <t>Klaipėdos „Vyturio“ pagrindinė mokykla</t>
  </si>
  <si>
    <t>Klaipėdos „Verdenės“ progimnazija</t>
  </si>
  <si>
    <t>Klaipėdos „Smeltės“ progimnazija</t>
  </si>
  <si>
    <t>Klaipėdos „Saulėtekio“ pagrindinė mokykla</t>
  </si>
  <si>
    <t>Klaipėdos Vitės pagrindinė mokykla</t>
  </si>
  <si>
    <t xml:space="preserve">Klaipėdos „Gilijos“ pradinė mokykla </t>
  </si>
  <si>
    <t>Klaipėdos Martyno Mažvydo  progimnazija</t>
  </si>
  <si>
    <t>Klaipėdos Gedminų progimnazija</t>
  </si>
  <si>
    <t>Klaipėdos Tauralaukio progimnazija</t>
  </si>
  <si>
    <t>Klaipėdos Liudviko Stulpino progimnazija</t>
  </si>
  <si>
    <t>Klaipėdos „Gabijos“ progimnazija</t>
  </si>
  <si>
    <t>Klaipėdos suaugusiųjų gimnazija</t>
  </si>
  <si>
    <t>Klaipėdos „Šaltinėlio“ mokykla-darželis</t>
  </si>
  <si>
    <t>Klaipėdos lopšelis-darželis „Du gaideliai“</t>
  </si>
  <si>
    <t>Klaipėdos „Nykštuko“ mokykla-darželis</t>
  </si>
  <si>
    <t>Klaipėdos „Varpelio“ mokykla-darželis</t>
  </si>
  <si>
    <t>Klaipėdos „Saulutės“ mokykla-darželis</t>
  </si>
  <si>
    <t>Klaipėdos Marijos Montessori mokykla-darželis</t>
  </si>
  <si>
    <t>Klaipėdos „Pakalnutės“ mokykla-darželis</t>
  </si>
  <si>
    <t>Klaipėdos  lopšelis-darželis „Vyturėlis“</t>
  </si>
  <si>
    <t>Klaipėdos lopšelis-darželis „Berželis“</t>
  </si>
  <si>
    <t>Klaipėdos lopšelis-darželis „Švyturėlis“</t>
  </si>
  <si>
    <t>Klaipėdos darželis „Gintarėlis“</t>
  </si>
  <si>
    <t>Klaipėdos lopšelis-darželis „Čiauškutė“</t>
  </si>
  <si>
    <t>Klaipėdos lopšelis-darželis „Pušaitė“</t>
  </si>
  <si>
    <t>Klaipėdos lopšelis-darželis „Eglutė“</t>
  </si>
  <si>
    <t>Klaipėdos lopšelis-darželis „Giliukas“</t>
  </si>
  <si>
    <t>Klaipėdos lopšelis-darželis „Sakalėlis“</t>
  </si>
  <si>
    <t>Klaipėdos lopšelis-darželis „Pagrandukas“</t>
  </si>
  <si>
    <t>Klaipėdos lopšelis-darželis „Žiburėlis“</t>
  </si>
  <si>
    <t>Klaipėdos lopšelis-darželis „Šermukšnėlė“</t>
  </si>
  <si>
    <t>Klaipėdos lopšelis-darželis „Puriena“</t>
  </si>
  <si>
    <t>Klaipėdos lopšelis-darželis „Radastėlė“</t>
  </si>
  <si>
    <t>Klaipėdos lopšelis-darželis „Liepaitė“</t>
  </si>
  <si>
    <t>Klaipėdos lopšelis-darželis „Boružėlė“</t>
  </si>
  <si>
    <t>Klaipėdos lopšelis-darželis „Bitutė“</t>
  </si>
  <si>
    <t>Klaipėdos lopšelis-darželis „Kregždutė“</t>
  </si>
  <si>
    <t>Klaipėdos lopšelis-darželis „Vėrinėlis“</t>
  </si>
  <si>
    <t>Klaipėdos lopšelis-darželis „Putinėlis“</t>
  </si>
  <si>
    <t>Klaipėdos lopšelis-darželis „Želmenėlis“</t>
  </si>
  <si>
    <t>Klaipėdos lopšelis-darželis „Obelėlė“</t>
  </si>
  <si>
    <t>Klaipėdos lopšelis-darželis „Klevelis“</t>
  </si>
  <si>
    <t>Klaipėdos lopšelis-darželis „Žilvitis“</t>
  </si>
  <si>
    <t>Klaipėdos lopšelis-darželis „Rūta“</t>
  </si>
  <si>
    <t>Klaipėdos lopšelis-darželis „Žuvėdra“</t>
  </si>
  <si>
    <t>Klaipėdos lopšelis-darželis „Pingvinukas“</t>
  </si>
  <si>
    <t>Klaipėdos lopšelis-darželis „Traukinukas“</t>
  </si>
  <si>
    <t>Klaipėdos lopšelis-darželis „Svirpliukas“</t>
  </si>
  <si>
    <t>Klaipėdos lopšelis-darželis „Volungėlė“</t>
  </si>
  <si>
    <t>Klaipėdos lopšelis-darželis „Dobiliukas“</t>
  </si>
  <si>
    <t>Klaipėdos lopšelis-darželis „Linelis“</t>
  </si>
  <si>
    <t>Klaipėdos lopšelis-darželis „Žiogelis“</t>
  </si>
  <si>
    <t>Klaipėdos lopšelis-darželis „Aušrinė“</t>
  </si>
  <si>
    <t>Klaipėdos lopšelis-darželis „Atžalynas“</t>
  </si>
  <si>
    <t>Klaipėdos lopšelis-darželis „Žemuogėlė“</t>
  </si>
  <si>
    <t>Klaipėdos lopšelis-darželis „Alksniukas“</t>
  </si>
  <si>
    <t>Klaipėdos lopšelis-darželis „Pumpurėlis“</t>
  </si>
  <si>
    <t>Klaipėdos lopšelis-darželis „Papartėlis“</t>
  </si>
  <si>
    <t>Klaipėdos lopšelis-darželis „Aitvarėlis“</t>
  </si>
  <si>
    <t>Klaipėdos lopšelis-darželis „Bangelė“</t>
  </si>
  <si>
    <t>Klaipėdos lopšelis-darželis „Ąžuoliukas“</t>
  </si>
  <si>
    <t>Klaipėdos Juozo Karoso muzikos mokykla</t>
  </si>
  <si>
    <t>Klaipėdos Jeronimo Kačinsko muzikos mokykla</t>
  </si>
  <si>
    <t>Klaipėdos Adomo Brako dailės mokykla</t>
  </si>
  <si>
    <t>Klaipėdos moksleivių saviraiškos centras</t>
  </si>
  <si>
    <t>Klaipėdos jaunimo centras</t>
  </si>
  <si>
    <t xml:space="preserve">Klaipėdos vaikų laisvalaikio centras </t>
  </si>
  <si>
    <t>Klaipėdos regos ugdymo centras</t>
  </si>
  <si>
    <t>Klaipėdos pedagogų švietimo ir kultūros centras</t>
  </si>
  <si>
    <t>Klaipėdos pedagoginė psichologinė tarnyba</t>
  </si>
  <si>
    <t xml:space="preserve">Klaipėdos „Medeinės“ mokykla </t>
  </si>
  <si>
    <t>Klaipėdos Litorinos mokykla</t>
  </si>
  <si>
    <t>Klaipėdos miesto socialinės paramos centras</t>
  </si>
  <si>
    <t>Klaipėdos miesto globos namai</t>
  </si>
  <si>
    <t>Neįgaliųjų  centras „Klaipėdos lakštutė“</t>
  </si>
  <si>
    <t>Klaipėdos miesto nakvynės namai</t>
  </si>
  <si>
    <t>Klaipėdos vaikų globos namai „Smiltelė“</t>
  </si>
  <si>
    <t>Klaipėdos vaikų globos namai „Rytas“</t>
  </si>
  <si>
    <t>Klaipėdos miesto šeimos ir vaiko gerovės centras</t>
  </si>
  <si>
    <t>Asinavimų valdytojo, programos, įstaigos, tikslinės paskirties lėšų pavadinimas</t>
  </si>
  <si>
    <t>2015 m. sausio 1 d. apyvartinių lėšų likutis</t>
  </si>
  <si>
    <t>pajamų įmokos</t>
  </si>
  <si>
    <t>tikslinės paskirties lėšos</t>
  </si>
  <si>
    <t>Biudžetinė įstaiga „Klaipėdos paplūdimiai“</t>
  </si>
  <si>
    <t xml:space="preserve">Ugdymo ir kultūros departamentas </t>
  </si>
  <si>
    <t>Klaipėdos lengvosios atletikos mokykla</t>
  </si>
  <si>
    <t>Klaipėdos Ievos Simonaitytės  pagrindinė mokykla</t>
  </si>
  <si>
    <t>Klaipėdos „Inkarėlio“ mokykla-darželis</t>
  </si>
  <si>
    <t>Klaipėdos lopšelis-darželis „Versmė"</t>
  </si>
  <si>
    <t>Socialinių reikalų departamentas (asignavimų valdytojo pajamų už gyvenamųjų patalpų nuomą įmokos)</t>
  </si>
  <si>
    <t>Už privatizuotus butus gautos lėšos</t>
  </si>
  <si>
    <t>Vietinės rinkliavos Jūros šventės metu lėšos</t>
  </si>
  <si>
    <t>Vietinės rinkliavos už komunalinių atliekų surinkimą iš atliekų turėtojų ir atliekų tvarkytojų lėšos</t>
  </si>
  <si>
    <t>Aplinkos apsaugos rėmimo specialiosios programos lėšos</t>
  </si>
  <si>
    <t>Visuomenės sveikatos rėmimo specialiosios programos lėšos</t>
  </si>
  <si>
    <t>Vietinės rinkliavos už naudojimąsi nustatytomis mokamomis vietomis automobiliams statyti Klaipėdos mieste lėšos</t>
  </si>
  <si>
    <t xml:space="preserve">Susisiekimo sistemos priežiūros ir plėtros programa </t>
  </si>
  <si>
    <t>Už žemės pardavimą gautos lėšos</t>
  </si>
  <si>
    <t xml:space="preserve">Miesto urbanistinio planavimo programa </t>
  </si>
  <si>
    <t>Iš viso:</t>
  </si>
  <si>
    <t xml:space="preserve">      Klaipėdos miesto savivaldybės tarybos</t>
  </si>
  <si>
    <t xml:space="preserve">      2015 m. vasario 19 d. sprendimo Nr. T2-12</t>
  </si>
  <si>
    <t xml:space="preserve">      5 priedas</t>
  </si>
  <si>
    <t xml:space="preserve">      (Klaipėdos miesto savivaldybės tarybos</t>
  </si>
  <si>
    <t xml:space="preserve">      redakcija)</t>
  </si>
  <si>
    <t xml:space="preserve">2015 M. SAUSIO 1 D. APYVARTINIŲ LĖŠŲ (BIUDŽETINIŲ ĮSTAIGŲ PAJAMŲ ĮMOKŲ IR PROGRAMŲ LĖŠŲ, KURIŲ TIKSLINĖ PASKIRTIS NUMATYTA ĮSTATYME, LIETUVOS RESPUBLIKOS VYRIAUSYBĖS NUTARIME AR SAVIVALDYBĖS TARYBOS SPRENDIME) LIKUTIS IR IŠ JO LĖŠŲ 2015 METAMS NUMATYTI ASIGNAVIMAI </t>
  </si>
  <si>
    <t xml:space="preserve">iš jų 2015 metams numatyti asignavimai </t>
  </si>
  <si>
    <t xml:space="preserve">iš viso </t>
  </si>
  <si>
    <t xml:space="preserve">                                                            2015 m. lapkričio 26 d. sprendimo Nr. T2-</t>
  </si>
  <si>
    <t xml:space="preserve">                       2015 m. lapkričio 26 d. sprendimo Nr. T2-</t>
  </si>
  <si>
    <t xml:space="preserve">      2015 m. lapkričio 26 d. sprendimo Nr. T2-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</si>
</sst>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General\."/>
  </numFmts>
  <fonts count="13" x14ac:knownFonts="1">
    <font>
      <sz val="11"/>
      <color theme="1"/>
      <name val="Calibri"/>
      <family val="2"/>
      <charset val="186"/>
      <scheme val="minor"/>
    </font>
    <font>
      <sz val="10"/>
      <name val="Arial"/>
      <family val="2"/>
      <charset val="186"/>
    </font>
    <font>
      <sz val="12"/>
      <name val="Times New Roman"/>
      <family val="1"/>
      <charset val="186"/>
    </font>
    <font>
      <sz val="10"/>
      <name val="Arial"/>
      <family val="2"/>
      <charset val="186"/>
    </font>
    <font>
      <b/>
      <sz val="12"/>
      <name val="Times New Roman"/>
      <family val="1"/>
      <charset val="186"/>
    </font>
    <font>
      <sz val="12"/>
      <color indexed="8"/>
      <name val="Times New Roman"/>
      <family val="1"/>
      <charset val="186"/>
    </font>
    <font>
      <sz val="12"/>
      <name val="Arial"/>
      <family val="2"/>
      <charset val="186"/>
    </font>
    <font>
      <b/>
      <sz val="10"/>
      <name val="Arial"/>
      <family val="2"/>
      <charset val="186"/>
    </font>
    <font>
      <b/>
      <sz val="11"/>
      <color theme="1"/>
      <name val="Calibri"/>
      <family val="2"/>
      <charset val="186"/>
      <scheme val="minor"/>
    </font>
    <font>
      <b/>
      <sz val="12"/>
      <color indexed="8"/>
      <name val="Times New Roman"/>
      <family val="1"/>
      <charset val="186"/>
    </font>
    <font>
      <sz val="12"/>
      <color theme="1"/>
      <name val="Times New Roman"/>
      <family val="1"/>
      <charset val="186"/>
    </font>
    <font>
      <b/>
      <sz val="12"/>
      <color theme="1"/>
      <name val="Times New Roman"/>
      <family val="1"/>
      <charset val="186"/>
    </font>
    <font>
      <i/>
      <sz val="12"/>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93">
    <xf numFmtId="0" fontId="0" fillId="0" borderId="0" xfId="0"/>
    <xf numFmtId="0" fontId="2" fillId="0" borderId="0" xfId="1" applyFont="1"/>
    <xf numFmtId="0" fontId="1" fillId="0" borderId="0" xfId="1"/>
    <xf numFmtId="0" fontId="4" fillId="0" borderId="0" xfId="1" applyFont="1" applyAlignment="1"/>
    <xf numFmtId="0" fontId="4" fillId="0" borderId="0" xfId="1" applyFont="1"/>
    <xf numFmtId="0" fontId="2" fillId="0" borderId="2" xfId="1" applyFont="1" applyBorder="1" applyAlignment="1">
      <alignment horizontal="center"/>
    </xf>
    <xf numFmtId="0" fontId="2" fillId="0" borderId="2" xfId="1" applyFont="1" applyFill="1" applyBorder="1" applyAlignment="1">
      <alignment horizontal="left" wrapText="1"/>
    </xf>
    <xf numFmtId="0" fontId="4" fillId="0" borderId="2" xfId="1" applyFont="1" applyFill="1" applyBorder="1" applyAlignment="1">
      <alignment horizontal="left" wrapText="1"/>
    </xf>
    <xf numFmtId="0" fontId="2" fillId="0" borderId="0" xfId="0" applyFont="1"/>
    <xf numFmtId="0" fontId="2" fillId="0" borderId="0" xfId="0" applyFont="1" applyAlignment="1">
      <alignment horizontal="center"/>
    </xf>
    <xf numFmtId="0" fontId="2" fillId="0" borderId="0" xfId="1" applyFont="1" applyAlignment="1">
      <alignment horizontal="center"/>
    </xf>
    <xf numFmtId="0" fontId="2" fillId="0" borderId="0" xfId="1" applyFont="1" applyAlignment="1">
      <alignment horizontal="justify" vertical="justify"/>
    </xf>
    <xf numFmtId="0" fontId="4" fillId="0" borderId="0" xfId="1" applyFont="1" applyAlignment="1">
      <alignment horizontal="center"/>
    </xf>
    <xf numFmtId="22" fontId="2" fillId="0" borderId="0" xfId="1" applyNumberFormat="1" applyFont="1"/>
    <xf numFmtId="0" fontId="2" fillId="0" borderId="2" xfId="1" applyFont="1" applyBorder="1" applyAlignment="1">
      <alignment horizontal="center" vertical="center" wrapText="1"/>
    </xf>
    <xf numFmtId="0" fontId="1" fillId="0" borderId="0" xfId="1" applyFont="1"/>
    <xf numFmtId="165" fontId="2" fillId="0" borderId="2" xfId="1" applyNumberFormat="1" applyFont="1" applyBorder="1" applyAlignment="1">
      <alignment horizontal="center"/>
    </xf>
    <xf numFmtId="0" fontId="4" fillId="0" borderId="2" xfId="1" applyFont="1" applyBorder="1" applyAlignment="1">
      <alignment wrapText="1"/>
    </xf>
    <xf numFmtId="0" fontId="2" fillId="0" borderId="2" xfId="1" applyFont="1" applyBorder="1" applyAlignment="1">
      <alignment wrapText="1"/>
    </xf>
    <xf numFmtId="0" fontId="4" fillId="0" borderId="2" xfId="1" applyFont="1" applyFill="1" applyBorder="1" applyAlignment="1">
      <alignment wrapText="1"/>
    </xf>
    <xf numFmtId="0" fontId="2" fillId="0" borderId="2" xfId="1" applyFont="1" applyFill="1" applyBorder="1" applyAlignment="1">
      <alignment wrapText="1"/>
    </xf>
    <xf numFmtId="0" fontId="4" fillId="0" borderId="0" xfId="1" applyFont="1" applyAlignment="1">
      <alignment horizontal="left"/>
    </xf>
    <xf numFmtId="165" fontId="2" fillId="0" borderId="2" xfId="1" applyNumberFormat="1" applyFont="1" applyFill="1" applyBorder="1" applyAlignment="1">
      <alignment horizontal="center"/>
    </xf>
    <xf numFmtId="164" fontId="5" fillId="0" borderId="2" xfId="1" applyNumberFormat="1" applyFont="1" applyFill="1" applyBorder="1" applyAlignment="1">
      <alignment horizontal="left" wrapText="1"/>
    </xf>
    <xf numFmtId="164" fontId="4" fillId="0" borderId="2" xfId="1" applyNumberFormat="1" applyFont="1" applyFill="1" applyBorder="1" applyAlignment="1">
      <alignment horizontal="left" wrapText="1"/>
    </xf>
    <xf numFmtId="0" fontId="2" fillId="0" borderId="2" xfId="1" applyFont="1" applyFill="1" applyBorder="1" applyAlignment="1">
      <alignment horizontal="center" vertical="top" wrapText="1"/>
    </xf>
    <xf numFmtId="0" fontId="6" fillId="0" borderId="0" xfId="1" applyFont="1" applyAlignment="1">
      <alignment horizontal="center"/>
    </xf>
    <xf numFmtId="0" fontId="4" fillId="0" borderId="2" xfId="1" applyFont="1" applyBorder="1"/>
    <xf numFmtId="164" fontId="2" fillId="2" borderId="2" xfId="1" applyNumberFormat="1" applyFont="1" applyFill="1" applyBorder="1" applyAlignment="1">
      <alignment horizontal="center" vertical="center" wrapText="1"/>
    </xf>
    <xf numFmtId="0" fontId="4" fillId="2" borderId="2" xfId="1" applyFont="1" applyFill="1" applyBorder="1" applyAlignment="1">
      <alignment horizontal="left" wrapText="1"/>
    </xf>
    <xf numFmtId="0" fontId="1" fillId="0" borderId="1" xfId="1" applyBorder="1"/>
    <xf numFmtId="164" fontId="2" fillId="0" borderId="2" xfId="1" applyNumberFormat="1" applyFont="1" applyFill="1" applyBorder="1" applyAlignment="1">
      <alignment horizontal="left" wrapText="1"/>
    </xf>
    <xf numFmtId="0" fontId="2" fillId="0" borderId="0" xfId="0" applyFont="1" applyAlignment="1">
      <alignment horizontal="left" vertical="justify"/>
    </xf>
    <xf numFmtId="3" fontId="4" fillId="0" borderId="2" xfId="1" applyNumberFormat="1" applyFont="1" applyBorder="1"/>
    <xf numFmtId="3" fontId="2" fillId="0" borderId="2" xfId="1" applyNumberFormat="1" applyFont="1" applyBorder="1"/>
    <xf numFmtId="0" fontId="2" fillId="0" borderId="2" xfId="1" applyFont="1" applyFill="1" applyBorder="1" applyAlignment="1">
      <alignment horizontal="center" wrapText="1"/>
    </xf>
    <xf numFmtId="0" fontId="2" fillId="0" borderId="2" xfId="1" applyFont="1" applyFill="1" applyBorder="1" applyAlignment="1">
      <alignment horizontal="center"/>
    </xf>
    <xf numFmtId="0" fontId="2" fillId="0" borderId="2" xfId="1" applyFont="1" applyBorder="1" applyAlignment="1">
      <alignment horizontal="center" vertical="center"/>
    </xf>
    <xf numFmtId="0" fontId="2" fillId="2" borderId="2" xfId="1" applyFont="1" applyFill="1" applyBorder="1" applyAlignment="1">
      <alignment horizontal="center" vertical="center" wrapText="1"/>
    </xf>
    <xf numFmtId="0" fontId="4" fillId="0" borderId="0" xfId="1" applyFont="1" applyAlignment="1">
      <alignment horizontal="center" wrapText="1"/>
    </xf>
    <xf numFmtId="0" fontId="2" fillId="0" borderId="2" xfId="1" applyFont="1" applyBorder="1" applyAlignment="1">
      <alignment horizontal="center" wrapText="1"/>
    </xf>
    <xf numFmtId="0" fontId="4" fillId="0" borderId="2" xfId="0" applyFont="1" applyBorder="1" applyAlignment="1">
      <alignment wrapText="1"/>
    </xf>
    <xf numFmtId="0" fontId="2" fillId="0" borderId="2" xfId="0" applyFont="1" applyBorder="1" applyAlignment="1">
      <alignment wrapText="1"/>
    </xf>
    <xf numFmtId="0" fontId="2" fillId="0" borderId="2" xfId="1" applyFont="1" applyBorder="1" applyAlignment="1">
      <alignment horizontal="center" wrapText="1"/>
    </xf>
    <xf numFmtId="0" fontId="2" fillId="0" borderId="2" xfId="1" applyFont="1" applyFill="1" applyBorder="1" applyAlignment="1">
      <alignment horizontal="center" wrapText="1"/>
    </xf>
    <xf numFmtId="0" fontId="2" fillId="0" borderId="2" xfId="1" applyFont="1" applyFill="1" applyBorder="1" applyAlignment="1">
      <alignment horizontal="center"/>
    </xf>
    <xf numFmtId="0" fontId="2" fillId="0" borderId="2" xfId="1" applyFont="1" applyBorder="1"/>
    <xf numFmtId="49" fontId="2" fillId="0" borderId="2" xfId="3" applyNumberFormat="1" applyFont="1" applyBorder="1" applyAlignment="1" applyProtection="1">
      <alignment horizontal="center" wrapText="1"/>
      <protection locked="0"/>
    </xf>
    <xf numFmtId="165" fontId="2" fillId="0" borderId="2" xfId="3" applyNumberFormat="1" applyFont="1" applyFill="1" applyBorder="1" applyAlignment="1" applyProtection="1">
      <alignment horizontal="center" vertical="center"/>
      <protection hidden="1"/>
    </xf>
    <xf numFmtId="49" fontId="4" fillId="0" borderId="2" xfId="3" applyNumberFormat="1" applyFont="1" applyFill="1" applyBorder="1" applyAlignment="1" applyProtection="1">
      <alignment horizontal="left" wrapText="1"/>
      <protection hidden="1"/>
    </xf>
    <xf numFmtId="49" fontId="2" fillId="0" borderId="2" xfId="3" applyNumberFormat="1" applyFont="1" applyFill="1" applyBorder="1" applyAlignment="1" applyProtection="1">
      <alignment horizontal="left" wrapText="1"/>
      <protection hidden="1"/>
    </xf>
    <xf numFmtId="49" fontId="2" fillId="0" borderId="2" xfId="1" applyNumberFormat="1" applyFont="1" applyFill="1" applyBorder="1" applyAlignment="1">
      <alignment horizontal="left" wrapText="1"/>
    </xf>
    <xf numFmtId="0" fontId="8" fillId="0" borderId="0" xfId="0" applyFont="1"/>
    <xf numFmtId="0" fontId="9" fillId="0" borderId="0" xfId="0" applyFont="1"/>
    <xf numFmtId="0" fontId="10" fillId="0" borderId="0" xfId="0" applyFont="1"/>
    <xf numFmtId="0" fontId="2" fillId="0" borderId="0" xfId="0" applyFont="1" applyAlignment="1">
      <alignment horizontal="left" wrapText="1"/>
    </xf>
    <xf numFmtId="0" fontId="4" fillId="0" borderId="0" xfId="0" applyFont="1" applyAlignment="1">
      <alignment horizontal="center" wrapText="1"/>
    </xf>
    <xf numFmtId="0" fontId="0" fillId="3" borderId="0" xfId="0" applyFill="1"/>
    <xf numFmtId="0" fontId="2" fillId="0" borderId="2" xfId="0" applyFont="1" applyBorder="1" applyAlignment="1">
      <alignment horizontal="center"/>
    </xf>
    <xf numFmtId="0" fontId="10" fillId="0" borderId="2" xfId="0" applyFont="1" applyBorder="1" applyAlignment="1">
      <alignment horizontal="center"/>
    </xf>
    <xf numFmtId="3" fontId="4" fillId="0" borderId="2" xfId="3" applyNumberFormat="1" applyFont="1" applyFill="1" applyBorder="1" applyAlignment="1" applyProtection="1">
      <alignment horizontal="right" wrapText="1"/>
      <protection hidden="1"/>
    </xf>
    <xf numFmtId="3" fontId="4" fillId="0" borderId="2" xfId="0" applyNumberFormat="1" applyFont="1" applyFill="1" applyBorder="1" applyAlignment="1">
      <alignment horizontal="right"/>
    </xf>
    <xf numFmtId="3" fontId="11" fillId="0" borderId="2" xfId="0" applyNumberFormat="1" applyFont="1" applyBorder="1"/>
    <xf numFmtId="3" fontId="0" fillId="0" borderId="0" xfId="0" applyNumberFormat="1"/>
    <xf numFmtId="0" fontId="12" fillId="0" borderId="2" xfId="1" applyFont="1" applyFill="1" applyBorder="1" applyAlignment="1">
      <alignment horizontal="left" wrapText="1"/>
    </xf>
    <xf numFmtId="3" fontId="2" fillId="0" borderId="2" xfId="3" applyNumberFormat="1" applyFont="1" applyFill="1" applyBorder="1" applyAlignment="1" applyProtection="1">
      <alignment horizontal="right" wrapText="1"/>
      <protection hidden="1"/>
    </xf>
    <xf numFmtId="3" fontId="2" fillId="0" borderId="2" xfId="0" applyNumberFormat="1" applyFont="1" applyFill="1" applyBorder="1" applyAlignment="1">
      <alignment horizontal="right"/>
    </xf>
    <xf numFmtId="3" fontId="10" fillId="0" borderId="2" xfId="0" applyNumberFormat="1" applyFont="1" applyBorder="1"/>
    <xf numFmtId="49" fontId="2" fillId="0" borderId="2" xfId="3" applyNumberFormat="1" applyFont="1" applyFill="1" applyBorder="1" applyAlignment="1" applyProtection="1">
      <alignment horizontal="center" wrapText="1"/>
      <protection hidden="1"/>
    </xf>
    <xf numFmtId="0" fontId="7" fillId="0" borderId="0" xfId="0" applyFont="1"/>
    <xf numFmtId="49" fontId="12" fillId="0" borderId="2" xfId="3" applyNumberFormat="1" applyFont="1" applyFill="1" applyBorder="1" applyAlignment="1" applyProtection="1">
      <alignment horizontal="left" wrapText="1"/>
      <protection hidden="1"/>
    </xf>
    <xf numFmtId="3" fontId="4" fillId="0" borderId="2" xfId="0" applyNumberFormat="1" applyFont="1" applyBorder="1"/>
    <xf numFmtId="3" fontId="8" fillId="0" borderId="0" xfId="0" applyNumberFormat="1" applyFont="1"/>
    <xf numFmtId="3" fontId="2" fillId="0" borderId="2" xfId="0" applyNumberFormat="1" applyFont="1" applyBorder="1"/>
    <xf numFmtId="3" fontId="11" fillId="0" borderId="2" xfId="0" applyNumberFormat="1" applyFont="1" applyFill="1" applyBorder="1"/>
    <xf numFmtId="3" fontId="10" fillId="0" borderId="2" xfId="0" applyNumberFormat="1" applyFont="1" applyFill="1" applyBorder="1"/>
    <xf numFmtId="0" fontId="2" fillId="0" borderId="1" xfId="0" applyFont="1" applyBorder="1"/>
    <xf numFmtId="0" fontId="1" fillId="4" borderId="0" xfId="1" applyFill="1"/>
    <xf numFmtId="0" fontId="2" fillId="0" borderId="0" xfId="0" applyFont="1" applyAlignment="1">
      <alignment horizontal="left" vertical="justify"/>
    </xf>
    <xf numFmtId="0" fontId="2" fillId="0" borderId="2" xfId="1" applyFont="1" applyFill="1" applyBorder="1" applyAlignment="1">
      <alignment horizontal="center" wrapText="1"/>
    </xf>
    <xf numFmtId="0" fontId="2" fillId="0" borderId="2" xfId="1" applyFont="1" applyFill="1" applyBorder="1" applyAlignment="1">
      <alignment horizontal="center"/>
    </xf>
    <xf numFmtId="0" fontId="4" fillId="0" borderId="0" xfId="1" applyFont="1" applyAlignment="1">
      <alignment horizontal="center" wrapText="1"/>
    </xf>
    <xf numFmtId="0" fontId="2" fillId="0" borderId="2" xfId="1" applyFont="1" applyBorder="1" applyAlignment="1">
      <alignment horizontal="center" wrapText="1"/>
    </xf>
    <xf numFmtId="164" fontId="2" fillId="0" borderId="2" xfId="1" applyNumberFormat="1" applyFont="1" applyFill="1" applyBorder="1" applyAlignment="1">
      <alignment horizontal="center"/>
    </xf>
    <xf numFmtId="0" fontId="2" fillId="0" borderId="2" xfId="1" applyFont="1" applyBorder="1" applyAlignment="1">
      <alignment horizontal="center" vertical="center"/>
    </xf>
    <xf numFmtId="0" fontId="2" fillId="2" borderId="2" xfId="1" applyFont="1" applyFill="1" applyBorder="1" applyAlignment="1">
      <alignment horizontal="center" vertical="center" wrapText="1"/>
    </xf>
    <xf numFmtId="165" fontId="2" fillId="0" borderId="2" xfId="1" applyNumberFormat="1" applyFont="1" applyBorder="1" applyAlignment="1">
      <alignment horizontal="center" vertical="center"/>
    </xf>
    <xf numFmtId="0" fontId="2" fillId="0" borderId="2" xfId="1" applyFont="1" applyFill="1" applyBorder="1" applyAlignment="1">
      <alignment horizontal="center" vertical="center" wrapText="1"/>
    </xf>
    <xf numFmtId="0" fontId="2" fillId="0" borderId="2" xfId="0" applyFont="1" applyBorder="1" applyAlignment="1">
      <alignment horizontal="center" wrapText="1"/>
    </xf>
    <xf numFmtId="0" fontId="4" fillId="0" borderId="0" xfId="0" applyFont="1" applyAlignment="1">
      <alignment horizontal="center" wrapText="1"/>
    </xf>
    <xf numFmtId="49" fontId="2" fillId="0" borderId="2" xfId="3" applyNumberFormat="1" applyFont="1" applyBorder="1" applyAlignment="1" applyProtection="1">
      <alignment horizontal="center" vertical="center" wrapText="1"/>
      <protection hidden="1"/>
    </xf>
    <xf numFmtId="0" fontId="10" fillId="0" borderId="2" xfId="0" applyFont="1" applyBorder="1" applyAlignment="1">
      <alignment horizontal="center"/>
    </xf>
    <xf numFmtId="0" fontId="2" fillId="0" borderId="2" xfId="0" applyFont="1" applyBorder="1" applyAlignment="1">
      <alignment horizontal="center"/>
    </xf>
  </cellXfs>
  <cellStyles count="8">
    <cellStyle name="Įprastas" xfId="0" builtinId="0"/>
    <cellStyle name="Įprastas 2" xfId="1"/>
    <cellStyle name="Įprastas 3" xfId="2"/>
    <cellStyle name="Įprastas 3 2" xfId="7"/>
    <cellStyle name="Normal 2" xfId="4"/>
    <cellStyle name="Normal_SAVAPYSsssss" xfId="3"/>
    <cellStyle name="Procentai 2" xfId="5"/>
    <cellStyle name="Procentai 2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tabSelected="1" topLeftCell="A82" zoomScale="115" zoomScaleNormal="115" workbookViewId="0">
      <selection activeCell="F12" sqref="F12"/>
    </sheetView>
  </sheetViews>
  <sheetFormatPr defaultRowHeight="12.75" x14ac:dyDescent="0.2"/>
  <cols>
    <col min="1" max="1" width="9.140625" style="2"/>
    <col min="2" max="2" width="60" style="2" customWidth="1"/>
    <col min="3" max="3" width="18.140625" style="2" customWidth="1"/>
    <col min="4" max="4" width="11.140625" style="2" bestFit="1" customWidth="1"/>
    <col min="5" max="5" width="12.28515625" style="2" bestFit="1" customWidth="1"/>
    <col min="6" max="253" width="9.140625" style="2"/>
    <col min="254" max="254" width="60" style="2" customWidth="1"/>
    <col min="255" max="255" width="17.28515625" style="2" customWidth="1"/>
    <col min="256" max="256" width="13.28515625" style="2" customWidth="1"/>
    <col min="257" max="257" width="12" style="2" customWidth="1"/>
    <col min="258" max="509" width="9.140625" style="2"/>
    <col min="510" max="510" width="60" style="2" customWidth="1"/>
    <col min="511" max="511" width="17.28515625" style="2" customWidth="1"/>
    <col min="512" max="512" width="13.28515625" style="2" customWidth="1"/>
    <col min="513" max="513" width="12" style="2" customWidth="1"/>
    <col min="514" max="765" width="9.140625" style="2"/>
    <col min="766" max="766" width="60" style="2" customWidth="1"/>
    <col min="767" max="767" width="17.28515625" style="2" customWidth="1"/>
    <col min="768" max="768" width="13.28515625" style="2" customWidth="1"/>
    <col min="769" max="769" width="12" style="2" customWidth="1"/>
    <col min="770" max="1021" width="9.140625" style="2"/>
    <col min="1022" max="1022" width="60" style="2" customWidth="1"/>
    <col min="1023" max="1023" width="17.28515625" style="2" customWidth="1"/>
    <col min="1024" max="1024" width="13.28515625" style="2" customWidth="1"/>
    <col min="1025" max="1025" width="12" style="2" customWidth="1"/>
    <col min="1026" max="1277" width="9.140625" style="2"/>
    <col min="1278" max="1278" width="60" style="2" customWidth="1"/>
    <col min="1279" max="1279" width="17.28515625" style="2" customWidth="1"/>
    <col min="1280" max="1280" width="13.28515625" style="2" customWidth="1"/>
    <col min="1281" max="1281" width="12" style="2" customWidth="1"/>
    <col min="1282" max="1533" width="9.140625" style="2"/>
    <col min="1534" max="1534" width="60" style="2" customWidth="1"/>
    <col min="1535" max="1535" width="17.28515625" style="2" customWidth="1"/>
    <col min="1536" max="1536" width="13.28515625" style="2" customWidth="1"/>
    <col min="1537" max="1537" width="12" style="2" customWidth="1"/>
    <col min="1538" max="1789" width="9.140625" style="2"/>
    <col min="1790" max="1790" width="60" style="2" customWidth="1"/>
    <col min="1791" max="1791" width="17.28515625" style="2" customWidth="1"/>
    <col min="1792" max="1792" width="13.28515625" style="2" customWidth="1"/>
    <col min="1793" max="1793" width="12" style="2" customWidth="1"/>
    <col min="1794" max="2045" width="9.140625" style="2"/>
    <col min="2046" max="2046" width="60" style="2" customWidth="1"/>
    <col min="2047" max="2047" width="17.28515625" style="2" customWidth="1"/>
    <col min="2048" max="2048" width="13.28515625" style="2" customWidth="1"/>
    <col min="2049" max="2049" width="12" style="2" customWidth="1"/>
    <col min="2050" max="2301" width="9.140625" style="2"/>
    <col min="2302" max="2302" width="60" style="2" customWidth="1"/>
    <col min="2303" max="2303" width="17.28515625" style="2" customWidth="1"/>
    <col min="2304" max="2304" width="13.28515625" style="2" customWidth="1"/>
    <col min="2305" max="2305" width="12" style="2" customWidth="1"/>
    <col min="2306" max="2557" width="9.140625" style="2"/>
    <col min="2558" max="2558" width="60" style="2" customWidth="1"/>
    <col min="2559" max="2559" width="17.28515625" style="2" customWidth="1"/>
    <col min="2560" max="2560" width="13.28515625" style="2" customWidth="1"/>
    <col min="2561" max="2561" width="12" style="2" customWidth="1"/>
    <col min="2562" max="2813" width="9.140625" style="2"/>
    <col min="2814" max="2814" width="60" style="2" customWidth="1"/>
    <col min="2815" max="2815" width="17.28515625" style="2" customWidth="1"/>
    <col min="2816" max="2816" width="13.28515625" style="2" customWidth="1"/>
    <col min="2817" max="2817" width="12" style="2" customWidth="1"/>
    <col min="2818" max="3069" width="9.140625" style="2"/>
    <col min="3070" max="3070" width="60" style="2" customWidth="1"/>
    <col min="3071" max="3071" width="17.28515625" style="2" customWidth="1"/>
    <col min="3072" max="3072" width="13.28515625" style="2" customWidth="1"/>
    <col min="3073" max="3073" width="12" style="2" customWidth="1"/>
    <col min="3074" max="3325" width="9.140625" style="2"/>
    <col min="3326" max="3326" width="60" style="2" customWidth="1"/>
    <col min="3327" max="3327" width="17.28515625" style="2" customWidth="1"/>
    <col min="3328" max="3328" width="13.28515625" style="2" customWidth="1"/>
    <col min="3329" max="3329" width="12" style="2" customWidth="1"/>
    <col min="3330" max="3581" width="9.140625" style="2"/>
    <col min="3582" max="3582" width="60" style="2" customWidth="1"/>
    <col min="3583" max="3583" width="17.28515625" style="2" customWidth="1"/>
    <col min="3584" max="3584" width="13.28515625" style="2" customWidth="1"/>
    <col min="3585" max="3585" width="12" style="2" customWidth="1"/>
    <col min="3586" max="3837" width="9.140625" style="2"/>
    <col min="3838" max="3838" width="60" style="2" customWidth="1"/>
    <col min="3839" max="3839" width="17.28515625" style="2" customWidth="1"/>
    <col min="3840" max="3840" width="13.28515625" style="2" customWidth="1"/>
    <col min="3841" max="3841" width="12" style="2" customWidth="1"/>
    <col min="3842" max="4093" width="9.140625" style="2"/>
    <col min="4094" max="4094" width="60" style="2" customWidth="1"/>
    <col min="4095" max="4095" width="17.28515625" style="2" customWidth="1"/>
    <col min="4096" max="4096" width="13.28515625" style="2" customWidth="1"/>
    <col min="4097" max="4097" width="12" style="2" customWidth="1"/>
    <col min="4098" max="4349" width="9.140625" style="2"/>
    <col min="4350" max="4350" width="60" style="2" customWidth="1"/>
    <col min="4351" max="4351" width="17.28515625" style="2" customWidth="1"/>
    <col min="4352" max="4352" width="13.28515625" style="2" customWidth="1"/>
    <col min="4353" max="4353" width="12" style="2" customWidth="1"/>
    <col min="4354" max="4605" width="9.140625" style="2"/>
    <col min="4606" max="4606" width="60" style="2" customWidth="1"/>
    <col min="4607" max="4607" width="17.28515625" style="2" customWidth="1"/>
    <col min="4608" max="4608" width="13.28515625" style="2" customWidth="1"/>
    <col min="4609" max="4609" width="12" style="2" customWidth="1"/>
    <col min="4610" max="4861" width="9.140625" style="2"/>
    <col min="4862" max="4862" width="60" style="2" customWidth="1"/>
    <col min="4863" max="4863" width="17.28515625" style="2" customWidth="1"/>
    <col min="4864" max="4864" width="13.28515625" style="2" customWidth="1"/>
    <col min="4865" max="4865" width="12" style="2" customWidth="1"/>
    <col min="4866" max="5117" width="9.140625" style="2"/>
    <col min="5118" max="5118" width="60" style="2" customWidth="1"/>
    <col min="5119" max="5119" width="17.28515625" style="2" customWidth="1"/>
    <col min="5120" max="5120" width="13.28515625" style="2" customWidth="1"/>
    <col min="5121" max="5121" width="12" style="2" customWidth="1"/>
    <col min="5122" max="5373" width="9.140625" style="2"/>
    <col min="5374" max="5374" width="60" style="2" customWidth="1"/>
    <col min="5375" max="5375" width="17.28515625" style="2" customWidth="1"/>
    <col min="5376" max="5376" width="13.28515625" style="2" customWidth="1"/>
    <col min="5377" max="5377" width="12" style="2" customWidth="1"/>
    <col min="5378" max="5629" width="9.140625" style="2"/>
    <col min="5630" max="5630" width="60" style="2" customWidth="1"/>
    <col min="5631" max="5631" width="17.28515625" style="2" customWidth="1"/>
    <col min="5632" max="5632" width="13.28515625" style="2" customWidth="1"/>
    <col min="5633" max="5633" width="12" style="2" customWidth="1"/>
    <col min="5634" max="5885" width="9.140625" style="2"/>
    <col min="5886" max="5886" width="60" style="2" customWidth="1"/>
    <col min="5887" max="5887" width="17.28515625" style="2" customWidth="1"/>
    <col min="5888" max="5888" width="13.28515625" style="2" customWidth="1"/>
    <col min="5889" max="5889" width="12" style="2" customWidth="1"/>
    <col min="5890" max="6141" width="9.140625" style="2"/>
    <col min="6142" max="6142" width="60" style="2" customWidth="1"/>
    <col min="6143" max="6143" width="17.28515625" style="2" customWidth="1"/>
    <col min="6144" max="6144" width="13.28515625" style="2" customWidth="1"/>
    <col min="6145" max="6145" width="12" style="2" customWidth="1"/>
    <col min="6146" max="6397" width="9.140625" style="2"/>
    <col min="6398" max="6398" width="60" style="2" customWidth="1"/>
    <col min="6399" max="6399" width="17.28515625" style="2" customWidth="1"/>
    <col min="6400" max="6400" width="13.28515625" style="2" customWidth="1"/>
    <col min="6401" max="6401" width="12" style="2" customWidth="1"/>
    <col min="6402" max="6653" width="9.140625" style="2"/>
    <col min="6654" max="6654" width="60" style="2" customWidth="1"/>
    <col min="6655" max="6655" width="17.28515625" style="2" customWidth="1"/>
    <col min="6656" max="6656" width="13.28515625" style="2" customWidth="1"/>
    <col min="6657" max="6657" width="12" style="2" customWidth="1"/>
    <col min="6658" max="6909" width="9.140625" style="2"/>
    <col min="6910" max="6910" width="60" style="2" customWidth="1"/>
    <col min="6911" max="6911" width="17.28515625" style="2" customWidth="1"/>
    <col min="6912" max="6912" width="13.28515625" style="2" customWidth="1"/>
    <col min="6913" max="6913" width="12" style="2" customWidth="1"/>
    <col min="6914" max="7165" width="9.140625" style="2"/>
    <col min="7166" max="7166" width="60" style="2" customWidth="1"/>
    <col min="7167" max="7167" width="17.28515625" style="2" customWidth="1"/>
    <col min="7168" max="7168" width="13.28515625" style="2" customWidth="1"/>
    <col min="7169" max="7169" width="12" style="2" customWidth="1"/>
    <col min="7170" max="7421" width="9.140625" style="2"/>
    <col min="7422" max="7422" width="60" style="2" customWidth="1"/>
    <col min="7423" max="7423" width="17.28515625" style="2" customWidth="1"/>
    <col min="7424" max="7424" width="13.28515625" style="2" customWidth="1"/>
    <col min="7425" max="7425" width="12" style="2" customWidth="1"/>
    <col min="7426" max="7677" width="9.140625" style="2"/>
    <col min="7678" max="7678" width="60" style="2" customWidth="1"/>
    <col min="7679" max="7679" width="17.28515625" style="2" customWidth="1"/>
    <col min="7680" max="7680" width="13.28515625" style="2" customWidth="1"/>
    <col min="7681" max="7681" width="12" style="2" customWidth="1"/>
    <col min="7682" max="7933" width="9.140625" style="2"/>
    <col min="7934" max="7934" width="60" style="2" customWidth="1"/>
    <col min="7935" max="7935" width="17.28515625" style="2" customWidth="1"/>
    <col min="7936" max="7936" width="13.28515625" style="2" customWidth="1"/>
    <col min="7937" max="7937" width="12" style="2" customWidth="1"/>
    <col min="7938" max="8189" width="9.140625" style="2"/>
    <col min="8190" max="8190" width="60" style="2" customWidth="1"/>
    <col min="8191" max="8191" width="17.28515625" style="2" customWidth="1"/>
    <col min="8192" max="8192" width="13.28515625" style="2" customWidth="1"/>
    <col min="8193" max="8193" width="12" style="2" customWidth="1"/>
    <col min="8194" max="8445" width="9.140625" style="2"/>
    <col min="8446" max="8446" width="60" style="2" customWidth="1"/>
    <col min="8447" max="8447" width="17.28515625" style="2" customWidth="1"/>
    <col min="8448" max="8448" width="13.28515625" style="2" customWidth="1"/>
    <col min="8449" max="8449" width="12" style="2" customWidth="1"/>
    <col min="8450" max="8701" width="9.140625" style="2"/>
    <col min="8702" max="8702" width="60" style="2" customWidth="1"/>
    <col min="8703" max="8703" width="17.28515625" style="2" customWidth="1"/>
    <col min="8704" max="8704" width="13.28515625" style="2" customWidth="1"/>
    <col min="8705" max="8705" width="12" style="2" customWidth="1"/>
    <col min="8706" max="8957" width="9.140625" style="2"/>
    <col min="8958" max="8958" width="60" style="2" customWidth="1"/>
    <col min="8959" max="8959" width="17.28515625" style="2" customWidth="1"/>
    <col min="8960" max="8960" width="13.28515625" style="2" customWidth="1"/>
    <col min="8961" max="8961" width="12" style="2" customWidth="1"/>
    <col min="8962" max="9213" width="9.140625" style="2"/>
    <col min="9214" max="9214" width="60" style="2" customWidth="1"/>
    <col min="9215" max="9215" width="17.28515625" style="2" customWidth="1"/>
    <col min="9216" max="9216" width="13.28515625" style="2" customWidth="1"/>
    <col min="9217" max="9217" width="12" style="2" customWidth="1"/>
    <col min="9218" max="9469" width="9.140625" style="2"/>
    <col min="9470" max="9470" width="60" style="2" customWidth="1"/>
    <col min="9471" max="9471" width="17.28515625" style="2" customWidth="1"/>
    <col min="9472" max="9472" width="13.28515625" style="2" customWidth="1"/>
    <col min="9473" max="9473" width="12" style="2" customWidth="1"/>
    <col min="9474" max="9725" width="9.140625" style="2"/>
    <col min="9726" max="9726" width="60" style="2" customWidth="1"/>
    <col min="9727" max="9727" width="17.28515625" style="2" customWidth="1"/>
    <col min="9728" max="9728" width="13.28515625" style="2" customWidth="1"/>
    <col min="9729" max="9729" width="12" style="2" customWidth="1"/>
    <col min="9730" max="9981" width="9.140625" style="2"/>
    <col min="9982" max="9982" width="60" style="2" customWidth="1"/>
    <col min="9983" max="9983" width="17.28515625" style="2" customWidth="1"/>
    <col min="9984" max="9984" width="13.28515625" style="2" customWidth="1"/>
    <col min="9985" max="9985" width="12" style="2" customWidth="1"/>
    <col min="9986" max="10237" width="9.140625" style="2"/>
    <col min="10238" max="10238" width="60" style="2" customWidth="1"/>
    <col min="10239" max="10239" width="17.28515625" style="2" customWidth="1"/>
    <col min="10240" max="10240" width="13.28515625" style="2" customWidth="1"/>
    <col min="10241" max="10241" width="12" style="2" customWidth="1"/>
    <col min="10242" max="10493" width="9.140625" style="2"/>
    <col min="10494" max="10494" width="60" style="2" customWidth="1"/>
    <col min="10495" max="10495" width="17.28515625" style="2" customWidth="1"/>
    <col min="10496" max="10496" width="13.28515625" style="2" customWidth="1"/>
    <col min="10497" max="10497" width="12" style="2" customWidth="1"/>
    <col min="10498" max="10749" width="9.140625" style="2"/>
    <col min="10750" max="10750" width="60" style="2" customWidth="1"/>
    <col min="10751" max="10751" width="17.28515625" style="2" customWidth="1"/>
    <col min="10752" max="10752" width="13.28515625" style="2" customWidth="1"/>
    <col min="10753" max="10753" width="12" style="2" customWidth="1"/>
    <col min="10754" max="11005" width="9.140625" style="2"/>
    <col min="11006" max="11006" width="60" style="2" customWidth="1"/>
    <col min="11007" max="11007" width="17.28515625" style="2" customWidth="1"/>
    <col min="11008" max="11008" width="13.28515625" style="2" customWidth="1"/>
    <col min="11009" max="11009" width="12" style="2" customWidth="1"/>
    <col min="11010" max="11261" width="9.140625" style="2"/>
    <col min="11262" max="11262" width="60" style="2" customWidth="1"/>
    <col min="11263" max="11263" width="17.28515625" style="2" customWidth="1"/>
    <col min="11264" max="11264" width="13.28515625" style="2" customWidth="1"/>
    <col min="11265" max="11265" width="12" style="2" customWidth="1"/>
    <col min="11266" max="11517" width="9.140625" style="2"/>
    <col min="11518" max="11518" width="60" style="2" customWidth="1"/>
    <col min="11519" max="11519" width="17.28515625" style="2" customWidth="1"/>
    <col min="11520" max="11520" width="13.28515625" style="2" customWidth="1"/>
    <col min="11521" max="11521" width="12" style="2" customWidth="1"/>
    <col min="11522" max="11773" width="9.140625" style="2"/>
    <col min="11774" max="11774" width="60" style="2" customWidth="1"/>
    <col min="11775" max="11775" width="17.28515625" style="2" customWidth="1"/>
    <col min="11776" max="11776" width="13.28515625" style="2" customWidth="1"/>
    <col min="11777" max="11777" width="12" style="2" customWidth="1"/>
    <col min="11778" max="12029" width="9.140625" style="2"/>
    <col min="12030" max="12030" width="60" style="2" customWidth="1"/>
    <col min="12031" max="12031" width="17.28515625" style="2" customWidth="1"/>
    <col min="12032" max="12032" width="13.28515625" style="2" customWidth="1"/>
    <col min="12033" max="12033" width="12" style="2" customWidth="1"/>
    <col min="12034" max="12285" width="9.140625" style="2"/>
    <col min="12286" max="12286" width="60" style="2" customWidth="1"/>
    <col min="12287" max="12287" width="17.28515625" style="2" customWidth="1"/>
    <col min="12288" max="12288" width="13.28515625" style="2" customWidth="1"/>
    <col min="12289" max="12289" width="12" style="2" customWidth="1"/>
    <col min="12290" max="12541" width="9.140625" style="2"/>
    <col min="12542" max="12542" width="60" style="2" customWidth="1"/>
    <col min="12543" max="12543" width="17.28515625" style="2" customWidth="1"/>
    <col min="12544" max="12544" width="13.28515625" style="2" customWidth="1"/>
    <col min="12545" max="12545" width="12" style="2" customWidth="1"/>
    <col min="12546" max="12797" width="9.140625" style="2"/>
    <col min="12798" max="12798" width="60" style="2" customWidth="1"/>
    <col min="12799" max="12799" width="17.28515625" style="2" customWidth="1"/>
    <col min="12800" max="12800" width="13.28515625" style="2" customWidth="1"/>
    <col min="12801" max="12801" width="12" style="2" customWidth="1"/>
    <col min="12802" max="13053" width="9.140625" style="2"/>
    <col min="13054" max="13054" width="60" style="2" customWidth="1"/>
    <col min="13055" max="13055" width="17.28515625" style="2" customWidth="1"/>
    <col min="13056" max="13056" width="13.28515625" style="2" customWidth="1"/>
    <col min="13057" max="13057" width="12" style="2" customWidth="1"/>
    <col min="13058" max="13309" width="9.140625" style="2"/>
    <col min="13310" max="13310" width="60" style="2" customWidth="1"/>
    <col min="13311" max="13311" width="17.28515625" style="2" customWidth="1"/>
    <col min="13312" max="13312" width="13.28515625" style="2" customWidth="1"/>
    <col min="13313" max="13313" width="12" style="2" customWidth="1"/>
    <col min="13314" max="13565" width="9.140625" style="2"/>
    <col min="13566" max="13566" width="60" style="2" customWidth="1"/>
    <col min="13567" max="13567" width="17.28515625" style="2" customWidth="1"/>
    <col min="13568" max="13568" width="13.28515625" style="2" customWidth="1"/>
    <col min="13569" max="13569" width="12" style="2" customWidth="1"/>
    <col min="13570" max="13821" width="9.140625" style="2"/>
    <col min="13822" max="13822" width="60" style="2" customWidth="1"/>
    <col min="13823" max="13823" width="17.28515625" style="2" customWidth="1"/>
    <col min="13824" max="13824" width="13.28515625" style="2" customWidth="1"/>
    <col min="13825" max="13825" width="12" style="2" customWidth="1"/>
    <col min="13826" max="14077" width="9.140625" style="2"/>
    <col min="14078" max="14078" width="60" style="2" customWidth="1"/>
    <col min="14079" max="14079" width="17.28515625" style="2" customWidth="1"/>
    <col min="14080" max="14080" width="13.28515625" style="2" customWidth="1"/>
    <col min="14081" max="14081" width="12" style="2" customWidth="1"/>
    <col min="14082" max="14333" width="9.140625" style="2"/>
    <col min="14334" max="14334" width="60" style="2" customWidth="1"/>
    <col min="14335" max="14335" width="17.28515625" style="2" customWidth="1"/>
    <col min="14336" max="14336" width="13.28515625" style="2" customWidth="1"/>
    <col min="14337" max="14337" width="12" style="2" customWidth="1"/>
    <col min="14338" max="14589" width="9.140625" style="2"/>
    <col min="14590" max="14590" width="60" style="2" customWidth="1"/>
    <col min="14591" max="14591" width="17.28515625" style="2" customWidth="1"/>
    <col min="14592" max="14592" width="13.28515625" style="2" customWidth="1"/>
    <col min="14593" max="14593" width="12" style="2" customWidth="1"/>
    <col min="14594" max="14845" width="9.140625" style="2"/>
    <col min="14846" max="14846" width="60" style="2" customWidth="1"/>
    <col min="14847" max="14847" width="17.28515625" style="2" customWidth="1"/>
    <col min="14848" max="14848" width="13.28515625" style="2" customWidth="1"/>
    <col min="14849" max="14849" width="12" style="2" customWidth="1"/>
    <col min="14850" max="15101" width="9.140625" style="2"/>
    <col min="15102" max="15102" width="60" style="2" customWidth="1"/>
    <col min="15103" max="15103" width="17.28515625" style="2" customWidth="1"/>
    <col min="15104" max="15104" width="13.28515625" style="2" customWidth="1"/>
    <col min="15105" max="15105" width="12" style="2" customWidth="1"/>
    <col min="15106" max="15357" width="9.140625" style="2"/>
    <col min="15358" max="15358" width="60" style="2" customWidth="1"/>
    <col min="15359" max="15359" width="17.28515625" style="2" customWidth="1"/>
    <col min="15360" max="15360" width="13.28515625" style="2" customWidth="1"/>
    <col min="15361" max="15361" width="12" style="2" customWidth="1"/>
    <col min="15362" max="15613" width="9.140625" style="2"/>
    <col min="15614" max="15614" width="60" style="2" customWidth="1"/>
    <col min="15615" max="15615" width="17.28515625" style="2" customWidth="1"/>
    <col min="15616" max="15616" width="13.28515625" style="2" customWidth="1"/>
    <col min="15617" max="15617" width="12" style="2" customWidth="1"/>
    <col min="15618" max="15869" width="9.140625" style="2"/>
    <col min="15870" max="15870" width="60" style="2" customWidth="1"/>
    <col min="15871" max="15871" width="17.28515625" style="2" customWidth="1"/>
    <col min="15872" max="15872" width="13.28515625" style="2" customWidth="1"/>
    <col min="15873" max="15873" width="12" style="2" customWidth="1"/>
    <col min="15874" max="16125" width="9.140625" style="2"/>
    <col min="16126" max="16126" width="60" style="2" customWidth="1"/>
    <col min="16127" max="16127" width="17.28515625" style="2" customWidth="1"/>
    <col min="16128" max="16128" width="13.28515625" style="2" customWidth="1"/>
    <col min="16129" max="16129" width="12" style="2" customWidth="1"/>
    <col min="16130" max="16384" width="9.140625" style="2"/>
  </cols>
  <sheetData>
    <row r="1" spans="1:3" customFormat="1" ht="16.5" customHeight="1" x14ac:dyDescent="0.25">
      <c r="A1" s="8"/>
      <c r="B1" s="78" t="s">
        <v>146</v>
      </c>
      <c r="C1" s="78"/>
    </row>
    <row r="2" spans="1:3" customFormat="1" ht="14.25" customHeight="1" x14ac:dyDescent="0.25">
      <c r="A2" s="8"/>
      <c r="B2" s="78" t="s">
        <v>184</v>
      </c>
      <c r="C2" s="78"/>
    </row>
    <row r="3" spans="1:3" customFormat="1" ht="15.75" x14ac:dyDescent="0.25">
      <c r="A3" s="9"/>
      <c r="B3" s="78" t="s">
        <v>148</v>
      </c>
      <c r="C3" s="78"/>
    </row>
    <row r="4" spans="1:3" customFormat="1" ht="15.75" x14ac:dyDescent="0.25">
      <c r="A4" s="9"/>
      <c r="B4" s="78" t="s">
        <v>186</v>
      </c>
      <c r="C4" s="78"/>
    </row>
    <row r="5" spans="1:3" customFormat="1" ht="15.75" x14ac:dyDescent="0.25">
      <c r="A5" s="9"/>
      <c r="B5" s="78" t="s">
        <v>361</v>
      </c>
      <c r="C5" s="78"/>
    </row>
    <row r="6" spans="1:3" customFormat="1" ht="15.75" x14ac:dyDescent="0.25">
      <c r="A6" s="9"/>
      <c r="B6" s="32" t="s">
        <v>187</v>
      </c>
      <c r="C6" s="32"/>
    </row>
    <row r="7" spans="1:3" customFormat="1" ht="15.75" x14ac:dyDescent="0.25">
      <c r="A7" s="9"/>
      <c r="B7" s="78"/>
      <c r="C7" s="78"/>
    </row>
    <row r="8" spans="1:3" ht="12.75" customHeight="1" x14ac:dyDescent="0.25">
      <c r="A8" s="10"/>
      <c r="B8" s="11"/>
      <c r="C8" s="11"/>
    </row>
    <row r="9" spans="1:3" ht="15.75" x14ac:dyDescent="0.25">
      <c r="A9" s="12"/>
      <c r="B9" s="3" t="s">
        <v>149</v>
      </c>
      <c r="C9" s="1"/>
    </row>
    <row r="10" spans="1:3" ht="11.25" customHeight="1" x14ac:dyDescent="0.25">
      <c r="A10" s="10"/>
      <c r="B10" s="3"/>
      <c r="C10" s="13"/>
    </row>
    <row r="11" spans="1:3" ht="15.75" x14ac:dyDescent="0.25">
      <c r="A11" s="10"/>
      <c r="B11" s="4" t="s">
        <v>7</v>
      </c>
      <c r="C11" s="1" t="s">
        <v>150</v>
      </c>
    </row>
    <row r="12" spans="1:3" ht="42.75" customHeight="1" x14ac:dyDescent="0.2">
      <c r="A12" s="14" t="s">
        <v>0</v>
      </c>
      <c r="B12" s="14" t="s">
        <v>8</v>
      </c>
      <c r="C12" s="14" t="s">
        <v>1</v>
      </c>
    </row>
    <row r="13" spans="1:3" s="15" customFormat="1" ht="15.75" x14ac:dyDescent="0.25">
      <c r="A13" s="43">
        <v>1</v>
      </c>
      <c r="B13" s="43">
        <v>2</v>
      </c>
      <c r="C13" s="43">
        <v>3</v>
      </c>
    </row>
    <row r="14" spans="1:3" ht="15.75" x14ac:dyDescent="0.25">
      <c r="A14" s="16">
        <v>1</v>
      </c>
      <c r="B14" s="17" t="s">
        <v>9</v>
      </c>
      <c r="C14" s="33">
        <v>73679602</v>
      </c>
    </row>
    <row r="15" spans="1:3" ht="15.75" x14ac:dyDescent="0.25">
      <c r="A15" s="16">
        <v>2</v>
      </c>
      <c r="B15" s="18" t="s">
        <v>10</v>
      </c>
      <c r="C15" s="34">
        <v>58520251</v>
      </c>
    </row>
    <row r="16" spans="1:3" ht="15.75" x14ac:dyDescent="0.25">
      <c r="A16" s="16">
        <v>3</v>
      </c>
      <c r="B16" s="18" t="s">
        <v>11</v>
      </c>
      <c r="C16" s="34">
        <v>337118</v>
      </c>
    </row>
    <row r="17" spans="1:3" ht="15.75" x14ac:dyDescent="0.25">
      <c r="A17" s="16">
        <v>4</v>
      </c>
      <c r="B17" s="18" t="s">
        <v>12</v>
      </c>
      <c r="C17" s="34">
        <v>61399</v>
      </c>
    </row>
    <row r="18" spans="1:3" ht="15.75" x14ac:dyDescent="0.25">
      <c r="A18" s="16">
        <v>5</v>
      </c>
      <c r="B18" s="18" t="s">
        <v>13</v>
      </c>
      <c r="C18" s="34">
        <v>7778614</v>
      </c>
    </row>
    <row r="19" spans="1:3" ht="15.75" x14ac:dyDescent="0.25">
      <c r="A19" s="16">
        <v>6</v>
      </c>
      <c r="B19" s="18" t="s">
        <v>14</v>
      </c>
      <c r="C19" s="34">
        <v>405468</v>
      </c>
    </row>
    <row r="20" spans="1:3" ht="15.75" x14ac:dyDescent="0.25">
      <c r="A20" s="16">
        <v>7</v>
      </c>
      <c r="B20" s="18" t="s">
        <v>15</v>
      </c>
      <c r="C20" s="34">
        <v>125985</v>
      </c>
    </row>
    <row r="21" spans="1:3" ht="15.75" x14ac:dyDescent="0.25">
      <c r="A21" s="16">
        <v>8</v>
      </c>
      <c r="B21" s="18" t="s">
        <v>16</v>
      </c>
      <c r="C21" s="34">
        <v>6450767</v>
      </c>
    </row>
    <row r="22" spans="1:3" ht="15.75" x14ac:dyDescent="0.25">
      <c r="A22" s="16">
        <v>9</v>
      </c>
      <c r="B22" s="17" t="s">
        <v>211</v>
      </c>
      <c r="C22" s="33">
        <v>44168826</v>
      </c>
    </row>
    <row r="23" spans="1:3" ht="15.75" x14ac:dyDescent="0.25">
      <c r="A23" s="16">
        <v>10</v>
      </c>
      <c r="B23" s="19" t="s">
        <v>17</v>
      </c>
      <c r="C23" s="33">
        <v>794341</v>
      </c>
    </row>
    <row r="24" spans="1:3" ht="15.75" x14ac:dyDescent="0.25">
      <c r="A24" s="16">
        <v>11</v>
      </c>
      <c r="B24" s="20" t="s">
        <v>18</v>
      </c>
      <c r="C24" s="34">
        <v>54304</v>
      </c>
    </row>
    <row r="25" spans="1:3" ht="15.75" x14ac:dyDescent="0.25">
      <c r="A25" s="16">
        <v>12</v>
      </c>
      <c r="B25" s="20" t="s">
        <v>19</v>
      </c>
      <c r="C25" s="34">
        <v>740037</v>
      </c>
    </row>
    <row r="26" spans="1:3" ht="31.5" x14ac:dyDescent="0.25">
      <c r="A26" s="16">
        <v>13</v>
      </c>
      <c r="B26" s="17" t="s">
        <v>207</v>
      </c>
      <c r="C26" s="33">
        <v>42874625</v>
      </c>
    </row>
    <row r="27" spans="1:3" ht="31.5" x14ac:dyDescent="0.25">
      <c r="A27" s="16">
        <v>14</v>
      </c>
      <c r="B27" s="18" t="s">
        <v>155</v>
      </c>
      <c r="C27" s="34">
        <v>4897134</v>
      </c>
    </row>
    <row r="28" spans="1:3" ht="15.75" x14ac:dyDescent="0.25">
      <c r="A28" s="16">
        <v>15</v>
      </c>
      <c r="B28" s="6" t="s">
        <v>20</v>
      </c>
      <c r="C28" s="34">
        <v>579</v>
      </c>
    </row>
    <row r="29" spans="1:3" ht="15.75" x14ac:dyDescent="0.25">
      <c r="A29" s="16">
        <v>16</v>
      </c>
      <c r="B29" s="6" t="s">
        <v>21</v>
      </c>
      <c r="C29" s="34">
        <v>15959</v>
      </c>
    </row>
    <row r="30" spans="1:3" ht="15.75" x14ac:dyDescent="0.25">
      <c r="A30" s="16">
        <v>17</v>
      </c>
      <c r="B30" s="6" t="s">
        <v>22</v>
      </c>
      <c r="C30" s="34">
        <v>10400</v>
      </c>
    </row>
    <row r="31" spans="1:3" ht="15.75" x14ac:dyDescent="0.25">
      <c r="A31" s="16">
        <v>18</v>
      </c>
      <c r="B31" s="6" t="s">
        <v>23</v>
      </c>
      <c r="C31" s="34">
        <v>68496</v>
      </c>
    </row>
    <row r="32" spans="1:3" ht="15.75" x14ac:dyDescent="0.25">
      <c r="A32" s="16">
        <v>19</v>
      </c>
      <c r="B32" s="6" t="s">
        <v>24</v>
      </c>
      <c r="C32" s="34">
        <v>31221</v>
      </c>
    </row>
    <row r="33" spans="1:3" ht="15.75" x14ac:dyDescent="0.25">
      <c r="A33" s="16">
        <v>20</v>
      </c>
      <c r="B33" s="6" t="s">
        <v>25</v>
      </c>
      <c r="C33" s="34">
        <v>84569</v>
      </c>
    </row>
    <row r="34" spans="1:3" ht="15.75" x14ac:dyDescent="0.25">
      <c r="A34" s="16">
        <v>21</v>
      </c>
      <c r="B34" s="6" t="s">
        <v>26</v>
      </c>
      <c r="C34" s="34">
        <v>15697</v>
      </c>
    </row>
    <row r="35" spans="1:3" ht="15.75" x14ac:dyDescent="0.25">
      <c r="A35" s="16">
        <v>22</v>
      </c>
      <c r="B35" s="6" t="s">
        <v>27</v>
      </c>
      <c r="C35" s="34">
        <v>64095</v>
      </c>
    </row>
    <row r="36" spans="1:3" ht="31.5" x14ac:dyDescent="0.25">
      <c r="A36" s="16">
        <v>23</v>
      </c>
      <c r="B36" s="6" t="s">
        <v>28</v>
      </c>
      <c r="C36" s="34">
        <v>2462</v>
      </c>
    </row>
    <row r="37" spans="1:3" ht="31.5" x14ac:dyDescent="0.25">
      <c r="A37" s="16">
        <v>24</v>
      </c>
      <c r="B37" s="6" t="s">
        <v>29</v>
      </c>
      <c r="C37" s="34">
        <v>602</v>
      </c>
    </row>
    <row r="38" spans="1:3" ht="15.75" x14ac:dyDescent="0.25">
      <c r="A38" s="16">
        <v>25</v>
      </c>
      <c r="B38" s="6" t="s">
        <v>30</v>
      </c>
      <c r="C38" s="34">
        <v>7820</v>
      </c>
    </row>
    <row r="39" spans="1:3" ht="47.25" x14ac:dyDescent="0.25">
      <c r="A39" s="16">
        <v>26</v>
      </c>
      <c r="B39" s="6" t="s">
        <v>151</v>
      </c>
      <c r="C39" s="34">
        <v>1400</v>
      </c>
    </row>
    <row r="40" spans="1:3" ht="15.75" x14ac:dyDescent="0.25">
      <c r="A40" s="16">
        <v>27</v>
      </c>
      <c r="B40" s="18" t="s">
        <v>31</v>
      </c>
      <c r="C40" s="34">
        <v>268504</v>
      </c>
    </row>
    <row r="41" spans="1:3" ht="31.5" x14ac:dyDescent="0.25">
      <c r="A41" s="16">
        <v>28</v>
      </c>
      <c r="B41" s="6" t="s">
        <v>32</v>
      </c>
      <c r="C41" s="34">
        <v>303440</v>
      </c>
    </row>
    <row r="42" spans="1:3" ht="15.75" x14ac:dyDescent="0.25">
      <c r="A42" s="16">
        <v>29</v>
      </c>
      <c r="B42" s="6" t="s">
        <v>33</v>
      </c>
      <c r="C42" s="34">
        <v>1980792</v>
      </c>
    </row>
    <row r="43" spans="1:3" ht="15.75" x14ac:dyDescent="0.25">
      <c r="A43" s="16">
        <v>30</v>
      </c>
      <c r="B43" s="6" t="s">
        <v>34</v>
      </c>
      <c r="C43" s="34">
        <v>668182</v>
      </c>
    </row>
    <row r="44" spans="1:3" ht="15.75" x14ac:dyDescent="0.25">
      <c r="A44" s="16">
        <v>31</v>
      </c>
      <c r="B44" s="6" t="s">
        <v>35</v>
      </c>
      <c r="C44" s="34">
        <v>590761</v>
      </c>
    </row>
    <row r="45" spans="1:3" ht="15.75" x14ac:dyDescent="0.25">
      <c r="A45" s="16">
        <v>32</v>
      </c>
      <c r="B45" s="6" t="s">
        <v>36</v>
      </c>
      <c r="C45" s="34">
        <v>255469</v>
      </c>
    </row>
    <row r="46" spans="1:3" ht="15.75" x14ac:dyDescent="0.25">
      <c r="A46" s="16">
        <v>33</v>
      </c>
      <c r="B46" s="6" t="s">
        <v>37</v>
      </c>
      <c r="C46" s="34">
        <v>187819</v>
      </c>
    </row>
    <row r="47" spans="1:3" ht="31.5" x14ac:dyDescent="0.25">
      <c r="A47" s="16">
        <v>34</v>
      </c>
      <c r="B47" s="6" t="s">
        <v>152</v>
      </c>
      <c r="C47" s="34">
        <v>338867</v>
      </c>
    </row>
    <row r="48" spans="1:3" ht="15.75" x14ac:dyDescent="0.25">
      <c r="A48" s="16">
        <v>35</v>
      </c>
      <c r="B48" s="18" t="s">
        <v>38</v>
      </c>
      <c r="C48" s="34">
        <v>30842884</v>
      </c>
    </row>
    <row r="49" spans="1:3" ht="15.75" x14ac:dyDescent="0.25">
      <c r="A49" s="16">
        <v>36</v>
      </c>
      <c r="B49" s="18" t="s">
        <v>158</v>
      </c>
      <c r="C49" s="34">
        <v>1983974</v>
      </c>
    </row>
    <row r="50" spans="1:3" ht="15.75" x14ac:dyDescent="0.25">
      <c r="A50" s="16">
        <v>37</v>
      </c>
      <c r="B50" s="18" t="s">
        <v>39</v>
      </c>
      <c r="C50" s="34">
        <v>636436</v>
      </c>
    </row>
    <row r="51" spans="1:3" ht="15.75" x14ac:dyDescent="0.25">
      <c r="A51" s="16">
        <v>38</v>
      </c>
      <c r="B51" s="18" t="s">
        <v>40</v>
      </c>
      <c r="C51" s="34">
        <v>460900</v>
      </c>
    </row>
    <row r="52" spans="1:3" ht="15.75" x14ac:dyDescent="0.25">
      <c r="A52" s="16">
        <v>39</v>
      </c>
      <c r="B52" s="18" t="s">
        <v>41</v>
      </c>
      <c r="C52" s="34">
        <v>886638</v>
      </c>
    </row>
    <row r="53" spans="1:3" ht="31.5" x14ac:dyDescent="0.25">
      <c r="A53" s="16">
        <v>40</v>
      </c>
      <c r="B53" s="18" t="s">
        <v>42</v>
      </c>
      <c r="C53" s="34">
        <v>17514</v>
      </c>
    </row>
    <row r="54" spans="1:3" ht="31.5" x14ac:dyDescent="0.25">
      <c r="A54" s="16">
        <v>41</v>
      </c>
      <c r="B54" s="18" t="s">
        <v>153</v>
      </c>
      <c r="C54" s="34">
        <v>144810</v>
      </c>
    </row>
    <row r="55" spans="1:3" ht="31.5" x14ac:dyDescent="0.25">
      <c r="A55" s="16">
        <v>42</v>
      </c>
      <c r="B55" s="18" t="s">
        <v>189</v>
      </c>
      <c r="C55" s="34">
        <v>50833</v>
      </c>
    </row>
    <row r="56" spans="1:3" ht="47.25" x14ac:dyDescent="0.25">
      <c r="A56" s="16">
        <v>43</v>
      </c>
      <c r="B56" s="18" t="s">
        <v>190</v>
      </c>
      <c r="C56" s="34">
        <v>14128</v>
      </c>
    </row>
    <row r="57" spans="1:3" ht="47.25" x14ac:dyDescent="0.25">
      <c r="A57" s="16">
        <v>44</v>
      </c>
      <c r="B57" s="18" t="s">
        <v>197</v>
      </c>
      <c r="C57" s="34">
        <v>2006573</v>
      </c>
    </row>
    <row r="58" spans="1:3" ht="31.5" x14ac:dyDescent="0.25">
      <c r="A58" s="16">
        <v>45</v>
      </c>
      <c r="B58" s="18" t="s">
        <v>205</v>
      </c>
      <c r="C58" s="34">
        <v>93962</v>
      </c>
    </row>
    <row r="59" spans="1:3" ht="31.5" x14ac:dyDescent="0.25">
      <c r="A59" s="16">
        <v>46</v>
      </c>
      <c r="B59" s="18" t="s">
        <v>206</v>
      </c>
      <c r="C59" s="34">
        <v>2822813</v>
      </c>
    </row>
    <row r="60" spans="1:3" ht="15.75" x14ac:dyDescent="0.25">
      <c r="A60" s="16">
        <v>47</v>
      </c>
      <c r="B60" s="20" t="s">
        <v>188</v>
      </c>
      <c r="C60" s="34">
        <v>320320</v>
      </c>
    </row>
    <row r="61" spans="1:3" ht="31.5" x14ac:dyDescent="0.25">
      <c r="A61" s="16">
        <v>48</v>
      </c>
      <c r="B61" s="18" t="s">
        <v>200</v>
      </c>
      <c r="C61" s="34">
        <v>144810</v>
      </c>
    </row>
    <row r="62" spans="1:3" ht="31.5" x14ac:dyDescent="0.25">
      <c r="A62" s="16">
        <v>49</v>
      </c>
      <c r="B62" s="18" t="s">
        <v>201</v>
      </c>
      <c r="C62" s="34">
        <v>144810</v>
      </c>
    </row>
    <row r="63" spans="1:3" ht="31.5" x14ac:dyDescent="0.25">
      <c r="A63" s="16">
        <v>50</v>
      </c>
      <c r="B63" s="18" t="s">
        <v>195</v>
      </c>
      <c r="C63" s="34">
        <v>405468</v>
      </c>
    </row>
    <row r="64" spans="1:3" ht="15.75" x14ac:dyDescent="0.25">
      <c r="A64" s="16">
        <v>51</v>
      </c>
      <c r="B64" s="18" t="s">
        <v>196</v>
      </c>
      <c r="C64" s="34">
        <v>115848</v>
      </c>
    </row>
    <row r="65" spans="1:3" ht="31.5" x14ac:dyDescent="0.25">
      <c r="A65" s="16">
        <v>52</v>
      </c>
      <c r="B65" s="18" t="s">
        <v>202</v>
      </c>
      <c r="C65" s="34">
        <v>1691557</v>
      </c>
    </row>
    <row r="66" spans="1:3" ht="15.75" x14ac:dyDescent="0.25">
      <c r="A66" s="16">
        <v>53</v>
      </c>
      <c r="B66" s="41" t="s">
        <v>214</v>
      </c>
      <c r="C66" s="33">
        <v>499860</v>
      </c>
    </row>
    <row r="67" spans="1:3" ht="31.5" x14ac:dyDescent="0.25">
      <c r="A67" s="16">
        <v>54</v>
      </c>
      <c r="B67" s="42" t="s">
        <v>212</v>
      </c>
      <c r="C67" s="34">
        <v>127253</v>
      </c>
    </row>
    <row r="68" spans="1:3" ht="15.75" x14ac:dyDescent="0.25">
      <c r="A68" s="16">
        <v>55</v>
      </c>
      <c r="B68" s="42" t="s">
        <v>215</v>
      </c>
      <c r="C68" s="34">
        <v>60903</v>
      </c>
    </row>
    <row r="69" spans="1:3" ht="15.75" x14ac:dyDescent="0.25">
      <c r="A69" s="16">
        <v>56</v>
      </c>
      <c r="B69" s="42" t="s">
        <v>216</v>
      </c>
      <c r="C69" s="34">
        <v>311704</v>
      </c>
    </row>
    <row r="70" spans="1:3" ht="15.75" x14ac:dyDescent="0.25">
      <c r="A70" s="16">
        <v>57</v>
      </c>
      <c r="B70" s="17" t="s">
        <v>217</v>
      </c>
      <c r="C70" s="33">
        <v>11209400</v>
      </c>
    </row>
    <row r="71" spans="1:3" ht="15.75" x14ac:dyDescent="0.25">
      <c r="A71" s="16">
        <v>58</v>
      </c>
      <c r="B71" s="18" t="s">
        <v>43</v>
      </c>
      <c r="C71" s="34">
        <v>57924</v>
      </c>
    </row>
    <row r="72" spans="1:3" ht="15.75" x14ac:dyDescent="0.25">
      <c r="A72" s="16">
        <v>59</v>
      </c>
      <c r="B72" s="18" t="s">
        <v>44</v>
      </c>
      <c r="C72" s="34">
        <v>970227</v>
      </c>
    </row>
    <row r="73" spans="1:3" ht="31.5" x14ac:dyDescent="0.25">
      <c r="A73" s="16">
        <v>60</v>
      </c>
      <c r="B73" s="18" t="s">
        <v>45</v>
      </c>
      <c r="C73" s="34">
        <v>2056302</v>
      </c>
    </row>
    <row r="74" spans="1:3" ht="15.75" x14ac:dyDescent="0.25">
      <c r="A74" s="16">
        <v>61</v>
      </c>
      <c r="B74" s="18" t="s">
        <v>46</v>
      </c>
      <c r="C74" s="34">
        <v>72405</v>
      </c>
    </row>
    <row r="75" spans="1:3" ht="15.75" x14ac:dyDescent="0.25">
      <c r="A75" s="16">
        <v>62</v>
      </c>
      <c r="B75" s="18" t="s">
        <v>47</v>
      </c>
      <c r="C75" s="34">
        <v>1635987</v>
      </c>
    </row>
    <row r="76" spans="1:3" ht="15.75" x14ac:dyDescent="0.25">
      <c r="A76" s="16">
        <v>63</v>
      </c>
      <c r="B76" s="18" t="s">
        <v>48</v>
      </c>
      <c r="C76" s="34">
        <v>1041986</v>
      </c>
    </row>
    <row r="77" spans="1:3" ht="31.5" x14ac:dyDescent="0.25">
      <c r="A77" s="16">
        <v>64</v>
      </c>
      <c r="B77" s="18" t="s">
        <v>49</v>
      </c>
      <c r="C77" s="34">
        <v>4998063</v>
      </c>
    </row>
    <row r="78" spans="1:3" ht="15.75" x14ac:dyDescent="0.25">
      <c r="A78" s="16">
        <v>65</v>
      </c>
      <c r="B78" s="18" t="s">
        <v>50</v>
      </c>
      <c r="C78" s="34">
        <v>246177</v>
      </c>
    </row>
    <row r="79" spans="1:3" ht="15.75" x14ac:dyDescent="0.25">
      <c r="A79" s="16">
        <v>66</v>
      </c>
      <c r="B79" s="18" t="s">
        <v>51</v>
      </c>
      <c r="C79" s="34">
        <v>2896</v>
      </c>
    </row>
    <row r="80" spans="1:3" ht="15.75" x14ac:dyDescent="0.25">
      <c r="A80" s="16">
        <v>67</v>
      </c>
      <c r="B80" s="18" t="s">
        <v>52</v>
      </c>
      <c r="C80" s="34">
        <v>127433</v>
      </c>
    </row>
    <row r="81" spans="1:3" ht="31.5" x14ac:dyDescent="0.25">
      <c r="A81" s="16">
        <v>68</v>
      </c>
      <c r="B81" s="17" t="s">
        <v>218</v>
      </c>
      <c r="C81" s="33">
        <v>550278</v>
      </c>
    </row>
    <row r="82" spans="1:3" ht="15.75" x14ac:dyDescent="0.25">
      <c r="A82" s="16">
        <v>69</v>
      </c>
      <c r="B82" s="17" t="s">
        <v>219</v>
      </c>
      <c r="C82" s="33">
        <v>550278</v>
      </c>
    </row>
    <row r="83" spans="1:3" ht="15.75" x14ac:dyDescent="0.25">
      <c r="A83" s="16">
        <v>70</v>
      </c>
      <c r="B83" s="18" t="s">
        <v>53</v>
      </c>
      <c r="C83" s="34">
        <v>434430</v>
      </c>
    </row>
    <row r="84" spans="1:3" ht="15.75" x14ac:dyDescent="0.25">
      <c r="A84" s="16">
        <v>71</v>
      </c>
      <c r="B84" s="18" t="s">
        <v>54</v>
      </c>
      <c r="C84" s="34">
        <v>115848</v>
      </c>
    </row>
    <row r="85" spans="1:3" ht="15.75" x14ac:dyDescent="0.25">
      <c r="A85" s="16">
        <v>72</v>
      </c>
      <c r="B85" s="19" t="s">
        <v>220</v>
      </c>
      <c r="C85" s="33">
        <v>129608106</v>
      </c>
    </row>
    <row r="86" spans="1:3" ht="15.75" x14ac:dyDescent="0.25">
      <c r="A86" s="16">
        <v>73</v>
      </c>
      <c r="B86" s="27" t="s">
        <v>154</v>
      </c>
      <c r="C86" s="33">
        <v>4823613</v>
      </c>
    </row>
    <row r="87" spans="1:3" ht="15.75" x14ac:dyDescent="0.25">
      <c r="A87" s="16">
        <v>74</v>
      </c>
      <c r="B87" s="27" t="s">
        <v>221</v>
      </c>
      <c r="C87" s="33">
        <v>134431719</v>
      </c>
    </row>
  </sheetData>
  <mergeCells count="6">
    <mergeCell ref="B7:C7"/>
    <mergeCell ref="B1:C1"/>
    <mergeCell ref="B2:C2"/>
    <mergeCell ref="B3:C3"/>
    <mergeCell ref="B4:C4"/>
    <mergeCell ref="B5:C5"/>
  </mergeCells>
  <pageMargins left="0.9055118110236221" right="0.39370078740157483"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3"/>
  <sheetViews>
    <sheetView showZeros="0" zoomScaleNormal="100" workbookViewId="0">
      <pane xSplit="2" ySplit="5" topLeftCell="C165" activePane="bottomRight" state="frozen"/>
      <selection pane="topRight" activeCell="C1" sqref="C1"/>
      <selection pane="bottomLeft" activeCell="A9" sqref="A9"/>
      <selection pane="bottomRight" activeCell="C6" sqref="C6:G171"/>
    </sheetView>
  </sheetViews>
  <sheetFormatPr defaultColWidth="10.140625" defaultRowHeight="15" x14ac:dyDescent="0.2"/>
  <cols>
    <col min="1" max="1" width="6" style="26" customWidth="1"/>
    <col min="2" max="2" width="44" style="2" customWidth="1"/>
    <col min="3" max="4" width="12.42578125" style="2" bestFit="1" customWidth="1"/>
    <col min="5" max="6" width="11.42578125" style="2" customWidth="1"/>
    <col min="7" max="7" width="10.42578125" style="2" customWidth="1"/>
    <col min="8" max="213" width="10.140625" style="2"/>
    <col min="214" max="214" width="6" style="2" customWidth="1"/>
    <col min="215" max="215" width="44" style="2" customWidth="1"/>
    <col min="216" max="216" width="9.85546875" style="2" customWidth="1"/>
    <col min="217" max="217" width="12.42578125" style="2" customWidth="1"/>
    <col min="218" max="218" width="9.85546875" style="2" customWidth="1"/>
    <col min="219" max="219" width="8.7109375" style="2" customWidth="1"/>
    <col min="220" max="220" width="10.42578125" style="2" customWidth="1"/>
    <col min="221" max="469" width="10.140625" style="2"/>
    <col min="470" max="470" width="6" style="2" customWidth="1"/>
    <col min="471" max="471" width="44" style="2" customWidth="1"/>
    <col min="472" max="472" width="9.85546875" style="2" customWidth="1"/>
    <col min="473" max="473" width="12.42578125" style="2" customWidth="1"/>
    <col min="474" max="474" width="9.85546875" style="2" customWidth="1"/>
    <col min="475" max="475" width="8.7109375" style="2" customWidth="1"/>
    <col min="476" max="476" width="10.42578125" style="2" customWidth="1"/>
    <col min="477" max="725" width="10.140625" style="2"/>
    <col min="726" max="726" width="6" style="2" customWidth="1"/>
    <col min="727" max="727" width="44" style="2" customWidth="1"/>
    <col min="728" max="728" width="9.85546875" style="2" customWidth="1"/>
    <col min="729" max="729" width="12.42578125" style="2" customWidth="1"/>
    <col min="730" max="730" width="9.85546875" style="2" customWidth="1"/>
    <col min="731" max="731" width="8.7109375" style="2" customWidth="1"/>
    <col min="732" max="732" width="10.42578125" style="2" customWidth="1"/>
    <col min="733" max="981" width="10.140625" style="2"/>
    <col min="982" max="982" width="6" style="2" customWidth="1"/>
    <col min="983" max="983" width="44" style="2" customWidth="1"/>
    <col min="984" max="984" width="9.85546875" style="2" customWidth="1"/>
    <col min="985" max="985" width="12.42578125" style="2" customWidth="1"/>
    <col min="986" max="986" width="9.85546875" style="2" customWidth="1"/>
    <col min="987" max="987" width="8.7109375" style="2" customWidth="1"/>
    <col min="988" max="988" width="10.42578125" style="2" customWidth="1"/>
    <col min="989" max="1237" width="10.140625" style="2"/>
    <col min="1238" max="1238" width="6" style="2" customWidth="1"/>
    <col min="1239" max="1239" width="44" style="2" customWidth="1"/>
    <col min="1240" max="1240" width="9.85546875" style="2" customWidth="1"/>
    <col min="1241" max="1241" width="12.42578125" style="2" customWidth="1"/>
    <col min="1242" max="1242" width="9.85546875" style="2" customWidth="1"/>
    <col min="1243" max="1243" width="8.7109375" style="2" customWidth="1"/>
    <col min="1244" max="1244" width="10.42578125" style="2" customWidth="1"/>
    <col min="1245" max="1493" width="10.140625" style="2"/>
    <col min="1494" max="1494" width="6" style="2" customWidth="1"/>
    <col min="1495" max="1495" width="44" style="2" customWidth="1"/>
    <col min="1496" max="1496" width="9.85546875" style="2" customWidth="1"/>
    <col min="1497" max="1497" width="12.42578125" style="2" customWidth="1"/>
    <col min="1498" max="1498" width="9.85546875" style="2" customWidth="1"/>
    <col min="1499" max="1499" width="8.7109375" style="2" customWidth="1"/>
    <col min="1500" max="1500" width="10.42578125" style="2" customWidth="1"/>
    <col min="1501" max="1749" width="10.140625" style="2"/>
    <col min="1750" max="1750" width="6" style="2" customWidth="1"/>
    <col min="1751" max="1751" width="44" style="2" customWidth="1"/>
    <col min="1752" max="1752" width="9.85546875" style="2" customWidth="1"/>
    <col min="1753" max="1753" width="12.42578125" style="2" customWidth="1"/>
    <col min="1754" max="1754" width="9.85546875" style="2" customWidth="1"/>
    <col min="1755" max="1755" width="8.7109375" style="2" customWidth="1"/>
    <col min="1756" max="1756" width="10.42578125" style="2" customWidth="1"/>
    <col min="1757" max="2005" width="10.140625" style="2"/>
    <col min="2006" max="2006" width="6" style="2" customWidth="1"/>
    <col min="2007" max="2007" width="44" style="2" customWidth="1"/>
    <col min="2008" max="2008" width="9.85546875" style="2" customWidth="1"/>
    <col min="2009" max="2009" width="12.42578125" style="2" customWidth="1"/>
    <col min="2010" max="2010" width="9.85546875" style="2" customWidth="1"/>
    <col min="2011" max="2011" width="8.7109375" style="2" customWidth="1"/>
    <col min="2012" max="2012" width="10.42578125" style="2" customWidth="1"/>
    <col min="2013" max="2261" width="10.140625" style="2"/>
    <col min="2262" max="2262" width="6" style="2" customWidth="1"/>
    <col min="2263" max="2263" width="44" style="2" customWidth="1"/>
    <col min="2264" max="2264" width="9.85546875" style="2" customWidth="1"/>
    <col min="2265" max="2265" width="12.42578125" style="2" customWidth="1"/>
    <col min="2266" max="2266" width="9.85546875" style="2" customWidth="1"/>
    <col min="2267" max="2267" width="8.7109375" style="2" customWidth="1"/>
    <col min="2268" max="2268" width="10.42578125" style="2" customWidth="1"/>
    <col min="2269" max="2517" width="10.140625" style="2"/>
    <col min="2518" max="2518" width="6" style="2" customWidth="1"/>
    <col min="2519" max="2519" width="44" style="2" customWidth="1"/>
    <col min="2520" max="2520" width="9.85546875" style="2" customWidth="1"/>
    <col min="2521" max="2521" width="12.42578125" style="2" customWidth="1"/>
    <col min="2522" max="2522" width="9.85546875" style="2" customWidth="1"/>
    <col min="2523" max="2523" width="8.7109375" style="2" customWidth="1"/>
    <col min="2524" max="2524" width="10.42578125" style="2" customWidth="1"/>
    <col min="2525" max="2773" width="10.140625" style="2"/>
    <col min="2774" max="2774" width="6" style="2" customWidth="1"/>
    <col min="2775" max="2775" width="44" style="2" customWidth="1"/>
    <col min="2776" max="2776" width="9.85546875" style="2" customWidth="1"/>
    <col min="2777" max="2777" width="12.42578125" style="2" customWidth="1"/>
    <col min="2778" max="2778" width="9.85546875" style="2" customWidth="1"/>
    <col min="2779" max="2779" width="8.7109375" style="2" customWidth="1"/>
    <col min="2780" max="2780" width="10.42578125" style="2" customWidth="1"/>
    <col min="2781" max="3029" width="10.140625" style="2"/>
    <col min="3030" max="3030" width="6" style="2" customWidth="1"/>
    <col min="3031" max="3031" width="44" style="2" customWidth="1"/>
    <col min="3032" max="3032" width="9.85546875" style="2" customWidth="1"/>
    <col min="3033" max="3033" width="12.42578125" style="2" customWidth="1"/>
    <col min="3034" max="3034" width="9.85546875" style="2" customWidth="1"/>
    <col min="3035" max="3035" width="8.7109375" style="2" customWidth="1"/>
    <col min="3036" max="3036" width="10.42578125" style="2" customWidth="1"/>
    <col min="3037" max="3285" width="10.140625" style="2"/>
    <col min="3286" max="3286" width="6" style="2" customWidth="1"/>
    <col min="3287" max="3287" width="44" style="2" customWidth="1"/>
    <col min="3288" max="3288" width="9.85546875" style="2" customWidth="1"/>
    <col min="3289" max="3289" width="12.42578125" style="2" customWidth="1"/>
    <col min="3290" max="3290" width="9.85546875" style="2" customWidth="1"/>
    <col min="3291" max="3291" width="8.7109375" style="2" customWidth="1"/>
    <col min="3292" max="3292" width="10.42578125" style="2" customWidth="1"/>
    <col min="3293" max="3541" width="10.140625" style="2"/>
    <col min="3542" max="3542" width="6" style="2" customWidth="1"/>
    <col min="3543" max="3543" width="44" style="2" customWidth="1"/>
    <col min="3544" max="3544" width="9.85546875" style="2" customWidth="1"/>
    <col min="3545" max="3545" width="12.42578125" style="2" customWidth="1"/>
    <col min="3546" max="3546" width="9.85546875" style="2" customWidth="1"/>
    <col min="3547" max="3547" width="8.7109375" style="2" customWidth="1"/>
    <col min="3548" max="3548" width="10.42578125" style="2" customWidth="1"/>
    <col min="3549" max="3797" width="10.140625" style="2"/>
    <col min="3798" max="3798" width="6" style="2" customWidth="1"/>
    <col min="3799" max="3799" width="44" style="2" customWidth="1"/>
    <col min="3800" max="3800" width="9.85546875" style="2" customWidth="1"/>
    <col min="3801" max="3801" width="12.42578125" style="2" customWidth="1"/>
    <col min="3802" max="3802" width="9.85546875" style="2" customWidth="1"/>
    <col min="3803" max="3803" width="8.7109375" style="2" customWidth="1"/>
    <col min="3804" max="3804" width="10.42578125" style="2" customWidth="1"/>
    <col min="3805" max="4053" width="10.140625" style="2"/>
    <col min="4054" max="4054" width="6" style="2" customWidth="1"/>
    <col min="4055" max="4055" width="44" style="2" customWidth="1"/>
    <col min="4056" max="4056" width="9.85546875" style="2" customWidth="1"/>
    <col min="4057" max="4057" width="12.42578125" style="2" customWidth="1"/>
    <col min="4058" max="4058" width="9.85546875" style="2" customWidth="1"/>
    <col min="4059" max="4059" width="8.7109375" style="2" customWidth="1"/>
    <col min="4060" max="4060" width="10.42578125" style="2" customWidth="1"/>
    <col min="4061" max="4309" width="10.140625" style="2"/>
    <col min="4310" max="4310" width="6" style="2" customWidth="1"/>
    <col min="4311" max="4311" width="44" style="2" customWidth="1"/>
    <col min="4312" max="4312" width="9.85546875" style="2" customWidth="1"/>
    <col min="4313" max="4313" width="12.42578125" style="2" customWidth="1"/>
    <col min="4314" max="4314" width="9.85546875" style="2" customWidth="1"/>
    <col min="4315" max="4315" width="8.7109375" style="2" customWidth="1"/>
    <col min="4316" max="4316" width="10.42578125" style="2" customWidth="1"/>
    <col min="4317" max="4565" width="10.140625" style="2"/>
    <col min="4566" max="4566" width="6" style="2" customWidth="1"/>
    <col min="4567" max="4567" width="44" style="2" customWidth="1"/>
    <col min="4568" max="4568" width="9.85546875" style="2" customWidth="1"/>
    <col min="4569" max="4569" width="12.42578125" style="2" customWidth="1"/>
    <col min="4570" max="4570" width="9.85546875" style="2" customWidth="1"/>
    <col min="4571" max="4571" width="8.7109375" style="2" customWidth="1"/>
    <col min="4572" max="4572" width="10.42578125" style="2" customWidth="1"/>
    <col min="4573" max="4821" width="10.140625" style="2"/>
    <col min="4822" max="4822" width="6" style="2" customWidth="1"/>
    <col min="4823" max="4823" width="44" style="2" customWidth="1"/>
    <col min="4824" max="4824" width="9.85546875" style="2" customWidth="1"/>
    <col min="4825" max="4825" width="12.42578125" style="2" customWidth="1"/>
    <col min="4826" max="4826" width="9.85546875" style="2" customWidth="1"/>
    <col min="4827" max="4827" width="8.7109375" style="2" customWidth="1"/>
    <col min="4828" max="4828" width="10.42578125" style="2" customWidth="1"/>
    <col min="4829" max="5077" width="10.140625" style="2"/>
    <col min="5078" max="5078" width="6" style="2" customWidth="1"/>
    <col min="5079" max="5079" width="44" style="2" customWidth="1"/>
    <col min="5080" max="5080" width="9.85546875" style="2" customWidth="1"/>
    <col min="5081" max="5081" width="12.42578125" style="2" customWidth="1"/>
    <col min="5082" max="5082" width="9.85546875" style="2" customWidth="1"/>
    <col min="5083" max="5083" width="8.7109375" style="2" customWidth="1"/>
    <col min="5084" max="5084" width="10.42578125" style="2" customWidth="1"/>
    <col min="5085" max="5333" width="10.140625" style="2"/>
    <col min="5334" max="5334" width="6" style="2" customWidth="1"/>
    <col min="5335" max="5335" width="44" style="2" customWidth="1"/>
    <col min="5336" max="5336" width="9.85546875" style="2" customWidth="1"/>
    <col min="5337" max="5337" width="12.42578125" style="2" customWidth="1"/>
    <col min="5338" max="5338" width="9.85546875" style="2" customWidth="1"/>
    <col min="5339" max="5339" width="8.7109375" style="2" customWidth="1"/>
    <col min="5340" max="5340" width="10.42578125" style="2" customWidth="1"/>
    <col min="5341" max="5589" width="10.140625" style="2"/>
    <col min="5590" max="5590" width="6" style="2" customWidth="1"/>
    <col min="5591" max="5591" width="44" style="2" customWidth="1"/>
    <col min="5592" max="5592" width="9.85546875" style="2" customWidth="1"/>
    <col min="5593" max="5593" width="12.42578125" style="2" customWidth="1"/>
    <col min="5594" max="5594" width="9.85546875" style="2" customWidth="1"/>
    <col min="5595" max="5595" width="8.7109375" style="2" customWidth="1"/>
    <col min="5596" max="5596" width="10.42578125" style="2" customWidth="1"/>
    <col min="5597" max="5845" width="10.140625" style="2"/>
    <col min="5846" max="5846" width="6" style="2" customWidth="1"/>
    <col min="5847" max="5847" width="44" style="2" customWidth="1"/>
    <col min="5848" max="5848" width="9.85546875" style="2" customWidth="1"/>
    <col min="5849" max="5849" width="12.42578125" style="2" customWidth="1"/>
    <col min="5850" max="5850" width="9.85546875" style="2" customWidth="1"/>
    <col min="5851" max="5851" width="8.7109375" style="2" customWidth="1"/>
    <col min="5852" max="5852" width="10.42578125" style="2" customWidth="1"/>
    <col min="5853" max="6101" width="10.140625" style="2"/>
    <col min="6102" max="6102" width="6" style="2" customWidth="1"/>
    <col min="6103" max="6103" width="44" style="2" customWidth="1"/>
    <col min="6104" max="6104" width="9.85546875" style="2" customWidth="1"/>
    <col min="6105" max="6105" width="12.42578125" style="2" customWidth="1"/>
    <col min="6106" max="6106" width="9.85546875" style="2" customWidth="1"/>
    <col min="6107" max="6107" width="8.7109375" style="2" customWidth="1"/>
    <col min="6108" max="6108" width="10.42578125" style="2" customWidth="1"/>
    <col min="6109" max="6357" width="10.140625" style="2"/>
    <col min="6358" max="6358" width="6" style="2" customWidth="1"/>
    <col min="6359" max="6359" width="44" style="2" customWidth="1"/>
    <col min="6360" max="6360" width="9.85546875" style="2" customWidth="1"/>
    <col min="6361" max="6361" width="12.42578125" style="2" customWidth="1"/>
    <col min="6362" max="6362" width="9.85546875" style="2" customWidth="1"/>
    <col min="6363" max="6363" width="8.7109375" style="2" customWidth="1"/>
    <col min="6364" max="6364" width="10.42578125" style="2" customWidth="1"/>
    <col min="6365" max="6613" width="10.140625" style="2"/>
    <col min="6614" max="6614" width="6" style="2" customWidth="1"/>
    <col min="6615" max="6615" width="44" style="2" customWidth="1"/>
    <col min="6616" max="6616" width="9.85546875" style="2" customWidth="1"/>
    <col min="6617" max="6617" width="12.42578125" style="2" customWidth="1"/>
    <col min="6618" max="6618" width="9.85546875" style="2" customWidth="1"/>
    <col min="6619" max="6619" width="8.7109375" style="2" customWidth="1"/>
    <col min="6620" max="6620" width="10.42578125" style="2" customWidth="1"/>
    <col min="6621" max="6869" width="10.140625" style="2"/>
    <col min="6870" max="6870" width="6" style="2" customWidth="1"/>
    <col min="6871" max="6871" width="44" style="2" customWidth="1"/>
    <col min="6872" max="6872" width="9.85546875" style="2" customWidth="1"/>
    <col min="6873" max="6873" width="12.42578125" style="2" customWidth="1"/>
    <col min="6874" max="6874" width="9.85546875" style="2" customWidth="1"/>
    <col min="6875" max="6875" width="8.7109375" style="2" customWidth="1"/>
    <col min="6876" max="6876" width="10.42578125" style="2" customWidth="1"/>
    <col min="6877" max="7125" width="10.140625" style="2"/>
    <col min="7126" max="7126" width="6" style="2" customWidth="1"/>
    <col min="7127" max="7127" width="44" style="2" customWidth="1"/>
    <col min="7128" max="7128" width="9.85546875" style="2" customWidth="1"/>
    <col min="7129" max="7129" width="12.42578125" style="2" customWidth="1"/>
    <col min="7130" max="7130" width="9.85546875" style="2" customWidth="1"/>
    <col min="7131" max="7131" width="8.7109375" style="2" customWidth="1"/>
    <col min="7132" max="7132" width="10.42578125" style="2" customWidth="1"/>
    <col min="7133" max="7381" width="10.140625" style="2"/>
    <col min="7382" max="7382" width="6" style="2" customWidth="1"/>
    <col min="7383" max="7383" width="44" style="2" customWidth="1"/>
    <col min="7384" max="7384" width="9.85546875" style="2" customWidth="1"/>
    <col min="7385" max="7385" width="12.42578125" style="2" customWidth="1"/>
    <col min="7386" max="7386" width="9.85546875" style="2" customWidth="1"/>
    <col min="7387" max="7387" width="8.7109375" style="2" customWidth="1"/>
    <col min="7388" max="7388" width="10.42578125" style="2" customWidth="1"/>
    <col min="7389" max="7637" width="10.140625" style="2"/>
    <col min="7638" max="7638" width="6" style="2" customWidth="1"/>
    <col min="7639" max="7639" width="44" style="2" customWidth="1"/>
    <col min="7640" max="7640" width="9.85546875" style="2" customWidth="1"/>
    <col min="7641" max="7641" width="12.42578125" style="2" customWidth="1"/>
    <col min="7642" max="7642" width="9.85546875" style="2" customWidth="1"/>
    <col min="7643" max="7643" width="8.7109375" style="2" customWidth="1"/>
    <col min="7644" max="7644" width="10.42578125" style="2" customWidth="1"/>
    <col min="7645" max="7893" width="10.140625" style="2"/>
    <col min="7894" max="7894" width="6" style="2" customWidth="1"/>
    <col min="7895" max="7895" width="44" style="2" customWidth="1"/>
    <col min="7896" max="7896" width="9.85546875" style="2" customWidth="1"/>
    <col min="7897" max="7897" width="12.42578125" style="2" customWidth="1"/>
    <col min="7898" max="7898" width="9.85546875" style="2" customWidth="1"/>
    <col min="7899" max="7899" width="8.7109375" style="2" customWidth="1"/>
    <col min="7900" max="7900" width="10.42578125" style="2" customWidth="1"/>
    <col min="7901" max="8149" width="10.140625" style="2"/>
    <col min="8150" max="8150" width="6" style="2" customWidth="1"/>
    <col min="8151" max="8151" width="44" style="2" customWidth="1"/>
    <col min="8152" max="8152" width="9.85546875" style="2" customWidth="1"/>
    <col min="8153" max="8153" width="12.42578125" style="2" customWidth="1"/>
    <col min="8154" max="8154" width="9.85546875" style="2" customWidth="1"/>
    <col min="8155" max="8155" width="8.7109375" style="2" customWidth="1"/>
    <col min="8156" max="8156" width="10.42578125" style="2" customWidth="1"/>
    <col min="8157" max="8405" width="10.140625" style="2"/>
    <col min="8406" max="8406" width="6" style="2" customWidth="1"/>
    <col min="8407" max="8407" width="44" style="2" customWidth="1"/>
    <col min="8408" max="8408" width="9.85546875" style="2" customWidth="1"/>
    <col min="8409" max="8409" width="12.42578125" style="2" customWidth="1"/>
    <col min="8410" max="8410" width="9.85546875" style="2" customWidth="1"/>
    <col min="8411" max="8411" width="8.7109375" style="2" customWidth="1"/>
    <col min="8412" max="8412" width="10.42578125" style="2" customWidth="1"/>
    <col min="8413" max="8661" width="10.140625" style="2"/>
    <col min="8662" max="8662" width="6" style="2" customWidth="1"/>
    <col min="8663" max="8663" width="44" style="2" customWidth="1"/>
    <col min="8664" max="8664" width="9.85546875" style="2" customWidth="1"/>
    <col min="8665" max="8665" width="12.42578125" style="2" customWidth="1"/>
    <col min="8666" max="8666" width="9.85546875" style="2" customWidth="1"/>
    <col min="8667" max="8667" width="8.7109375" style="2" customWidth="1"/>
    <col min="8668" max="8668" width="10.42578125" style="2" customWidth="1"/>
    <col min="8669" max="8917" width="10.140625" style="2"/>
    <col min="8918" max="8918" width="6" style="2" customWidth="1"/>
    <col min="8919" max="8919" width="44" style="2" customWidth="1"/>
    <col min="8920" max="8920" width="9.85546875" style="2" customWidth="1"/>
    <col min="8921" max="8921" width="12.42578125" style="2" customWidth="1"/>
    <col min="8922" max="8922" width="9.85546875" style="2" customWidth="1"/>
    <col min="8923" max="8923" width="8.7109375" style="2" customWidth="1"/>
    <col min="8924" max="8924" width="10.42578125" style="2" customWidth="1"/>
    <col min="8925" max="9173" width="10.140625" style="2"/>
    <col min="9174" max="9174" width="6" style="2" customWidth="1"/>
    <col min="9175" max="9175" width="44" style="2" customWidth="1"/>
    <col min="9176" max="9176" width="9.85546875" style="2" customWidth="1"/>
    <col min="9177" max="9177" width="12.42578125" style="2" customWidth="1"/>
    <col min="9178" max="9178" width="9.85546875" style="2" customWidth="1"/>
    <col min="9179" max="9179" width="8.7109375" style="2" customWidth="1"/>
    <col min="9180" max="9180" width="10.42578125" style="2" customWidth="1"/>
    <col min="9181" max="9429" width="10.140625" style="2"/>
    <col min="9430" max="9430" width="6" style="2" customWidth="1"/>
    <col min="9431" max="9431" width="44" style="2" customWidth="1"/>
    <col min="9432" max="9432" width="9.85546875" style="2" customWidth="1"/>
    <col min="9433" max="9433" width="12.42578125" style="2" customWidth="1"/>
    <col min="9434" max="9434" width="9.85546875" style="2" customWidth="1"/>
    <col min="9435" max="9435" width="8.7109375" style="2" customWidth="1"/>
    <col min="9436" max="9436" width="10.42578125" style="2" customWidth="1"/>
    <col min="9437" max="9685" width="10.140625" style="2"/>
    <col min="9686" max="9686" width="6" style="2" customWidth="1"/>
    <col min="9687" max="9687" width="44" style="2" customWidth="1"/>
    <col min="9688" max="9688" width="9.85546875" style="2" customWidth="1"/>
    <col min="9689" max="9689" width="12.42578125" style="2" customWidth="1"/>
    <col min="9690" max="9690" width="9.85546875" style="2" customWidth="1"/>
    <col min="9691" max="9691" width="8.7109375" style="2" customWidth="1"/>
    <col min="9692" max="9692" width="10.42578125" style="2" customWidth="1"/>
    <col min="9693" max="9941" width="10.140625" style="2"/>
    <col min="9942" max="9942" width="6" style="2" customWidth="1"/>
    <col min="9943" max="9943" width="44" style="2" customWidth="1"/>
    <col min="9944" max="9944" width="9.85546875" style="2" customWidth="1"/>
    <col min="9945" max="9945" width="12.42578125" style="2" customWidth="1"/>
    <col min="9946" max="9946" width="9.85546875" style="2" customWidth="1"/>
    <col min="9947" max="9947" width="8.7109375" style="2" customWidth="1"/>
    <col min="9948" max="9948" width="10.42578125" style="2" customWidth="1"/>
    <col min="9949" max="10197" width="10.140625" style="2"/>
    <col min="10198" max="10198" width="6" style="2" customWidth="1"/>
    <col min="10199" max="10199" width="44" style="2" customWidth="1"/>
    <col min="10200" max="10200" width="9.85546875" style="2" customWidth="1"/>
    <col min="10201" max="10201" width="12.42578125" style="2" customWidth="1"/>
    <col min="10202" max="10202" width="9.85546875" style="2" customWidth="1"/>
    <col min="10203" max="10203" width="8.7109375" style="2" customWidth="1"/>
    <col min="10204" max="10204" width="10.42578125" style="2" customWidth="1"/>
    <col min="10205" max="10453" width="10.140625" style="2"/>
    <col min="10454" max="10454" width="6" style="2" customWidth="1"/>
    <col min="10455" max="10455" width="44" style="2" customWidth="1"/>
    <col min="10456" max="10456" width="9.85546875" style="2" customWidth="1"/>
    <col min="10457" max="10457" width="12.42578125" style="2" customWidth="1"/>
    <col min="10458" max="10458" width="9.85546875" style="2" customWidth="1"/>
    <col min="10459" max="10459" width="8.7109375" style="2" customWidth="1"/>
    <col min="10460" max="10460" width="10.42578125" style="2" customWidth="1"/>
    <col min="10461" max="10709" width="10.140625" style="2"/>
    <col min="10710" max="10710" width="6" style="2" customWidth="1"/>
    <col min="10711" max="10711" width="44" style="2" customWidth="1"/>
    <col min="10712" max="10712" width="9.85546875" style="2" customWidth="1"/>
    <col min="10713" max="10713" width="12.42578125" style="2" customWidth="1"/>
    <col min="10714" max="10714" width="9.85546875" style="2" customWidth="1"/>
    <col min="10715" max="10715" width="8.7109375" style="2" customWidth="1"/>
    <col min="10716" max="10716" width="10.42578125" style="2" customWidth="1"/>
    <col min="10717" max="10965" width="10.140625" style="2"/>
    <col min="10966" max="10966" width="6" style="2" customWidth="1"/>
    <col min="10967" max="10967" width="44" style="2" customWidth="1"/>
    <col min="10968" max="10968" width="9.85546875" style="2" customWidth="1"/>
    <col min="10969" max="10969" width="12.42578125" style="2" customWidth="1"/>
    <col min="10970" max="10970" width="9.85546875" style="2" customWidth="1"/>
    <col min="10971" max="10971" width="8.7109375" style="2" customWidth="1"/>
    <col min="10972" max="10972" width="10.42578125" style="2" customWidth="1"/>
    <col min="10973" max="11221" width="10.140625" style="2"/>
    <col min="11222" max="11222" width="6" style="2" customWidth="1"/>
    <col min="11223" max="11223" width="44" style="2" customWidth="1"/>
    <col min="11224" max="11224" width="9.85546875" style="2" customWidth="1"/>
    <col min="11225" max="11225" width="12.42578125" style="2" customWidth="1"/>
    <col min="11226" max="11226" width="9.85546875" style="2" customWidth="1"/>
    <col min="11227" max="11227" width="8.7109375" style="2" customWidth="1"/>
    <col min="11228" max="11228" width="10.42578125" style="2" customWidth="1"/>
    <col min="11229" max="11477" width="10.140625" style="2"/>
    <col min="11478" max="11478" width="6" style="2" customWidth="1"/>
    <col min="11479" max="11479" width="44" style="2" customWidth="1"/>
    <col min="11480" max="11480" width="9.85546875" style="2" customWidth="1"/>
    <col min="11481" max="11481" width="12.42578125" style="2" customWidth="1"/>
    <col min="11482" max="11482" width="9.85546875" style="2" customWidth="1"/>
    <col min="11483" max="11483" width="8.7109375" style="2" customWidth="1"/>
    <col min="11484" max="11484" width="10.42578125" style="2" customWidth="1"/>
    <col min="11485" max="11733" width="10.140625" style="2"/>
    <col min="11734" max="11734" width="6" style="2" customWidth="1"/>
    <col min="11735" max="11735" width="44" style="2" customWidth="1"/>
    <col min="11736" max="11736" width="9.85546875" style="2" customWidth="1"/>
    <col min="11737" max="11737" width="12.42578125" style="2" customWidth="1"/>
    <col min="11738" max="11738" width="9.85546875" style="2" customWidth="1"/>
    <col min="11739" max="11739" width="8.7109375" style="2" customWidth="1"/>
    <col min="11740" max="11740" width="10.42578125" style="2" customWidth="1"/>
    <col min="11741" max="11989" width="10.140625" style="2"/>
    <col min="11990" max="11990" width="6" style="2" customWidth="1"/>
    <col min="11991" max="11991" width="44" style="2" customWidth="1"/>
    <col min="11992" max="11992" width="9.85546875" style="2" customWidth="1"/>
    <col min="11993" max="11993" width="12.42578125" style="2" customWidth="1"/>
    <col min="11994" max="11994" width="9.85546875" style="2" customWidth="1"/>
    <col min="11995" max="11995" width="8.7109375" style="2" customWidth="1"/>
    <col min="11996" max="11996" width="10.42578125" style="2" customWidth="1"/>
    <col min="11997" max="12245" width="10.140625" style="2"/>
    <col min="12246" max="12246" width="6" style="2" customWidth="1"/>
    <col min="12247" max="12247" width="44" style="2" customWidth="1"/>
    <col min="12248" max="12248" width="9.85546875" style="2" customWidth="1"/>
    <col min="12249" max="12249" width="12.42578125" style="2" customWidth="1"/>
    <col min="12250" max="12250" width="9.85546875" style="2" customWidth="1"/>
    <col min="12251" max="12251" width="8.7109375" style="2" customWidth="1"/>
    <col min="12252" max="12252" width="10.42578125" style="2" customWidth="1"/>
    <col min="12253" max="12501" width="10.140625" style="2"/>
    <col min="12502" max="12502" width="6" style="2" customWidth="1"/>
    <col min="12503" max="12503" width="44" style="2" customWidth="1"/>
    <col min="12504" max="12504" width="9.85546875" style="2" customWidth="1"/>
    <col min="12505" max="12505" width="12.42578125" style="2" customWidth="1"/>
    <col min="12506" max="12506" width="9.85546875" style="2" customWidth="1"/>
    <col min="12507" max="12507" width="8.7109375" style="2" customWidth="1"/>
    <col min="12508" max="12508" width="10.42578125" style="2" customWidth="1"/>
    <col min="12509" max="12757" width="10.140625" style="2"/>
    <col min="12758" max="12758" width="6" style="2" customWidth="1"/>
    <col min="12759" max="12759" width="44" style="2" customWidth="1"/>
    <col min="12760" max="12760" width="9.85546875" style="2" customWidth="1"/>
    <col min="12761" max="12761" width="12.42578125" style="2" customWidth="1"/>
    <col min="12762" max="12762" width="9.85546875" style="2" customWidth="1"/>
    <col min="12763" max="12763" width="8.7109375" style="2" customWidth="1"/>
    <col min="12764" max="12764" width="10.42578125" style="2" customWidth="1"/>
    <col min="12765" max="13013" width="10.140625" style="2"/>
    <col min="13014" max="13014" width="6" style="2" customWidth="1"/>
    <col min="13015" max="13015" width="44" style="2" customWidth="1"/>
    <col min="13016" max="13016" width="9.85546875" style="2" customWidth="1"/>
    <col min="13017" max="13017" width="12.42578125" style="2" customWidth="1"/>
    <col min="13018" max="13018" width="9.85546875" style="2" customWidth="1"/>
    <col min="13019" max="13019" width="8.7109375" style="2" customWidth="1"/>
    <col min="13020" max="13020" width="10.42578125" style="2" customWidth="1"/>
    <col min="13021" max="13269" width="10.140625" style="2"/>
    <col min="13270" max="13270" width="6" style="2" customWidth="1"/>
    <col min="13271" max="13271" width="44" style="2" customWidth="1"/>
    <col min="13272" max="13272" width="9.85546875" style="2" customWidth="1"/>
    <col min="13273" max="13273" width="12.42578125" style="2" customWidth="1"/>
    <col min="13274" max="13274" width="9.85546875" style="2" customWidth="1"/>
    <col min="13275" max="13275" width="8.7109375" style="2" customWidth="1"/>
    <col min="13276" max="13276" width="10.42578125" style="2" customWidth="1"/>
    <col min="13277" max="13525" width="10.140625" style="2"/>
    <col min="13526" max="13526" width="6" style="2" customWidth="1"/>
    <col min="13527" max="13527" width="44" style="2" customWidth="1"/>
    <col min="13528" max="13528" width="9.85546875" style="2" customWidth="1"/>
    <col min="13529" max="13529" width="12.42578125" style="2" customWidth="1"/>
    <col min="13530" max="13530" width="9.85546875" style="2" customWidth="1"/>
    <col min="13531" max="13531" width="8.7109375" style="2" customWidth="1"/>
    <col min="13532" max="13532" width="10.42578125" style="2" customWidth="1"/>
    <col min="13533" max="13781" width="10.140625" style="2"/>
    <col min="13782" max="13782" width="6" style="2" customWidth="1"/>
    <col min="13783" max="13783" width="44" style="2" customWidth="1"/>
    <col min="13784" max="13784" width="9.85546875" style="2" customWidth="1"/>
    <col min="13785" max="13785" width="12.42578125" style="2" customWidth="1"/>
    <col min="13786" max="13786" width="9.85546875" style="2" customWidth="1"/>
    <col min="13787" max="13787" width="8.7109375" style="2" customWidth="1"/>
    <col min="13788" max="13788" width="10.42578125" style="2" customWidth="1"/>
    <col min="13789" max="14037" width="10.140625" style="2"/>
    <col min="14038" max="14038" width="6" style="2" customWidth="1"/>
    <col min="14039" max="14039" width="44" style="2" customWidth="1"/>
    <col min="14040" max="14040" width="9.85546875" style="2" customWidth="1"/>
    <col min="14041" max="14041" width="12.42578125" style="2" customWidth="1"/>
    <col min="14042" max="14042" width="9.85546875" style="2" customWidth="1"/>
    <col min="14043" max="14043" width="8.7109375" style="2" customWidth="1"/>
    <col min="14044" max="14044" width="10.42578125" style="2" customWidth="1"/>
    <col min="14045" max="14293" width="10.140625" style="2"/>
    <col min="14294" max="14294" width="6" style="2" customWidth="1"/>
    <col min="14295" max="14295" width="44" style="2" customWidth="1"/>
    <col min="14296" max="14296" width="9.85546875" style="2" customWidth="1"/>
    <col min="14297" max="14297" width="12.42578125" style="2" customWidth="1"/>
    <col min="14298" max="14298" width="9.85546875" style="2" customWidth="1"/>
    <col min="14299" max="14299" width="8.7109375" style="2" customWidth="1"/>
    <col min="14300" max="14300" width="10.42578125" style="2" customWidth="1"/>
    <col min="14301" max="14549" width="10.140625" style="2"/>
    <col min="14550" max="14550" width="6" style="2" customWidth="1"/>
    <col min="14551" max="14551" width="44" style="2" customWidth="1"/>
    <col min="14552" max="14552" width="9.85546875" style="2" customWidth="1"/>
    <col min="14553" max="14553" width="12.42578125" style="2" customWidth="1"/>
    <col min="14554" max="14554" width="9.85546875" style="2" customWidth="1"/>
    <col min="14555" max="14555" width="8.7109375" style="2" customWidth="1"/>
    <col min="14556" max="14556" width="10.42578125" style="2" customWidth="1"/>
    <col min="14557" max="14805" width="10.140625" style="2"/>
    <col min="14806" max="14806" width="6" style="2" customWidth="1"/>
    <col min="14807" max="14807" width="44" style="2" customWidth="1"/>
    <col min="14808" max="14808" width="9.85546875" style="2" customWidth="1"/>
    <col min="14809" max="14809" width="12.42578125" style="2" customWidth="1"/>
    <col min="14810" max="14810" width="9.85546875" style="2" customWidth="1"/>
    <col min="14811" max="14811" width="8.7109375" style="2" customWidth="1"/>
    <col min="14812" max="14812" width="10.42578125" style="2" customWidth="1"/>
    <col min="14813" max="15061" width="10.140625" style="2"/>
    <col min="15062" max="15062" width="6" style="2" customWidth="1"/>
    <col min="15063" max="15063" width="44" style="2" customWidth="1"/>
    <col min="15064" max="15064" width="9.85546875" style="2" customWidth="1"/>
    <col min="15065" max="15065" width="12.42578125" style="2" customWidth="1"/>
    <col min="15066" max="15066" width="9.85546875" style="2" customWidth="1"/>
    <col min="15067" max="15067" width="8.7109375" style="2" customWidth="1"/>
    <col min="15068" max="15068" width="10.42578125" style="2" customWidth="1"/>
    <col min="15069" max="15317" width="10.140625" style="2"/>
    <col min="15318" max="15318" width="6" style="2" customWidth="1"/>
    <col min="15319" max="15319" width="44" style="2" customWidth="1"/>
    <col min="15320" max="15320" width="9.85546875" style="2" customWidth="1"/>
    <col min="15321" max="15321" width="12.42578125" style="2" customWidth="1"/>
    <col min="15322" max="15322" width="9.85546875" style="2" customWidth="1"/>
    <col min="15323" max="15323" width="8.7109375" style="2" customWidth="1"/>
    <col min="15324" max="15324" width="10.42578125" style="2" customWidth="1"/>
    <col min="15325" max="15573" width="10.140625" style="2"/>
    <col min="15574" max="15574" width="6" style="2" customWidth="1"/>
    <col min="15575" max="15575" width="44" style="2" customWidth="1"/>
    <col min="15576" max="15576" width="9.85546875" style="2" customWidth="1"/>
    <col min="15577" max="15577" width="12.42578125" style="2" customWidth="1"/>
    <col min="15578" max="15578" width="9.85546875" style="2" customWidth="1"/>
    <col min="15579" max="15579" width="8.7109375" style="2" customWidth="1"/>
    <col min="15580" max="15580" width="10.42578125" style="2" customWidth="1"/>
    <col min="15581" max="15829" width="10.140625" style="2"/>
    <col min="15830" max="15830" width="6" style="2" customWidth="1"/>
    <col min="15831" max="15831" width="44" style="2" customWidth="1"/>
    <col min="15832" max="15832" width="9.85546875" style="2" customWidth="1"/>
    <col min="15833" max="15833" width="12.42578125" style="2" customWidth="1"/>
    <col min="15834" max="15834" width="9.85546875" style="2" customWidth="1"/>
    <col min="15835" max="15835" width="8.7109375" style="2" customWidth="1"/>
    <col min="15836" max="15836" width="10.42578125" style="2" customWidth="1"/>
    <col min="15837" max="16085" width="10.140625" style="2"/>
    <col min="16086" max="16086" width="6" style="2" customWidth="1"/>
    <col min="16087" max="16087" width="44" style="2" customWidth="1"/>
    <col min="16088" max="16088" width="9.85546875" style="2" customWidth="1"/>
    <col min="16089" max="16089" width="12.42578125" style="2" customWidth="1"/>
    <col min="16090" max="16090" width="9.85546875" style="2" customWidth="1"/>
    <col min="16091" max="16091" width="8.7109375" style="2" customWidth="1"/>
    <col min="16092" max="16092" width="10.42578125" style="2" customWidth="1"/>
    <col min="16093" max="16384" width="10.140625" style="2"/>
  </cols>
  <sheetData>
    <row r="1" spans="1:7" ht="15.75" x14ac:dyDescent="0.25">
      <c r="A1" s="21" t="s">
        <v>55</v>
      </c>
      <c r="B1" s="1"/>
      <c r="C1" s="1"/>
      <c r="D1" s="1"/>
      <c r="E1" s="1"/>
      <c r="F1" s="1"/>
      <c r="G1" s="1" t="s">
        <v>156</v>
      </c>
    </row>
    <row r="2" spans="1:7" ht="13.5" customHeight="1" x14ac:dyDescent="0.25">
      <c r="A2" s="79" t="s">
        <v>0</v>
      </c>
      <c r="B2" s="79" t="s">
        <v>56</v>
      </c>
      <c r="C2" s="79" t="s">
        <v>1</v>
      </c>
      <c r="D2" s="80" t="s">
        <v>2</v>
      </c>
      <c r="E2" s="80"/>
      <c r="F2" s="80"/>
      <c r="G2" s="79" t="s">
        <v>147</v>
      </c>
    </row>
    <row r="3" spans="1:7" ht="15.75" customHeight="1" x14ac:dyDescent="0.25">
      <c r="A3" s="79"/>
      <c r="B3" s="79"/>
      <c r="C3" s="79"/>
      <c r="D3" s="79" t="s">
        <v>57</v>
      </c>
      <c r="E3" s="79"/>
      <c r="F3" s="79" t="s">
        <v>58</v>
      </c>
      <c r="G3" s="79"/>
    </row>
    <row r="4" spans="1:7" ht="166.5" customHeight="1" x14ac:dyDescent="0.25">
      <c r="A4" s="79"/>
      <c r="B4" s="79"/>
      <c r="C4" s="79"/>
      <c r="D4" s="20" t="s">
        <v>59</v>
      </c>
      <c r="E4" s="20" t="s">
        <v>60</v>
      </c>
      <c r="F4" s="79"/>
      <c r="G4" s="79"/>
    </row>
    <row r="5" spans="1:7" ht="15.75" x14ac:dyDescent="0.25">
      <c r="A5" s="45">
        <v>1</v>
      </c>
      <c r="B5" s="44">
        <v>2</v>
      </c>
      <c r="C5" s="45">
        <v>3</v>
      </c>
      <c r="D5" s="45">
        <v>4</v>
      </c>
      <c r="E5" s="45">
        <v>5</v>
      </c>
      <c r="F5" s="45">
        <v>6</v>
      </c>
      <c r="G5" s="45">
        <v>7</v>
      </c>
    </row>
    <row r="6" spans="1:7" ht="15.75" x14ac:dyDescent="0.25">
      <c r="A6" s="22">
        <v>1</v>
      </c>
      <c r="B6" s="7" t="s">
        <v>61</v>
      </c>
      <c r="C6" s="33">
        <v>130242</v>
      </c>
      <c r="D6" s="33">
        <v>130242</v>
      </c>
      <c r="E6" s="33">
        <v>92910</v>
      </c>
      <c r="F6" s="33">
        <v>0</v>
      </c>
      <c r="G6" s="33">
        <v>0</v>
      </c>
    </row>
    <row r="7" spans="1:7" ht="31.5" x14ac:dyDescent="0.25">
      <c r="A7" s="22">
        <v>2</v>
      </c>
      <c r="B7" s="7" t="s">
        <v>62</v>
      </c>
      <c r="C7" s="33">
        <v>130242</v>
      </c>
      <c r="D7" s="33">
        <v>130242</v>
      </c>
      <c r="E7" s="33">
        <v>92910</v>
      </c>
      <c r="F7" s="33">
        <v>0</v>
      </c>
      <c r="G7" s="33">
        <v>0</v>
      </c>
    </row>
    <row r="8" spans="1:7" ht="15.75" x14ac:dyDescent="0.25">
      <c r="A8" s="22">
        <v>3</v>
      </c>
      <c r="B8" s="7" t="s">
        <v>3</v>
      </c>
      <c r="C8" s="33">
        <v>17936290</v>
      </c>
      <c r="D8" s="33">
        <v>8843040</v>
      </c>
      <c r="E8" s="33">
        <v>4226765</v>
      </c>
      <c r="F8" s="33">
        <v>9093250</v>
      </c>
      <c r="G8" s="33">
        <v>8053846</v>
      </c>
    </row>
    <row r="9" spans="1:7" ht="31.5" x14ac:dyDescent="0.25">
      <c r="A9" s="22">
        <v>4</v>
      </c>
      <c r="B9" s="7" t="s">
        <v>63</v>
      </c>
      <c r="C9" s="33">
        <v>13033</v>
      </c>
      <c r="D9" s="33">
        <v>13033</v>
      </c>
      <c r="E9" s="33">
        <v>0</v>
      </c>
      <c r="F9" s="33">
        <v>0</v>
      </c>
      <c r="G9" s="33">
        <v>0</v>
      </c>
    </row>
    <row r="10" spans="1:7" ht="15.75" x14ac:dyDescent="0.25">
      <c r="A10" s="22">
        <v>5</v>
      </c>
      <c r="B10" s="7" t="s">
        <v>64</v>
      </c>
      <c r="C10" s="33">
        <v>17098370</v>
      </c>
      <c r="D10" s="33">
        <v>8526436</v>
      </c>
      <c r="E10" s="33">
        <v>4226765</v>
      </c>
      <c r="F10" s="33">
        <v>8571934</v>
      </c>
      <c r="G10" s="33">
        <v>8040127</v>
      </c>
    </row>
    <row r="11" spans="1:7" ht="15.75" x14ac:dyDescent="0.25">
      <c r="A11" s="22">
        <v>6</v>
      </c>
      <c r="B11" s="44" t="s">
        <v>2</v>
      </c>
      <c r="C11" s="34">
        <v>0</v>
      </c>
      <c r="D11" s="34">
        <v>0</v>
      </c>
      <c r="E11" s="34">
        <v>0</v>
      </c>
      <c r="F11" s="34">
        <v>0</v>
      </c>
      <c r="G11" s="34"/>
    </row>
    <row r="12" spans="1:7" ht="31.5" x14ac:dyDescent="0.25">
      <c r="A12" s="22">
        <v>7</v>
      </c>
      <c r="B12" s="6" t="s">
        <v>65</v>
      </c>
      <c r="C12" s="34">
        <v>251177</v>
      </c>
      <c r="D12" s="34">
        <v>251177</v>
      </c>
      <c r="E12" s="34">
        <v>93829</v>
      </c>
      <c r="F12" s="34">
        <v>0</v>
      </c>
      <c r="G12" s="34">
        <v>0</v>
      </c>
    </row>
    <row r="13" spans="1:7" ht="31.5" x14ac:dyDescent="0.25">
      <c r="A13" s="22">
        <v>8</v>
      </c>
      <c r="B13" s="6" t="s">
        <v>66</v>
      </c>
      <c r="C13" s="34">
        <v>106748</v>
      </c>
      <c r="D13" s="34">
        <v>99226</v>
      </c>
      <c r="E13" s="34">
        <v>72565</v>
      </c>
      <c r="F13" s="34">
        <v>7522</v>
      </c>
      <c r="G13" s="34">
        <v>0</v>
      </c>
    </row>
    <row r="14" spans="1:7" ht="47.25" x14ac:dyDescent="0.25">
      <c r="A14" s="22">
        <v>9</v>
      </c>
      <c r="B14" s="6" t="s">
        <v>67</v>
      </c>
      <c r="C14" s="34">
        <v>15940758</v>
      </c>
      <c r="D14" s="34">
        <v>7381992</v>
      </c>
      <c r="E14" s="34">
        <v>3599650</v>
      </c>
      <c r="F14" s="34">
        <v>8558766</v>
      </c>
      <c r="G14" s="34">
        <v>8040127</v>
      </c>
    </row>
    <row r="15" spans="1:7" ht="31.5" x14ac:dyDescent="0.25">
      <c r="A15" s="22">
        <v>10</v>
      </c>
      <c r="B15" s="6" t="s">
        <v>68</v>
      </c>
      <c r="C15" s="34">
        <v>28962</v>
      </c>
      <c r="D15" s="34">
        <v>28962</v>
      </c>
      <c r="E15" s="34">
        <v>0</v>
      </c>
      <c r="F15" s="34">
        <v>0</v>
      </c>
      <c r="G15" s="34">
        <v>0</v>
      </c>
    </row>
    <row r="16" spans="1:7" ht="31.5" x14ac:dyDescent="0.25">
      <c r="A16" s="22">
        <v>11</v>
      </c>
      <c r="B16" s="6" t="s">
        <v>69</v>
      </c>
      <c r="C16" s="34">
        <v>4478</v>
      </c>
      <c r="D16" s="34">
        <v>4478</v>
      </c>
      <c r="E16" s="34">
        <v>0</v>
      </c>
      <c r="F16" s="34">
        <v>0</v>
      </c>
      <c r="G16" s="34">
        <v>0</v>
      </c>
    </row>
    <row r="17" spans="1:7" ht="63" x14ac:dyDescent="0.25">
      <c r="A17" s="22">
        <v>12</v>
      </c>
      <c r="B17" s="6" t="s">
        <v>70</v>
      </c>
      <c r="C17" s="34">
        <v>688225</v>
      </c>
      <c r="D17" s="34">
        <v>682579</v>
      </c>
      <c r="E17" s="34">
        <v>448807</v>
      </c>
      <c r="F17" s="34">
        <v>5646</v>
      </c>
      <c r="G17" s="34">
        <v>0</v>
      </c>
    </row>
    <row r="18" spans="1:7" ht="15.75" x14ac:dyDescent="0.25">
      <c r="A18" s="22">
        <v>13</v>
      </c>
      <c r="B18" s="44" t="s">
        <v>2</v>
      </c>
      <c r="C18" s="34"/>
      <c r="D18" s="34"/>
      <c r="E18" s="34"/>
      <c r="F18" s="34"/>
      <c r="G18" s="34"/>
    </row>
    <row r="19" spans="1:7" ht="31.5" x14ac:dyDescent="0.25">
      <c r="A19" s="22">
        <v>14</v>
      </c>
      <c r="B19" s="6" t="s">
        <v>20</v>
      </c>
      <c r="C19" s="34">
        <v>579</v>
      </c>
      <c r="D19" s="34">
        <v>579</v>
      </c>
      <c r="E19" s="34">
        <v>442</v>
      </c>
      <c r="F19" s="34">
        <v>0</v>
      </c>
      <c r="G19" s="34">
        <v>0</v>
      </c>
    </row>
    <row r="20" spans="1:7" ht="15.75" x14ac:dyDescent="0.25">
      <c r="A20" s="22">
        <v>15</v>
      </c>
      <c r="B20" s="6" t="s">
        <v>21</v>
      </c>
      <c r="C20" s="34">
        <v>15959</v>
      </c>
      <c r="D20" s="34">
        <v>15959</v>
      </c>
      <c r="E20" s="34">
        <v>10888</v>
      </c>
      <c r="F20" s="34">
        <v>0</v>
      </c>
      <c r="G20" s="34">
        <v>0</v>
      </c>
    </row>
    <row r="21" spans="1:7" ht="31.5" x14ac:dyDescent="0.25">
      <c r="A21" s="22">
        <v>16</v>
      </c>
      <c r="B21" s="6" t="s">
        <v>22</v>
      </c>
      <c r="C21" s="34">
        <v>10400</v>
      </c>
      <c r="D21" s="34">
        <v>10400</v>
      </c>
      <c r="E21" s="34">
        <v>7960</v>
      </c>
      <c r="F21" s="34">
        <v>0</v>
      </c>
      <c r="G21" s="34">
        <v>0</v>
      </c>
    </row>
    <row r="22" spans="1:7" ht="15.75" x14ac:dyDescent="0.25">
      <c r="A22" s="22">
        <v>17</v>
      </c>
      <c r="B22" s="6" t="s">
        <v>23</v>
      </c>
      <c r="C22" s="34">
        <v>68496</v>
      </c>
      <c r="D22" s="34">
        <v>68496</v>
      </c>
      <c r="E22" s="34">
        <v>40829</v>
      </c>
      <c r="F22" s="34">
        <v>0</v>
      </c>
      <c r="G22" s="34">
        <v>0</v>
      </c>
    </row>
    <row r="23" spans="1:7" ht="15.75" x14ac:dyDescent="0.25">
      <c r="A23" s="22">
        <v>18</v>
      </c>
      <c r="B23" s="6" t="s">
        <v>24</v>
      </c>
      <c r="C23" s="34">
        <v>31221</v>
      </c>
      <c r="D23" s="34">
        <v>31221</v>
      </c>
      <c r="E23" s="34">
        <v>19086</v>
      </c>
      <c r="F23" s="34">
        <v>0</v>
      </c>
      <c r="G23" s="34">
        <v>0</v>
      </c>
    </row>
    <row r="24" spans="1:7" ht="15.75" x14ac:dyDescent="0.25">
      <c r="A24" s="22">
        <v>19</v>
      </c>
      <c r="B24" s="6" t="s">
        <v>25</v>
      </c>
      <c r="C24" s="34">
        <v>84569</v>
      </c>
      <c r="D24" s="34">
        <v>84569</v>
      </c>
      <c r="E24" s="34">
        <v>64566</v>
      </c>
      <c r="F24" s="34">
        <v>0</v>
      </c>
      <c r="G24" s="34">
        <v>0</v>
      </c>
    </row>
    <row r="25" spans="1:7" ht="15.75" x14ac:dyDescent="0.25">
      <c r="A25" s="22">
        <v>20</v>
      </c>
      <c r="B25" s="6" t="s">
        <v>26</v>
      </c>
      <c r="C25" s="34">
        <v>15697</v>
      </c>
      <c r="D25" s="34">
        <v>15697</v>
      </c>
      <c r="E25" s="34">
        <v>11984</v>
      </c>
      <c r="F25" s="34">
        <v>0</v>
      </c>
      <c r="G25" s="34">
        <v>0</v>
      </c>
    </row>
    <row r="26" spans="1:7" ht="15.75" x14ac:dyDescent="0.25">
      <c r="A26" s="22">
        <v>21</v>
      </c>
      <c r="B26" s="6" t="s">
        <v>27</v>
      </c>
      <c r="C26" s="34">
        <v>64095</v>
      </c>
      <c r="D26" s="34">
        <v>64095</v>
      </c>
      <c r="E26" s="34">
        <v>30372</v>
      </c>
      <c r="F26" s="34">
        <v>0</v>
      </c>
      <c r="G26" s="34">
        <v>0</v>
      </c>
    </row>
    <row r="27" spans="1:7" ht="31.5" x14ac:dyDescent="0.25">
      <c r="A27" s="22">
        <v>22</v>
      </c>
      <c r="B27" s="6" t="s">
        <v>28</v>
      </c>
      <c r="C27" s="34">
        <v>2462</v>
      </c>
      <c r="D27" s="34">
        <v>2462</v>
      </c>
      <c r="E27" s="34">
        <v>0</v>
      </c>
      <c r="F27" s="34">
        <v>0</v>
      </c>
      <c r="G27" s="34">
        <v>0</v>
      </c>
    </row>
    <row r="28" spans="1:7" ht="47.25" x14ac:dyDescent="0.25">
      <c r="A28" s="22">
        <v>23</v>
      </c>
      <c r="B28" s="6" t="s">
        <v>29</v>
      </c>
      <c r="C28" s="34">
        <v>602</v>
      </c>
      <c r="D28" s="34">
        <v>602</v>
      </c>
      <c r="E28" s="34">
        <v>460</v>
      </c>
      <c r="F28" s="34">
        <v>0</v>
      </c>
      <c r="G28" s="34">
        <v>0</v>
      </c>
    </row>
    <row r="29" spans="1:7" ht="66.75" customHeight="1" x14ac:dyDescent="0.25">
      <c r="A29" s="22">
        <v>24</v>
      </c>
      <c r="B29" s="6" t="s">
        <v>151</v>
      </c>
      <c r="C29" s="34">
        <v>1400</v>
      </c>
      <c r="D29" s="34">
        <v>1400</v>
      </c>
      <c r="E29" s="34">
        <v>1069</v>
      </c>
      <c r="F29" s="34">
        <v>0</v>
      </c>
      <c r="G29" s="34"/>
    </row>
    <row r="30" spans="1:7" ht="15.75" x14ac:dyDescent="0.25">
      <c r="A30" s="22">
        <v>25</v>
      </c>
      <c r="B30" s="6" t="s">
        <v>71</v>
      </c>
      <c r="C30" s="34">
        <v>255880</v>
      </c>
      <c r="D30" s="34">
        <v>255880</v>
      </c>
      <c r="E30" s="34">
        <v>177956</v>
      </c>
      <c r="F30" s="34">
        <v>0</v>
      </c>
      <c r="G30" s="34">
        <v>0</v>
      </c>
    </row>
    <row r="31" spans="1:7" ht="15.75" x14ac:dyDescent="0.25">
      <c r="A31" s="22">
        <v>26</v>
      </c>
      <c r="B31" s="20" t="s">
        <v>72</v>
      </c>
      <c r="C31" s="34">
        <v>12624</v>
      </c>
      <c r="D31" s="34">
        <v>12624</v>
      </c>
      <c r="E31" s="34">
        <v>8353</v>
      </c>
      <c r="F31" s="34">
        <v>0</v>
      </c>
      <c r="G31" s="34">
        <v>0</v>
      </c>
    </row>
    <row r="32" spans="1:7" ht="47.25" x14ac:dyDescent="0.25">
      <c r="A32" s="22">
        <v>27</v>
      </c>
      <c r="B32" s="6" t="s">
        <v>73</v>
      </c>
      <c r="C32" s="34">
        <v>17066</v>
      </c>
      <c r="D32" s="34">
        <v>17066</v>
      </c>
      <c r="E32" s="34">
        <v>11585</v>
      </c>
      <c r="F32" s="34">
        <v>0</v>
      </c>
      <c r="G32" s="34">
        <v>0</v>
      </c>
    </row>
    <row r="33" spans="1:7" ht="15.75" x14ac:dyDescent="0.25">
      <c r="A33" s="22">
        <v>28</v>
      </c>
      <c r="B33" s="6" t="s">
        <v>74</v>
      </c>
      <c r="C33" s="34">
        <v>52699</v>
      </c>
      <c r="D33" s="34">
        <v>50818</v>
      </c>
      <c r="E33" s="34">
        <v>31858</v>
      </c>
      <c r="F33" s="34">
        <v>1881</v>
      </c>
      <c r="G33" s="34">
        <v>0</v>
      </c>
    </row>
    <row r="34" spans="1:7" ht="31.5" x14ac:dyDescent="0.25">
      <c r="A34" s="22">
        <v>29</v>
      </c>
      <c r="B34" s="6" t="s">
        <v>75</v>
      </c>
      <c r="C34" s="34">
        <v>16287</v>
      </c>
      <c r="D34" s="34">
        <v>12522</v>
      </c>
      <c r="E34" s="34">
        <v>5792</v>
      </c>
      <c r="F34" s="34">
        <v>3765</v>
      </c>
      <c r="G34" s="34"/>
    </row>
    <row r="35" spans="1:7" ht="15.75" x14ac:dyDescent="0.25">
      <c r="A35" s="22">
        <v>30</v>
      </c>
      <c r="B35" s="6" t="s">
        <v>76</v>
      </c>
      <c r="C35" s="34">
        <v>22722</v>
      </c>
      <c r="D35" s="34">
        <v>22722</v>
      </c>
      <c r="E35" s="34">
        <v>14481</v>
      </c>
      <c r="F35" s="34">
        <v>0</v>
      </c>
      <c r="G35" s="34">
        <v>0</v>
      </c>
    </row>
    <row r="36" spans="1:7" ht="31.5" x14ac:dyDescent="0.25">
      <c r="A36" s="22">
        <v>31</v>
      </c>
      <c r="B36" s="6" t="s">
        <v>160</v>
      </c>
      <c r="C36" s="34">
        <v>13034</v>
      </c>
      <c r="D36" s="34">
        <v>13034</v>
      </c>
      <c r="E36" s="34">
        <v>9268</v>
      </c>
      <c r="F36" s="34">
        <v>0</v>
      </c>
      <c r="G36" s="34"/>
    </row>
    <row r="37" spans="1:7" ht="15.75" x14ac:dyDescent="0.25">
      <c r="A37" s="22">
        <v>32</v>
      </c>
      <c r="B37" s="6" t="s">
        <v>37</v>
      </c>
      <c r="C37" s="34">
        <v>2433</v>
      </c>
      <c r="D37" s="34">
        <v>2433</v>
      </c>
      <c r="E37" s="34">
        <v>1858</v>
      </c>
      <c r="F37" s="34">
        <v>0</v>
      </c>
      <c r="G37" s="34">
        <v>0</v>
      </c>
    </row>
    <row r="38" spans="1:7" ht="47.25" x14ac:dyDescent="0.25">
      <c r="A38" s="22">
        <v>33</v>
      </c>
      <c r="B38" s="23" t="s">
        <v>77</v>
      </c>
      <c r="C38" s="34">
        <v>14394</v>
      </c>
      <c r="D38" s="34">
        <v>14394</v>
      </c>
      <c r="E38" s="34">
        <v>10990</v>
      </c>
      <c r="F38" s="34">
        <v>0</v>
      </c>
      <c r="G38" s="34">
        <v>0</v>
      </c>
    </row>
    <row r="39" spans="1:7" ht="15.75" x14ac:dyDescent="0.25">
      <c r="A39" s="22">
        <v>34</v>
      </c>
      <c r="B39" s="44" t="s">
        <v>2</v>
      </c>
      <c r="C39" s="34">
        <v>0</v>
      </c>
      <c r="D39" s="34"/>
      <c r="E39" s="34"/>
      <c r="F39" s="34"/>
      <c r="G39" s="34"/>
    </row>
    <row r="40" spans="1:7" ht="15.75" x14ac:dyDescent="0.25">
      <c r="A40" s="22">
        <v>35</v>
      </c>
      <c r="B40" s="20" t="s">
        <v>39</v>
      </c>
      <c r="C40" s="34">
        <v>6140</v>
      </c>
      <c r="D40" s="34">
        <v>6140</v>
      </c>
      <c r="E40" s="34">
        <v>4688</v>
      </c>
      <c r="F40" s="34">
        <v>0</v>
      </c>
      <c r="G40" s="34">
        <v>0</v>
      </c>
    </row>
    <row r="41" spans="1:7" ht="15.75" x14ac:dyDescent="0.25">
      <c r="A41" s="22">
        <v>36</v>
      </c>
      <c r="B41" s="20" t="s">
        <v>40</v>
      </c>
      <c r="C41" s="34">
        <v>4547</v>
      </c>
      <c r="D41" s="34">
        <v>4547</v>
      </c>
      <c r="E41" s="34">
        <v>3472</v>
      </c>
      <c r="F41" s="34">
        <v>0</v>
      </c>
      <c r="G41" s="34">
        <v>0</v>
      </c>
    </row>
    <row r="42" spans="1:7" ht="15.75" x14ac:dyDescent="0.25">
      <c r="A42" s="22">
        <v>37</v>
      </c>
      <c r="B42" s="20" t="s">
        <v>41</v>
      </c>
      <c r="C42" s="34">
        <v>3707</v>
      </c>
      <c r="D42" s="34">
        <v>3707</v>
      </c>
      <c r="E42" s="34">
        <v>2830</v>
      </c>
      <c r="F42" s="34">
        <v>0</v>
      </c>
      <c r="G42" s="34">
        <v>0</v>
      </c>
    </row>
    <row r="43" spans="1:7" ht="78.75" x14ac:dyDescent="0.25">
      <c r="A43" s="22">
        <v>38</v>
      </c>
      <c r="B43" s="31" t="s">
        <v>204</v>
      </c>
      <c r="C43" s="34">
        <v>11585</v>
      </c>
      <c r="D43" s="34">
        <v>11585</v>
      </c>
      <c r="E43" s="34">
        <v>0</v>
      </c>
      <c r="F43" s="34">
        <v>0</v>
      </c>
      <c r="G43" s="34"/>
    </row>
    <row r="44" spans="1:7" ht="63" x14ac:dyDescent="0.25">
      <c r="A44" s="22">
        <v>39</v>
      </c>
      <c r="B44" s="23" t="s">
        <v>193</v>
      </c>
      <c r="C44" s="34">
        <v>50833</v>
      </c>
      <c r="D44" s="34">
        <v>50833</v>
      </c>
      <c r="E44" s="34">
        <v>0</v>
      </c>
      <c r="F44" s="34">
        <v>0</v>
      </c>
      <c r="G44" s="34"/>
    </row>
    <row r="45" spans="1:7" ht="31.5" x14ac:dyDescent="0.25">
      <c r="A45" s="22">
        <v>40</v>
      </c>
      <c r="B45" s="23" t="s">
        <v>222</v>
      </c>
      <c r="C45" s="34">
        <v>1210</v>
      </c>
      <c r="D45" s="34">
        <v>1210</v>
      </c>
      <c r="E45" s="34">
        <v>924</v>
      </c>
      <c r="F45" s="33">
        <v>0</v>
      </c>
      <c r="G45" s="33"/>
    </row>
    <row r="46" spans="1:7" ht="31.5" x14ac:dyDescent="0.25">
      <c r="A46" s="22">
        <v>41</v>
      </c>
      <c r="B46" s="6" t="s">
        <v>78</v>
      </c>
      <c r="C46" s="33">
        <v>64925</v>
      </c>
      <c r="D46" s="33">
        <v>64925</v>
      </c>
      <c r="E46" s="33">
        <v>0</v>
      </c>
      <c r="F46" s="33">
        <v>0</v>
      </c>
      <c r="G46" s="33">
        <v>0</v>
      </c>
    </row>
    <row r="47" spans="1:7" ht="47.25" x14ac:dyDescent="0.25">
      <c r="A47" s="22">
        <v>42</v>
      </c>
      <c r="B47" s="20" t="s">
        <v>79</v>
      </c>
      <c r="C47" s="33">
        <v>203892</v>
      </c>
      <c r="D47" s="33">
        <v>203892</v>
      </c>
      <c r="E47" s="33">
        <v>0</v>
      </c>
      <c r="F47" s="33">
        <v>0</v>
      </c>
      <c r="G47" s="33">
        <v>13719</v>
      </c>
    </row>
    <row r="48" spans="1:7" ht="31.5" x14ac:dyDescent="0.25">
      <c r="A48" s="22">
        <v>43</v>
      </c>
      <c r="B48" s="24" t="s">
        <v>80</v>
      </c>
      <c r="C48" s="33">
        <v>34754</v>
      </c>
      <c r="D48" s="33">
        <v>34754</v>
      </c>
      <c r="E48" s="33">
        <v>0</v>
      </c>
      <c r="F48" s="33">
        <v>0</v>
      </c>
      <c r="G48" s="33">
        <v>0</v>
      </c>
    </row>
    <row r="49" spans="1:7" ht="15.75" x14ac:dyDescent="0.25">
      <c r="A49" s="22">
        <v>44</v>
      </c>
      <c r="B49" s="19" t="s">
        <v>106</v>
      </c>
      <c r="C49" s="33">
        <v>521316</v>
      </c>
      <c r="D49" s="33">
        <v>0</v>
      </c>
      <c r="E49" s="33">
        <v>0</v>
      </c>
      <c r="F49" s="33">
        <v>521316</v>
      </c>
      <c r="G49" s="33">
        <v>0</v>
      </c>
    </row>
    <row r="50" spans="1:7" ht="15.75" x14ac:dyDescent="0.25">
      <c r="A50" s="22">
        <v>45</v>
      </c>
      <c r="B50" s="44" t="s">
        <v>2</v>
      </c>
      <c r="C50" s="34"/>
      <c r="D50" s="34"/>
      <c r="E50" s="34"/>
      <c r="F50" s="34"/>
      <c r="G50" s="34"/>
    </row>
    <row r="51" spans="1:7" ht="31.5" x14ac:dyDescent="0.25">
      <c r="A51" s="22">
        <v>46</v>
      </c>
      <c r="B51" s="20" t="s">
        <v>107</v>
      </c>
      <c r="C51" s="34">
        <v>115848</v>
      </c>
      <c r="D51" s="34"/>
      <c r="E51" s="34"/>
      <c r="F51" s="34">
        <v>115848</v>
      </c>
      <c r="G51" s="34"/>
    </row>
    <row r="52" spans="1:7" ht="63" x14ac:dyDescent="0.25">
      <c r="A52" s="22">
        <v>47</v>
      </c>
      <c r="B52" s="20" t="s">
        <v>199</v>
      </c>
      <c r="C52" s="34">
        <v>405468</v>
      </c>
      <c r="D52" s="34"/>
      <c r="E52" s="34"/>
      <c r="F52" s="34">
        <v>405468</v>
      </c>
      <c r="G52" s="34"/>
    </row>
    <row r="53" spans="1:7" ht="15.75" x14ac:dyDescent="0.25">
      <c r="A53" s="22">
        <v>48</v>
      </c>
      <c r="B53" s="24" t="s">
        <v>82</v>
      </c>
      <c r="C53" s="33">
        <v>7049932</v>
      </c>
      <c r="D53" s="33">
        <v>1484396</v>
      </c>
      <c r="E53" s="33">
        <v>4574</v>
      </c>
      <c r="F53" s="33">
        <v>5565536</v>
      </c>
      <c r="G53" s="33">
        <v>5257</v>
      </c>
    </row>
    <row r="54" spans="1:7" ht="31.5" x14ac:dyDescent="0.25">
      <c r="A54" s="22">
        <v>49</v>
      </c>
      <c r="B54" s="7" t="s">
        <v>63</v>
      </c>
      <c r="C54" s="33">
        <v>20071</v>
      </c>
      <c r="D54" s="33">
        <v>5590</v>
      </c>
      <c r="E54" s="33">
        <v>0</v>
      </c>
      <c r="F54" s="33">
        <v>14481</v>
      </c>
      <c r="G54" s="33">
        <v>0</v>
      </c>
    </row>
    <row r="55" spans="1:7" ht="31.5" x14ac:dyDescent="0.25">
      <c r="A55" s="22">
        <v>50</v>
      </c>
      <c r="B55" s="19" t="s">
        <v>83</v>
      </c>
      <c r="C55" s="33">
        <v>1742101</v>
      </c>
      <c r="D55" s="33">
        <v>524357</v>
      </c>
      <c r="E55" s="33">
        <v>0</v>
      </c>
      <c r="F55" s="33">
        <v>1217744</v>
      </c>
      <c r="G55" s="33">
        <v>0</v>
      </c>
    </row>
    <row r="56" spans="1:7" ht="15.75" x14ac:dyDescent="0.25">
      <c r="A56" s="22">
        <v>51</v>
      </c>
      <c r="B56" s="44" t="s">
        <v>2</v>
      </c>
      <c r="C56" s="34"/>
      <c r="D56" s="34"/>
      <c r="E56" s="34"/>
      <c r="F56" s="34"/>
      <c r="G56" s="34"/>
    </row>
    <row r="57" spans="1:7" ht="31.5" x14ac:dyDescent="0.25">
      <c r="A57" s="22">
        <v>52</v>
      </c>
      <c r="B57" s="20" t="s">
        <v>84</v>
      </c>
      <c r="C57" s="34">
        <v>1400408</v>
      </c>
      <c r="D57" s="34">
        <v>379547</v>
      </c>
      <c r="E57" s="34">
        <v>0</v>
      </c>
      <c r="F57" s="34">
        <v>1020861</v>
      </c>
      <c r="G57" s="34">
        <v>0</v>
      </c>
    </row>
    <row r="58" spans="1:7" ht="63" x14ac:dyDescent="0.25">
      <c r="A58" s="22">
        <v>53</v>
      </c>
      <c r="B58" s="20" t="s">
        <v>161</v>
      </c>
      <c r="C58" s="34">
        <v>144810</v>
      </c>
      <c r="D58" s="34">
        <v>144810</v>
      </c>
      <c r="E58" s="34">
        <v>0</v>
      </c>
      <c r="F58" s="34">
        <v>0</v>
      </c>
      <c r="G58" s="34"/>
    </row>
    <row r="59" spans="1:7" ht="31.5" x14ac:dyDescent="0.25">
      <c r="A59" s="22">
        <v>54</v>
      </c>
      <c r="B59" s="20" t="s">
        <v>85</v>
      </c>
      <c r="C59" s="34">
        <v>196883</v>
      </c>
      <c r="D59" s="34">
        <v>0</v>
      </c>
      <c r="E59" s="34">
        <v>0</v>
      </c>
      <c r="F59" s="34">
        <v>196883</v>
      </c>
      <c r="G59" s="34">
        <v>0</v>
      </c>
    </row>
    <row r="60" spans="1:7" ht="15.75" x14ac:dyDescent="0.25">
      <c r="A60" s="22">
        <v>55</v>
      </c>
      <c r="B60" s="7" t="s">
        <v>86</v>
      </c>
      <c r="C60" s="33">
        <v>543676</v>
      </c>
      <c r="D60" s="33">
        <v>371352</v>
      </c>
      <c r="E60" s="33">
        <v>2172</v>
      </c>
      <c r="F60" s="33">
        <v>172324</v>
      </c>
      <c r="G60" s="33">
        <v>0</v>
      </c>
    </row>
    <row r="61" spans="1:7" ht="15.75" x14ac:dyDescent="0.25">
      <c r="A61" s="22">
        <v>56</v>
      </c>
      <c r="B61" s="25" t="s">
        <v>2</v>
      </c>
      <c r="C61" s="34"/>
      <c r="D61" s="34"/>
      <c r="E61" s="34"/>
      <c r="F61" s="34"/>
      <c r="G61" s="34"/>
    </row>
    <row r="62" spans="1:7" ht="31.5" x14ac:dyDescent="0.25">
      <c r="A62" s="22">
        <v>57</v>
      </c>
      <c r="B62" s="6" t="s">
        <v>87</v>
      </c>
      <c r="C62" s="34">
        <v>77158</v>
      </c>
      <c r="D62" s="34">
        <v>77158</v>
      </c>
      <c r="E62" s="34">
        <v>2172</v>
      </c>
      <c r="F62" s="34">
        <v>0</v>
      </c>
      <c r="G62" s="34">
        <v>0</v>
      </c>
    </row>
    <row r="63" spans="1:7" ht="31.5" x14ac:dyDescent="0.25">
      <c r="A63" s="22">
        <v>58</v>
      </c>
      <c r="B63" s="6" t="s">
        <v>88</v>
      </c>
      <c r="C63" s="34">
        <v>172324</v>
      </c>
      <c r="D63" s="34">
        <v>0</v>
      </c>
      <c r="E63" s="34">
        <v>0</v>
      </c>
      <c r="F63" s="34">
        <v>172324</v>
      </c>
      <c r="G63" s="34">
        <v>0</v>
      </c>
    </row>
    <row r="64" spans="1:7" ht="63" x14ac:dyDescent="0.25">
      <c r="A64" s="22">
        <v>59</v>
      </c>
      <c r="B64" s="7" t="s">
        <v>89</v>
      </c>
      <c r="C64" s="34">
        <v>294194</v>
      </c>
      <c r="D64" s="34">
        <v>294194</v>
      </c>
      <c r="E64" s="34">
        <v>0</v>
      </c>
      <c r="F64" s="34">
        <v>0</v>
      </c>
      <c r="G64" s="34">
        <v>0</v>
      </c>
    </row>
    <row r="65" spans="1:7" ht="15.75" x14ac:dyDescent="0.25">
      <c r="A65" s="22">
        <v>60</v>
      </c>
      <c r="B65" s="25" t="s">
        <v>2</v>
      </c>
      <c r="C65" s="34"/>
      <c r="D65" s="34"/>
      <c r="E65" s="34"/>
      <c r="F65" s="34"/>
      <c r="G65" s="34"/>
    </row>
    <row r="66" spans="1:7" ht="31.5" x14ac:dyDescent="0.25">
      <c r="A66" s="22">
        <v>61</v>
      </c>
      <c r="B66" s="6" t="s">
        <v>32</v>
      </c>
      <c r="C66" s="34">
        <v>286374</v>
      </c>
      <c r="D66" s="34">
        <v>286374</v>
      </c>
      <c r="E66" s="34">
        <v>0</v>
      </c>
      <c r="F66" s="34">
        <v>0</v>
      </c>
      <c r="G66" s="34">
        <v>0</v>
      </c>
    </row>
    <row r="67" spans="1:7" ht="15.75" x14ac:dyDescent="0.25">
      <c r="A67" s="22">
        <v>62</v>
      </c>
      <c r="B67" s="6" t="s">
        <v>30</v>
      </c>
      <c r="C67" s="34">
        <v>7820</v>
      </c>
      <c r="D67" s="34">
        <v>7820</v>
      </c>
      <c r="E67" s="34">
        <v>0</v>
      </c>
      <c r="F67" s="34">
        <v>0</v>
      </c>
      <c r="G67" s="34">
        <v>0</v>
      </c>
    </row>
    <row r="68" spans="1:7" ht="31.5" x14ac:dyDescent="0.25">
      <c r="A68" s="22">
        <v>63</v>
      </c>
      <c r="B68" s="7" t="s">
        <v>90</v>
      </c>
      <c r="C68" s="33">
        <v>130298</v>
      </c>
      <c r="D68" s="33">
        <v>110287</v>
      </c>
      <c r="E68" s="33">
        <v>0</v>
      </c>
      <c r="F68" s="33">
        <v>20011</v>
      </c>
      <c r="G68" s="33">
        <v>0</v>
      </c>
    </row>
    <row r="69" spans="1:7" ht="15.75" x14ac:dyDescent="0.25">
      <c r="A69" s="22">
        <v>64</v>
      </c>
      <c r="B69" s="44" t="s">
        <v>2</v>
      </c>
      <c r="C69" s="34"/>
      <c r="D69" s="34"/>
      <c r="E69" s="34"/>
      <c r="F69" s="34"/>
      <c r="G69" s="34"/>
    </row>
    <row r="70" spans="1:7" ht="31.5" x14ac:dyDescent="0.25">
      <c r="A70" s="22">
        <v>65</v>
      </c>
      <c r="B70" s="6" t="s">
        <v>91</v>
      </c>
      <c r="C70" s="34">
        <v>122160</v>
      </c>
      <c r="D70" s="34">
        <v>110287</v>
      </c>
      <c r="E70" s="34">
        <v>0</v>
      </c>
      <c r="F70" s="34">
        <v>11873</v>
      </c>
      <c r="G70" s="34">
        <v>0</v>
      </c>
    </row>
    <row r="71" spans="1:7" ht="31.5" x14ac:dyDescent="0.25">
      <c r="A71" s="22">
        <v>66</v>
      </c>
      <c r="B71" s="6" t="s">
        <v>92</v>
      </c>
      <c r="C71" s="34">
        <v>8138</v>
      </c>
      <c r="D71" s="34">
        <v>0</v>
      </c>
      <c r="E71" s="34">
        <v>0</v>
      </c>
      <c r="F71" s="34">
        <v>8138</v>
      </c>
      <c r="G71" s="34">
        <v>0</v>
      </c>
    </row>
    <row r="72" spans="1:7" ht="15.75" x14ac:dyDescent="0.25">
      <c r="A72" s="22">
        <v>67</v>
      </c>
      <c r="B72" s="19" t="s">
        <v>93</v>
      </c>
      <c r="C72" s="33">
        <v>1137758</v>
      </c>
      <c r="D72" s="33">
        <v>123622</v>
      </c>
      <c r="E72" s="33">
        <v>0</v>
      </c>
      <c r="F72" s="33">
        <v>1014136</v>
      </c>
      <c r="G72" s="33">
        <v>0</v>
      </c>
    </row>
    <row r="73" spans="1:7" ht="15.75" x14ac:dyDescent="0.25">
      <c r="A73" s="22">
        <v>68</v>
      </c>
      <c r="B73" s="44" t="s">
        <v>2</v>
      </c>
      <c r="C73" s="34"/>
      <c r="D73" s="34"/>
      <c r="E73" s="34"/>
      <c r="F73" s="34"/>
      <c r="G73" s="34"/>
    </row>
    <row r="74" spans="1:7" ht="31.5" x14ac:dyDescent="0.25">
      <c r="A74" s="22">
        <v>69</v>
      </c>
      <c r="B74" s="20" t="s">
        <v>94</v>
      </c>
      <c r="C74" s="34">
        <v>922483</v>
      </c>
      <c r="D74" s="34">
        <v>123622</v>
      </c>
      <c r="E74" s="34">
        <v>0</v>
      </c>
      <c r="F74" s="34">
        <v>798861</v>
      </c>
      <c r="G74" s="34">
        <v>0</v>
      </c>
    </row>
    <row r="75" spans="1:7" ht="15.75" x14ac:dyDescent="0.25">
      <c r="A75" s="22">
        <v>70</v>
      </c>
      <c r="B75" s="20" t="s">
        <v>95</v>
      </c>
      <c r="C75" s="34">
        <v>182721</v>
      </c>
      <c r="D75" s="34">
        <v>0</v>
      </c>
      <c r="E75" s="34">
        <v>0</v>
      </c>
      <c r="F75" s="34">
        <v>182721</v>
      </c>
      <c r="G75" s="34">
        <v>0</v>
      </c>
    </row>
    <row r="76" spans="1:7" ht="15.75" x14ac:dyDescent="0.25">
      <c r="A76" s="22">
        <v>71</v>
      </c>
      <c r="B76" s="6" t="s">
        <v>96</v>
      </c>
      <c r="C76" s="34">
        <v>32554</v>
      </c>
      <c r="D76" s="34">
        <v>0</v>
      </c>
      <c r="E76" s="34">
        <v>0</v>
      </c>
      <c r="F76" s="34">
        <v>32554</v>
      </c>
      <c r="G76" s="34">
        <v>0</v>
      </c>
    </row>
    <row r="77" spans="1:7" ht="31.5" x14ac:dyDescent="0.25">
      <c r="A77" s="22">
        <v>72</v>
      </c>
      <c r="B77" s="7" t="s">
        <v>97</v>
      </c>
      <c r="C77" s="33">
        <v>897868</v>
      </c>
      <c r="D77" s="33">
        <v>0</v>
      </c>
      <c r="E77" s="33">
        <v>0</v>
      </c>
      <c r="F77" s="33">
        <v>897868</v>
      </c>
      <c r="G77" s="33">
        <v>5257</v>
      </c>
    </row>
    <row r="78" spans="1:7" ht="15.75" x14ac:dyDescent="0.25">
      <c r="A78" s="22">
        <v>73</v>
      </c>
      <c r="B78" s="44" t="s">
        <v>2</v>
      </c>
      <c r="C78" s="34"/>
      <c r="D78" s="34"/>
      <c r="E78" s="34"/>
      <c r="F78" s="34"/>
      <c r="G78" s="34"/>
    </row>
    <row r="79" spans="1:7" ht="31.5" x14ac:dyDescent="0.25">
      <c r="A79" s="22">
        <v>74</v>
      </c>
      <c r="B79" s="20" t="s">
        <v>98</v>
      </c>
      <c r="C79" s="34">
        <v>31323</v>
      </c>
      <c r="D79" s="34">
        <v>0</v>
      </c>
      <c r="E79" s="34">
        <v>0</v>
      </c>
      <c r="F79" s="34">
        <v>31323</v>
      </c>
      <c r="G79" s="34">
        <v>5257</v>
      </c>
    </row>
    <row r="80" spans="1:7" ht="31.5" x14ac:dyDescent="0.25">
      <c r="A80" s="22">
        <v>75</v>
      </c>
      <c r="B80" s="20" t="s">
        <v>99</v>
      </c>
      <c r="C80" s="34">
        <v>120829</v>
      </c>
      <c r="D80" s="34">
        <v>0</v>
      </c>
      <c r="E80" s="34">
        <v>0</v>
      </c>
      <c r="F80" s="34">
        <v>120829</v>
      </c>
      <c r="G80" s="34">
        <v>0</v>
      </c>
    </row>
    <row r="81" spans="1:7" ht="78.75" x14ac:dyDescent="0.25">
      <c r="A81" s="22">
        <v>76</v>
      </c>
      <c r="B81" s="6" t="s">
        <v>203</v>
      </c>
      <c r="C81" s="34">
        <v>745716</v>
      </c>
      <c r="D81" s="34">
        <v>0</v>
      </c>
      <c r="E81" s="34">
        <v>0</v>
      </c>
      <c r="F81" s="34">
        <v>745716</v>
      </c>
      <c r="G81" s="34"/>
    </row>
    <row r="82" spans="1:7" ht="47.25" x14ac:dyDescent="0.25">
      <c r="A82" s="22">
        <v>77</v>
      </c>
      <c r="B82" s="7" t="s">
        <v>182</v>
      </c>
      <c r="C82" s="33">
        <v>76071</v>
      </c>
      <c r="D82" s="33">
        <v>6372</v>
      </c>
      <c r="E82" s="33">
        <v>0</v>
      </c>
      <c r="F82" s="33">
        <v>69699</v>
      </c>
      <c r="G82" s="33">
        <v>0</v>
      </c>
    </row>
    <row r="83" spans="1:7" ht="47.25" x14ac:dyDescent="0.25">
      <c r="A83" s="22">
        <v>78</v>
      </c>
      <c r="B83" s="7" t="s">
        <v>113</v>
      </c>
      <c r="C83" s="33">
        <v>9000</v>
      </c>
      <c r="D83" s="33">
        <v>0</v>
      </c>
      <c r="E83" s="33">
        <v>0</v>
      </c>
      <c r="F83" s="33">
        <v>9000</v>
      </c>
      <c r="G83" s="33">
        <v>0</v>
      </c>
    </row>
    <row r="84" spans="1:7" ht="15.75" x14ac:dyDescent="0.25">
      <c r="A84" s="22">
        <v>79</v>
      </c>
      <c r="B84" s="7" t="s">
        <v>101</v>
      </c>
      <c r="C84" s="33">
        <v>967743</v>
      </c>
      <c r="D84" s="33">
        <v>325712</v>
      </c>
      <c r="E84" s="33">
        <v>1850</v>
      </c>
      <c r="F84" s="33">
        <v>642031</v>
      </c>
      <c r="G84" s="33">
        <v>0</v>
      </c>
    </row>
    <row r="85" spans="1:7" ht="15.75" x14ac:dyDescent="0.25">
      <c r="A85" s="22">
        <v>80</v>
      </c>
      <c r="B85" s="44" t="s">
        <v>2</v>
      </c>
      <c r="C85" s="34"/>
      <c r="D85" s="34"/>
      <c r="E85" s="34"/>
      <c r="F85" s="34"/>
      <c r="G85" s="34"/>
    </row>
    <row r="86" spans="1:7" ht="31.5" x14ac:dyDescent="0.25">
      <c r="A86" s="22">
        <v>81</v>
      </c>
      <c r="B86" s="20" t="s">
        <v>102</v>
      </c>
      <c r="C86" s="34">
        <v>799943</v>
      </c>
      <c r="D86" s="34">
        <v>325712</v>
      </c>
      <c r="E86" s="34">
        <v>1850</v>
      </c>
      <c r="F86" s="34">
        <v>474231</v>
      </c>
      <c r="G86" s="34">
        <v>0</v>
      </c>
    </row>
    <row r="87" spans="1:7" ht="31.5" x14ac:dyDescent="0.25">
      <c r="A87" s="22">
        <v>82</v>
      </c>
      <c r="B87" s="20" t="s">
        <v>103</v>
      </c>
      <c r="C87" s="34">
        <v>167800</v>
      </c>
      <c r="D87" s="34">
        <v>0</v>
      </c>
      <c r="E87" s="34">
        <v>0</v>
      </c>
      <c r="F87" s="34">
        <v>167800</v>
      </c>
      <c r="G87" s="34">
        <v>0</v>
      </c>
    </row>
    <row r="88" spans="1:7" ht="15.75" x14ac:dyDescent="0.25">
      <c r="A88" s="22">
        <v>83</v>
      </c>
      <c r="B88" s="19" t="s">
        <v>104</v>
      </c>
      <c r="C88" s="33">
        <v>1009377</v>
      </c>
      <c r="D88" s="33">
        <v>0</v>
      </c>
      <c r="E88" s="33">
        <v>0</v>
      </c>
      <c r="F88" s="33">
        <v>1009377</v>
      </c>
      <c r="G88" s="33">
        <v>0</v>
      </c>
    </row>
    <row r="89" spans="1:7" ht="15.75" x14ac:dyDescent="0.25">
      <c r="A89" s="22">
        <v>84</v>
      </c>
      <c r="B89" s="44" t="s">
        <v>2</v>
      </c>
      <c r="C89" s="34"/>
      <c r="D89" s="34"/>
      <c r="E89" s="34"/>
      <c r="F89" s="34"/>
      <c r="G89" s="34"/>
    </row>
    <row r="90" spans="1:7" ht="31.5" x14ac:dyDescent="0.25">
      <c r="A90" s="22">
        <v>85</v>
      </c>
      <c r="B90" s="20" t="s">
        <v>105</v>
      </c>
      <c r="C90" s="34">
        <v>137678</v>
      </c>
      <c r="D90" s="34">
        <v>0</v>
      </c>
      <c r="E90" s="34">
        <v>0</v>
      </c>
      <c r="F90" s="34">
        <v>137678</v>
      </c>
      <c r="G90" s="34">
        <v>0</v>
      </c>
    </row>
    <row r="91" spans="1:7" ht="31.5" x14ac:dyDescent="0.25">
      <c r="A91" s="22">
        <v>86</v>
      </c>
      <c r="B91" s="20" t="s">
        <v>162</v>
      </c>
      <c r="C91" s="34">
        <v>435531</v>
      </c>
      <c r="D91" s="34">
        <v>0</v>
      </c>
      <c r="E91" s="34">
        <v>0</v>
      </c>
      <c r="F91" s="34">
        <v>435531</v>
      </c>
      <c r="G91" s="34"/>
    </row>
    <row r="92" spans="1:7" ht="63" x14ac:dyDescent="0.25">
      <c r="A92" s="22">
        <v>87</v>
      </c>
      <c r="B92" s="20" t="s">
        <v>198</v>
      </c>
      <c r="C92" s="34">
        <v>436168</v>
      </c>
      <c r="D92" s="34">
        <v>0</v>
      </c>
      <c r="E92" s="34">
        <v>0</v>
      </c>
      <c r="F92" s="34">
        <v>436168</v>
      </c>
      <c r="G92" s="34"/>
    </row>
    <row r="93" spans="1:7" ht="15.75" x14ac:dyDescent="0.25">
      <c r="A93" s="22">
        <v>88</v>
      </c>
      <c r="B93" s="19" t="s">
        <v>106</v>
      </c>
      <c r="C93" s="33">
        <v>226349</v>
      </c>
      <c r="D93" s="33">
        <v>17104</v>
      </c>
      <c r="E93" s="33">
        <v>552</v>
      </c>
      <c r="F93" s="33">
        <v>209245</v>
      </c>
      <c r="G93" s="33">
        <v>0</v>
      </c>
    </row>
    <row r="94" spans="1:7" ht="15.75" x14ac:dyDescent="0.25">
      <c r="A94" s="22">
        <v>89</v>
      </c>
      <c r="B94" s="44" t="s">
        <v>2</v>
      </c>
      <c r="C94" s="34"/>
      <c r="D94" s="34"/>
      <c r="E94" s="34"/>
      <c r="F94" s="34"/>
      <c r="G94" s="34"/>
    </row>
    <row r="95" spans="1:7" ht="31.5" x14ac:dyDescent="0.25">
      <c r="A95" s="22">
        <v>90</v>
      </c>
      <c r="B95" s="20" t="s">
        <v>107</v>
      </c>
      <c r="C95" s="34">
        <v>186555</v>
      </c>
      <c r="D95" s="34">
        <v>17104</v>
      </c>
      <c r="E95" s="34">
        <v>552</v>
      </c>
      <c r="F95" s="34">
        <v>169451</v>
      </c>
      <c r="G95" s="34">
        <v>0</v>
      </c>
    </row>
    <row r="96" spans="1:7" ht="31.5" x14ac:dyDescent="0.25">
      <c r="A96" s="22">
        <v>91</v>
      </c>
      <c r="B96" s="20" t="s">
        <v>108</v>
      </c>
      <c r="C96" s="34">
        <v>39794</v>
      </c>
      <c r="D96" s="34">
        <v>0</v>
      </c>
      <c r="E96" s="34">
        <v>0</v>
      </c>
      <c r="F96" s="34">
        <v>39794</v>
      </c>
      <c r="G96" s="34">
        <v>0</v>
      </c>
    </row>
    <row r="97" spans="1:7" ht="63" x14ac:dyDescent="0.25">
      <c r="A97" s="22">
        <v>92</v>
      </c>
      <c r="B97" s="24" t="s">
        <v>208</v>
      </c>
      <c r="C97" s="33">
        <v>289620</v>
      </c>
      <c r="D97" s="33">
        <v>0</v>
      </c>
      <c r="E97" s="33">
        <v>0</v>
      </c>
      <c r="F97" s="33">
        <v>289620</v>
      </c>
      <c r="G97" s="33"/>
    </row>
    <row r="98" spans="1:7" ht="15.75" x14ac:dyDescent="0.25">
      <c r="A98" s="22">
        <v>93</v>
      </c>
      <c r="B98" s="7" t="s">
        <v>109</v>
      </c>
      <c r="C98" s="33">
        <v>329327</v>
      </c>
      <c r="D98" s="33">
        <v>176495</v>
      </c>
      <c r="E98" s="33">
        <v>1477</v>
      </c>
      <c r="F98" s="33">
        <v>152832</v>
      </c>
      <c r="G98" s="33">
        <v>0</v>
      </c>
    </row>
    <row r="99" spans="1:7" ht="31.5" x14ac:dyDescent="0.25">
      <c r="A99" s="22">
        <v>94</v>
      </c>
      <c r="B99" s="7" t="s">
        <v>63</v>
      </c>
      <c r="C99" s="33">
        <v>329327</v>
      </c>
      <c r="D99" s="33">
        <v>176495</v>
      </c>
      <c r="E99" s="33">
        <v>1477</v>
      </c>
      <c r="F99" s="33">
        <v>152832</v>
      </c>
      <c r="G99" s="33">
        <v>0</v>
      </c>
    </row>
    <row r="100" spans="1:7" ht="15.75" x14ac:dyDescent="0.25">
      <c r="A100" s="22">
        <v>95</v>
      </c>
      <c r="B100" s="7" t="s">
        <v>4</v>
      </c>
      <c r="C100" s="33">
        <v>26209729</v>
      </c>
      <c r="D100" s="33">
        <v>23909888</v>
      </c>
      <c r="E100" s="33">
        <v>266975</v>
      </c>
      <c r="F100" s="33">
        <v>2299841</v>
      </c>
      <c r="G100" s="33">
        <v>1280870</v>
      </c>
    </row>
    <row r="101" spans="1:7" ht="15.75" x14ac:dyDescent="0.25">
      <c r="A101" s="22">
        <v>96</v>
      </c>
      <c r="B101" s="19" t="s">
        <v>110</v>
      </c>
      <c r="C101" s="33">
        <v>5260956</v>
      </c>
      <c r="D101" s="33">
        <v>5260956</v>
      </c>
      <c r="E101" s="33">
        <v>0</v>
      </c>
      <c r="F101" s="33">
        <v>0</v>
      </c>
      <c r="G101" s="33">
        <v>0</v>
      </c>
    </row>
    <row r="102" spans="1:7" ht="15.75" x14ac:dyDescent="0.25">
      <c r="A102" s="22">
        <v>97</v>
      </c>
      <c r="B102" s="44" t="s">
        <v>2</v>
      </c>
      <c r="C102" s="34">
        <v>0</v>
      </c>
      <c r="D102" s="34"/>
      <c r="E102" s="34"/>
      <c r="F102" s="34"/>
      <c r="G102" s="34"/>
    </row>
    <row r="103" spans="1:7" ht="31.5" x14ac:dyDescent="0.25">
      <c r="A103" s="22">
        <v>98</v>
      </c>
      <c r="B103" s="20" t="s">
        <v>94</v>
      </c>
      <c r="C103" s="34">
        <v>4814933</v>
      </c>
      <c r="D103" s="34">
        <v>4814933</v>
      </c>
      <c r="E103" s="34">
        <v>0</v>
      </c>
      <c r="F103" s="34">
        <v>0</v>
      </c>
      <c r="G103" s="34">
        <v>0</v>
      </c>
    </row>
    <row r="104" spans="1:7" ht="63" x14ac:dyDescent="0.25">
      <c r="A104" s="22">
        <v>99</v>
      </c>
      <c r="B104" s="20" t="s">
        <v>209</v>
      </c>
      <c r="C104" s="34">
        <v>93962</v>
      </c>
      <c r="D104" s="34">
        <v>93962</v>
      </c>
      <c r="E104" s="34">
        <v>0</v>
      </c>
      <c r="F104" s="34">
        <v>0</v>
      </c>
      <c r="G104" s="34"/>
    </row>
    <row r="105" spans="1:7" ht="15.75" x14ac:dyDescent="0.25">
      <c r="A105" s="22">
        <v>100</v>
      </c>
      <c r="B105" s="6" t="s">
        <v>96</v>
      </c>
      <c r="C105" s="34">
        <v>352061</v>
      </c>
      <c r="D105" s="34">
        <v>352061</v>
      </c>
      <c r="E105" s="34">
        <v>0</v>
      </c>
      <c r="F105" s="34">
        <v>0</v>
      </c>
      <c r="G105" s="34">
        <v>0</v>
      </c>
    </row>
    <row r="106" spans="1:7" ht="31.5" x14ac:dyDescent="0.25">
      <c r="A106" s="22">
        <v>101</v>
      </c>
      <c r="B106" s="7" t="s">
        <v>97</v>
      </c>
      <c r="C106" s="33">
        <v>9291672</v>
      </c>
      <c r="D106" s="33">
        <v>8221030</v>
      </c>
      <c r="E106" s="33">
        <v>1724</v>
      </c>
      <c r="F106" s="33">
        <v>1070642</v>
      </c>
      <c r="G106" s="33">
        <v>405254</v>
      </c>
    </row>
    <row r="107" spans="1:7" ht="15.75" x14ac:dyDescent="0.25">
      <c r="A107" s="22">
        <v>102</v>
      </c>
      <c r="B107" s="44" t="s">
        <v>2</v>
      </c>
      <c r="C107" s="34"/>
      <c r="D107" s="34"/>
      <c r="E107" s="34"/>
      <c r="F107" s="34"/>
      <c r="G107" s="34"/>
    </row>
    <row r="108" spans="1:7" ht="31.5" x14ac:dyDescent="0.25">
      <c r="A108" s="22">
        <v>103</v>
      </c>
      <c r="B108" s="6" t="s">
        <v>98</v>
      </c>
      <c r="C108" s="34">
        <v>6350843</v>
      </c>
      <c r="D108" s="34">
        <v>6226042</v>
      </c>
      <c r="E108" s="34">
        <v>1724</v>
      </c>
      <c r="F108" s="34">
        <v>124801</v>
      </c>
      <c r="G108" s="34">
        <v>405254</v>
      </c>
    </row>
    <row r="109" spans="1:7" ht="78.75" x14ac:dyDescent="0.25">
      <c r="A109" s="22">
        <v>104</v>
      </c>
      <c r="B109" s="6" t="s">
        <v>203</v>
      </c>
      <c r="C109" s="34">
        <v>2940829</v>
      </c>
      <c r="D109" s="34">
        <v>1994988</v>
      </c>
      <c r="E109" s="34">
        <v>0</v>
      </c>
      <c r="F109" s="34">
        <v>945841</v>
      </c>
      <c r="G109" s="34"/>
    </row>
    <row r="110" spans="1:7" ht="31.5" x14ac:dyDescent="0.25">
      <c r="A110" s="22">
        <v>105</v>
      </c>
      <c r="B110" s="7" t="s">
        <v>111</v>
      </c>
      <c r="C110" s="33">
        <v>9647339</v>
      </c>
      <c r="D110" s="33">
        <v>8869327</v>
      </c>
      <c r="E110" s="33">
        <v>265251</v>
      </c>
      <c r="F110" s="33">
        <v>778012</v>
      </c>
      <c r="G110" s="33">
        <v>821790</v>
      </c>
    </row>
    <row r="111" spans="1:7" ht="15.75" x14ac:dyDescent="0.25">
      <c r="A111" s="22">
        <v>106</v>
      </c>
      <c r="B111" s="44" t="s">
        <v>2</v>
      </c>
      <c r="C111" s="34">
        <v>0</v>
      </c>
      <c r="D111" s="34">
        <v>0</v>
      </c>
      <c r="E111" s="34">
        <v>0</v>
      </c>
      <c r="F111" s="34">
        <v>0</v>
      </c>
      <c r="G111" s="34"/>
    </row>
    <row r="112" spans="1:7" ht="47.25" x14ac:dyDescent="0.25">
      <c r="A112" s="22">
        <v>107</v>
      </c>
      <c r="B112" s="20" t="s">
        <v>100</v>
      </c>
      <c r="C112" s="34">
        <v>9603620</v>
      </c>
      <c r="D112" s="34">
        <v>8825608</v>
      </c>
      <c r="E112" s="34">
        <v>250029</v>
      </c>
      <c r="F112" s="34">
        <v>778012</v>
      </c>
      <c r="G112" s="34">
        <v>821790</v>
      </c>
    </row>
    <row r="113" spans="1:7" ht="47.25" x14ac:dyDescent="0.25">
      <c r="A113" s="22">
        <v>108</v>
      </c>
      <c r="B113" s="6" t="s">
        <v>223</v>
      </c>
      <c r="C113" s="34">
        <v>7609</v>
      </c>
      <c r="D113" s="34">
        <v>7609</v>
      </c>
      <c r="E113" s="34">
        <v>5809</v>
      </c>
      <c r="F113" s="34">
        <v>0</v>
      </c>
      <c r="G113" s="33"/>
    </row>
    <row r="114" spans="1:7" ht="47.25" x14ac:dyDescent="0.25">
      <c r="A114" s="22">
        <v>109</v>
      </c>
      <c r="B114" s="6" t="s">
        <v>112</v>
      </c>
      <c r="C114" s="34">
        <v>36110</v>
      </c>
      <c r="D114" s="34">
        <v>36110</v>
      </c>
      <c r="E114" s="34">
        <v>9413</v>
      </c>
      <c r="F114" s="34">
        <v>0</v>
      </c>
      <c r="G114" s="34">
        <v>0</v>
      </c>
    </row>
    <row r="115" spans="1:7" ht="47.25" x14ac:dyDescent="0.25">
      <c r="A115" s="22">
        <v>110</v>
      </c>
      <c r="B115" s="7" t="s">
        <v>113</v>
      </c>
      <c r="C115" s="33">
        <v>103211</v>
      </c>
      <c r="D115" s="33">
        <v>5792</v>
      </c>
      <c r="E115" s="33">
        <v>0</v>
      </c>
      <c r="F115" s="33">
        <v>97419</v>
      </c>
      <c r="G115" s="33">
        <v>0</v>
      </c>
    </row>
    <row r="116" spans="1:7" ht="15.75" x14ac:dyDescent="0.25">
      <c r="A116" s="22">
        <v>111</v>
      </c>
      <c r="B116" s="7" t="s">
        <v>101</v>
      </c>
      <c r="C116" s="33">
        <v>1585364</v>
      </c>
      <c r="D116" s="33">
        <v>1456575</v>
      </c>
      <c r="E116" s="33">
        <v>0</v>
      </c>
      <c r="F116" s="33">
        <v>128789</v>
      </c>
      <c r="G116" s="33">
        <v>53110</v>
      </c>
    </row>
    <row r="117" spans="1:7" ht="15.75" x14ac:dyDescent="0.25">
      <c r="A117" s="22">
        <v>112</v>
      </c>
      <c r="B117" s="44" t="s">
        <v>2</v>
      </c>
      <c r="C117" s="34"/>
      <c r="D117" s="34"/>
      <c r="E117" s="34"/>
      <c r="F117" s="34"/>
      <c r="G117" s="34"/>
    </row>
    <row r="118" spans="1:7" ht="31.5" x14ac:dyDescent="0.25">
      <c r="A118" s="22">
        <v>113</v>
      </c>
      <c r="B118" s="6" t="s">
        <v>102</v>
      </c>
      <c r="C118" s="34">
        <v>1578500</v>
      </c>
      <c r="D118" s="34">
        <v>1449711</v>
      </c>
      <c r="E118" s="34">
        <v>0</v>
      </c>
      <c r="F118" s="34">
        <v>128789</v>
      </c>
      <c r="G118" s="34">
        <v>53110</v>
      </c>
    </row>
    <row r="119" spans="1:7" ht="47.25" x14ac:dyDescent="0.25">
      <c r="A119" s="22">
        <v>114</v>
      </c>
      <c r="B119" s="23" t="s">
        <v>114</v>
      </c>
      <c r="C119" s="34">
        <v>6864</v>
      </c>
      <c r="D119" s="34">
        <v>6864</v>
      </c>
      <c r="E119" s="34">
        <v>0</v>
      </c>
      <c r="F119" s="34">
        <v>0</v>
      </c>
      <c r="G119" s="34">
        <v>0</v>
      </c>
    </row>
    <row r="120" spans="1:7" ht="31.5" x14ac:dyDescent="0.25">
      <c r="A120" s="22">
        <v>115</v>
      </c>
      <c r="B120" s="19" t="s">
        <v>115</v>
      </c>
      <c r="C120" s="33">
        <v>214827</v>
      </c>
      <c r="D120" s="33">
        <v>49370</v>
      </c>
      <c r="E120" s="33">
        <v>0</v>
      </c>
      <c r="F120" s="33">
        <v>165457</v>
      </c>
      <c r="G120" s="33">
        <v>0</v>
      </c>
    </row>
    <row r="121" spans="1:7" ht="31.5" x14ac:dyDescent="0.25">
      <c r="A121" s="22">
        <v>116</v>
      </c>
      <c r="B121" s="7" t="s">
        <v>81</v>
      </c>
      <c r="C121" s="33">
        <v>106360</v>
      </c>
      <c r="D121" s="33">
        <v>46838</v>
      </c>
      <c r="E121" s="33">
        <v>0</v>
      </c>
      <c r="F121" s="33">
        <v>59522</v>
      </c>
      <c r="G121" s="33">
        <v>716</v>
      </c>
    </row>
    <row r="122" spans="1:7" ht="15.75" x14ac:dyDescent="0.25">
      <c r="A122" s="22">
        <v>117</v>
      </c>
      <c r="B122" s="7" t="s">
        <v>5</v>
      </c>
      <c r="C122" s="33">
        <v>67853102</v>
      </c>
      <c r="D122" s="33">
        <v>67384587</v>
      </c>
      <c r="E122" s="33">
        <v>42463640</v>
      </c>
      <c r="F122" s="33">
        <v>468515</v>
      </c>
      <c r="G122" s="33">
        <v>8431</v>
      </c>
    </row>
    <row r="123" spans="1:7" ht="31.5" x14ac:dyDescent="0.25">
      <c r="A123" s="22">
        <v>118</v>
      </c>
      <c r="B123" s="7" t="s">
        <v>116</v>
      </c>
      <c r="C123" s="33">
        <v>3811362</v>
      </c>
      <c r="D123" s="33">
        <v>3745182</v>
      </c>
      <c r="E123" s="33">
        <v>1706059</v>
      </c>
      <c r="F123" s="33">
        <v>66180</v>
      </c>
      <c r="G123" s="33">
        <v>0</v>
      </c>
    </row>
    <row r="124" spans="1:7" ht="15.75" x14ac:dyDescent="0.25">
      <c r="A124" s="22">
        <v>119</v>
      </c>
      <c r="B124" s="44" t="s">
        <v>2</v>
      </c>
      <c r="C124" s="34">
        <v>0</v>
      </c>
      <c r="D124" s="34">
        <v>0</v>
      </c>
      <c r="E124" s="34">
        <v>0</v>
      </c>
      <c r="F124" s="34">
        <v>0</v>
      </c>
      <c r="G124" s="34"/>
    </row>
    <row r="125" spans="1:7" ht="47.25" x14ac:dyDescent="0.25">
      <c r="A125" s="22">
        <v>120</v>
      </c>
      <c r="B125" s="6" t="s">
        <v>117</v>
      </c>
      <c r="C125" s="34">
        <v>3358191</v>
      </c>
      <c r="D125" s="34">
        <v>3342955</v>
      </c>
      <c r="E125" s="34">
        <v>1649544</v>
      </c>
      <c r="F125" s="34">
        <v>15236</v>
      </c>
      <c r="G125" s="34">
        <v>0</v>
      </c>
    </row>
    <row r="126" spans="1:7" ht="63" x14ac:dyDescent="0.25">
      <c r="A126" s="22">
        <v>121</v>
      </c>
      <c r="B126" s="6" t="s">
        <v>224</v>
      </c>
      <c r="C126" s="34">
        <v>60903</v>
      </c>
      <c r="D126" s="34">
        <v>60903</v>
      </c>
      <c r="E126" s="34">
        <v>46498</v>
      </c>
      <c r="F126" s="33">
        <v>0</v>
      </c>
      <c r="G126" s="33"/>
    </row>
    <row r="127" spans="1:7" ht="47.25" x14ac:dyDescent="0.25">
      <c r="A127" s="22">
        <v>122</v>
      </c>
      <c r="B127" s="6" t="s">
        <v>225</v>
      </c>
      <c r="C127" s="34">
        <v>13120</v>
      </c>
      <c r="D127" s="34">
        <v>13120</v>
      </c>
      <c r="E127" s="34">
        <v>10017</v>
      </c>
      <c r="F127" s="33">
        <v>0</v>
      </c>
      <c r="G127" s="33"/>
    </row>
    <row r="128" spans="1:7" ht="47.25" x14ac:dyDescent="0.25">
      <c r="A128" s="22">
        <v>123</v>
      </c>
      <c r="B128" s="6" t="s">
        <v>118</v>
      </c>
      <c r="C128" s="34">
        <v>379148</v>
      </c>
      <c r="D128" s="34">
        <v>328204</v>
      </c>
      <c r="E128" s="34">
        <v>0</v>
      </c>
      <c r="F128" s="34">
        <v>50944</v>
      </c>
      <c r="G128" s="34">
        <v>0</v>
      </c>
    </row>
    <row r="129" spans="1:7" ht="15.75" x14ac:dyDescent="0.25">
      <c r="A129" s="22">
        <v>124</v>
      </c>
      <c r="B129" s="7" t="s">
        <v>119</v>
      </c>
      <c r="C129" s="33">
        <v>58998331</v>
      </c>
      <c r="D129" s="33">
        <v>58811477</v>
      </c>
      <c r="E129" s="33">
        <v>38762376</v>
      </c>
      <c r="F129" s="33">
        <v>186854</v>
      </c>
      <c r="G129" s="33">
        <v>8431</v>
      </c>
    </row>
    <row r="130" spans="1:7" ht="15.75" x14ac:dyDescent="0.25">
      <c r="A130" s="22">
        <v>125</v>
      </c>
      <c r="B130" s="44" t="s">
        <v>2</v>
      </c>
      <c r="C130" s="34">
        <v>0</v>
      </c>
      <c r="D130" s="34">
        <v>0</v>
      </c>
      <c r="E130" s="34">
        <v>0</v>
      </c>
      <c r="F130" s="34">
        <v>0</v>
      </c>
      <c r="G130" s="34"/>
    </row>
    <row r="131" spans="1:7" ht="31.5" x14ac:dyDescent="0.25">
      <c r="A131" s="22">
        <v>126</v>
      </c>
      <c r="B131" s="20" t="s">
        <v>120</v>
      </c>
      <c r="C131" s="34">
        <v>21674362</v>
      </c>
      <c r="D131" s="34">
        <v>21620314</v>
      </c>
      <c r="E131" s="34">
        <v>14453109</v>
      </c>
      <c r="F131" s="34">
        <v>54048</v>
      </c>
      <c r="G131" s="34">
        <v>8431</v>
      </c>
    </row>
    <row r="132" spans="1:7" ht="47.25" x14ac:dyDescent="0.25">
      <c r="A132" s="22">
        <v>127</v>
      </c>
      <c r="B132" s="6" t="s">
        <v>121</v>
      </c>
      <c r="C132" s="34">
        <v>30842884</v>
      </c>
      <c r="D132" s="34">
        <v>30753281</v>
      </c>
      <c r="E132" s="34">
        <v>22709456</v>
      </c>
      <c r="F132" s="34">
        <v>89603</v>
      </c>
      <c r="G132" s="34">
        <v>0</v>
      </c>
    </row>
    <row r="133" spans="1:7" ht="47.25" x14ac:dyDescent="0.25">
      <c r="A133" s="22">
        <v>128</v>
      </c>
      <c r="B133" s="23" t="s">
        <v>114</v>
      </c>
      <c r="C133" s="34">
        <v>623432</v>
      </c>
      <c r="D133" s="34">
        <v>623432</v>
      </c>
      <c r="E133" s="34">
        <v>363894</v>
      </c>
      <c r="F133" s="34">
        <v>0</v>
      </c>
      <c r="G133" s="34">
        <v>0</v>
      </c>
    </row>
    <row r="134" spans="1:7" ht="63" x14ac:dyDescent="0.25">
      <c r="A134" s="22">
        <v>129</v>
      </c>
      <c r="B134" s="23" t="s">
        <v>122</v>
      </c>
      <c r="C134" s="34">
        <v>17514</v>
      </c>
      <c r="D134" s="34">
        <v>17514</v>
      </c>
      <c r="E134" s="34">
        <v>5242</v>
      </c>
      <c r="F134" s="34">
        <v>0</v>
      </c>
      <c r="G134" s="34">
        <v>0</v>
      </c>
    </row>
    <row r="135" spans="1:7" ht="63" x14ac:dyDescent="0.25">
      <c r="A135" s="22">
        <v>130</v>
      </c>
      <c r="B135" s="6" t="s">
        <v>210</v>
      </c>
      <c r="C135" s="34">
        <v>127253</v>
      </c>
      <c r="D135" s="34">
        <v>127253</v>
      </c>
      <c r="E135" s="34">
        <v>97156</v>
      </c>
      <c r="F135" s="34">
        <v>0</v>
      </c>
      <c r="G135" s="34"/>
    </row>
    <row r="136" spans="1:7" ht="33.75" customHeight="1" x14ac:dyDescent="0.25">
      <c r="A136" s="22">
        <v>131</v>
      </c>
      <c r="B136" s="23" t="s">
        <v>226</v>
      </c>
      <c r="C136" s="34">
        <v>258967</v>
      </c>
      <c r="D136" s="34">
        <v>258967</v>
      </c>
      <c r="E136" s="34">
        <v>197715</v>
      </c>
      <c r="F136" s="33">
        <v>0</v>
      </c>
      <c r="G136" s="33"/>
    </row>
    <row r="137" spans="1:7" ht="31.5" x14ac:dyDescent="0.25">
      <c r="A137" s="22">
        <v>132</v>
      </c>
      <c r="B137" s="6" t="s">
        <v>123</v>
      </c>
      <c r="C137" s="34">
        <v>5453919</v>
      </c>
      <c r="D137" s="34">
        <v>5410716</v>
      </c>
      <c r="E137" s="34">
        <v>935804</v>
      </c>
      <c r="F137" s="34">
        <v>43203</v>
      </c>
      <c r="G137" s="34">
        <v>0</v>
      </c>
    </row>
    <row r="138" spans="1:7" ht="15.75" x14ac:dyDescent="0.25">
      <c r="A138" s="22">
        <v>133</v>
      </c>
      <c r="B138" s="19" t="s">
        <v>124</v>
      </c>
      <c r="C138" s="33">
        <v>5043409</v>
      </c>
      <c r="D138" s="33">
        <v>4827928</v>
      </c>
      <c r="E138" s="33">
        <v>1995205</v>
      </c>
      <c r="F138" s="33">
        <v>215481</v>
      </c>
      <c r="G138" s="33">
        <v>0</v>
      </c>
    </row>
    <row r="139" spans="1:7" ht="15.75" x14ac:dyDescent="0.25">
      <c r="A139" s="22">
        <v>134</v>
      </c>
      <c r="B139" s="44" t="s">
        <v>2</v>
      </c>
      <c r="C139" s="34">
        <v>0</v>
      </c>
      <c r="D139" s="34">
        <v>0</v>
      </c>
      <c r="E139" s="34">
        <v>0</v>
      </c>
      <c r="F139" s="34">
        <v>0</v>
      </c>
      <c r="G139" s="34"/>
    </row>
    <row r="140" spans="1:7" ht="31.5" x14ac:dyDescent="0.25">
      <c r="A140" s="22">
        <v>135</v>
      </c>
      <c r="B140" s="20" t="s">
        <v>125</v>
      </c>
      <c r="C140" s="34">
        <v>4739369</v>
      </c>
      <c r="D140" s="34">
        <v>4554416</v>
      </c>
      <c r="E140" s="34">
        <v>1958990</v>
      </c>
      <c r="F140" s="34">
        <v>184953</v>
      </c>
      <c r="G140" s="34">
        <v>0</v>
      </c>
    </row>
    <row r="141" spans="1:7" ht="47.25" x14ac:dyDescent="0.25">
      <c r="A141" s="22">
        <v>136</v>
      </c>
      <c r="B141" s="20" t="s">
        <v>227</v>
      </c>
      <c r="C141" s="34">
        <v>22423</v>
      </c>
      <c r="D141" s="34">
        <v>22423</v>
      </c>
      <c r="E141" s="34">
        <v>17119</v>
      </c>
      <c r="F141" s="34">
        <v>0</v>
      </c>
      <c r="G141" s="34"/>
    </row>
    <row r="142" spans="1:7" ht="31.5" x14ac:dyDescent="0.25">
      <c r="A142" s="22">
        <v>137</v>
      </c>
      <c r="B142" s="6" t="s">
        <v>126</v>
      </c>
      <c r="C142" s="34">
        <v>281617</v>
      </c>
      <c r="D142" s="34">
        <v>251089</v>
      </c>
      <c r="E142" s="34">
        <v>19096</v>
      </c>
      <c r="F142" s="34">
        <v>30528</v>
      </c>
      <c r="G142" s="34">
        <v>0</v>
      </c>
    </row>
    <row r="143" spans="1:7" ht="15.75" x14ac:dyDescent="0.25">
      <c r="A143" s="22">
        <v>138</v>
      </c>
      <c r="B143" s="7" t="s">
        <v>6</v>
      </c>
      <c r="C143" s="33">
        <v>16247117</v>
      </c>
      <c r="D143" s="33">
        <v>16130857</v>
      </c>
      <c r="E143" s="33">
        <v>3692107</v>
      </c>
      <c r="F143" s="33">
        <v>116260</v>
      </c>
      <c r="G143" s="33">
        <v>426912</v>
      </c>
    </row>
    <row r="144" spans="1:7" ht="15.75" x14ac:dyDescent="0.25">
      <c r="A144" s="22">
        <v>139</v>
      </c>
      <c r="B144" s="7" t="s">
        <v>127</v>
      </c>
      <c r="C144" s="33">
        <v>14781313</v>
      </c>
      <c r="D144" s="33">
        <v>14684950</v>
      </c>
      <c r="E144" s="33">
        <v>2883883</v>
      </c>
      <c r="F144" s="33">
        <v>96363</v>
      </c>
      <c r="G144" s="33">
        <v>426912</v>
      </c>
    </row>
    <row r="145" spans="1:7" ht="15.75" x14ac:dyDescent="0.25">
      <c r="A145" s="22">
        <v>140</v>
      </c>
      <c r="B145" s="44" t="s">
        <v>2</v>
      </c>
      <c r="C145" s="34">
        <v>0</v>
      </c>
      <c r="D145" s="34">
        <v>0</v>
      </c>
      <c r="E145" s="34">
        <v>0</v>
      </c>
      <c r="F145" s="34">
        <v>0</v>
      </c>
      <c r="G145" s="34"/>
    </row>
    <row r="146" spans="1:7" ht="31.5" x14ac:dyDescent="0.25">
      <c r="A146" s="22">
        <v>141</v>
      </c>
      <c r="B146" s="20" t="s">
        <v>107</v>
      </c>
      <c r="C146" s="34">
        <v>9444506</v>
      </c>
      <c r="D146" s="34">
        <v>9441898</v>
      </c>
      <c r="E146" s="34">
        <v>1738787</v>
      </c>
      <c r="F146" s="34">
        <v>2608</v>
      </c>
      <c r="G146" s="34">
        <v>426912</v>
      </c>
    </row>
    <row r="147" spans="1:7" ht="63" x14ac:dyDescent="0.25">
      <c r="A147" s="22">
        <v>142</v>
      </c>
      <c r="B147" s="23" t="s">
        <v>128</v>
      </c>
      <c r="C147" s="34">
        <v>3473860</v>
      </c>
      <c r="D147" s="34">
        <v>3473860</v>
      </c>
      <c r="E147" s="34">
        <v>738794</v>
      </c>
      <c r="F147" s="34">
        <v>0</v>
      </c>
      <c r="G147" s="34">
        <v>0</v>
      </c>
    </row>
    <row r="148" spans="1:7" ht="15.75" x14ac:dyDescent="0.25">
      <c r="A148" s="22">
        <v>143</v>
      </c>
      <c r="B148" s="44" t="s">
        <v>2</v>
      </c>
      <c r="C148" s="34"/>
      <c r="D148" s="34"/>
      <c r="E148" s="34"/>
      <c r="F148" s="34"/>
      <c r="G148" s="34"/>
    </row>
    <row r="149" spans="1:7" ht="15.75" x14ac:dyDescent="0.25">
      <c r="A149" s="22">
        <v>144</v>
      </c>
      <c r="B149" s="6" t="s">
        <v>33</v>
      </c>
      <c r="C149" s="34">
        <v>1928093</v>
      </c>
      <c r="D149" s="34">
        <v>1928093</v>
      </c>
      <c r="E149" s="34">
        <v>738794</v>
      </c>
      <c r="F149" s="34">
        <v>0</v>
      </c>
      <c r="G149" s="34">
        <v>0</v>
      </c>
    </row>
    <row r="150" spans="1:7" ht="18" customHeight="1" x14ac:dyDescent="0.25">
      <c r="A150" s="22">
        <v>145</v>
      </c>
      <c r="B150" s="6" t="s">
        <v>129</v>
      </c>
      <c r="C150" s="34">
        <v>651895</v>
      </c>
      <c r="D150" s="34">
        <v>651895</v>
      </c>
      <c r="E150" s="34">
        <v>0</v>
      </c>
      <c r="F150" s="34">
        <v>0</v>
      </c>
      <c r="G150" s="34">
        <v>0</v>
      </c>
    </row>
    <row r="151" spans="1:7" ht="15.75" x14ac:dyDescent="0.25">
      <c r="A151" s="22">
        <v>146</v>
      </c>
      <c r="B151" s="6" t="s">
        <v>35</v>
      </c>
      <c r="C151" s="34">
        <v>568039</v>
      </c>
      <c r="D151" s="34">
        <v>568039</v>
      </c>
      <c r="E151" s="34">
        <v>0</v>
      </c>
      <c r="F151" s="34">
        <v>0</v>
      </c>
      <c r="G151" s="34">
        <v>0</v>
      </c>
    </row>
    <row r="152" spans="1:7" ht="31.5" x14ac:dyDescent="0.25">
      <c r="A152" s="22">
        <v>147</v>
      </c>
      <c r="B152" s="23" t="s">
        <v>152</v>
      </c>
      <c r="C152" s="34">
        <v>325833</v>
      </c>
      <c r="D152" s="34">
        <v>325833</v>
      </c>
      <c r="E152" s="34">
        <v>0</v>
      </c>
      <c r="F152" s="34">
        <v>0</v>
      </c>
      <c r="G152" s="34"/>
    </row>
    <row r="153" spans="1:7" ht="47.25" x14ac:dyDescent="0.25">
      <c r="A153" s="22">
        <v>148</v>
      </c>
      <c r="B153" s="23" t="s">
        <v>130</v>
      </c>
      <c r="C153" s="34">
        <v>456353</v>
      </c>
      <c r="D153" s="34">
        <v>456353</v>
      </c>
      <c r="E153" s="34">
        <v>293646</v>
      </c>
      <c r="F153" s="34">
        <v>0</v>
      </c>
      <c r="G153" s="34">
        <v>0</v>
      </c>
    </row>
    <row r="154" spans="1:7" ht="78.75" x14ac:dyDescent="0.25">
      <c r="A154" s="22">
        <v>149</v>
      </c>
      <c r="B154" s="23" t="s">
        <v>194</v>
      </c>
      <c r="C154" s="34">
        <v>14128</v>
      </c>
      <c r="D154" s="34">
        <v>14128</v>
      </c>
      <c r="E154" s="34">
        <v>0</v>
      </c>
      <c r="F154" s="34">
        <v>0</v>
      </c>
      <c r="G154" s="34"/>
    </row>
    <row r="155" spans="1:7" ht="30.75" customHeight="1" x14ac:dyDescent="0.25">
      <c r="A155" s="22">
        <v>150</v>
      </c>
      <c r="B155" s="23" t="s">
        <v>228</v>
      </c>
      <c r="C155" s="34">
        <v>8375</v>
      </c>
      <c r="D155" s="34">
        <v>8375</v>
      </c>
      <c r="E155" s="34">
        <v>6394</v>
      </c>
      <c r="F155" s="33">
        <v>0</v>
      </c>
      <c r="G155" s="33"/>
    </row>
    <row r="156" spans="1:7" ht="31.5" x14ac:dyDescent="0.25">
      <c r="A156" s="22">
        <v>151</v>
      </c>
      <c r="B156" s="6" t="s">
        <v>131</v>
      </c>
      <c r="C156" s="34">
        <v>544193</v>
      </c>
      <c r="D156" s="34">
        <v>508362</v>
      </c>
      <c r="E156" s="34">
        <v>106262</v>
      </c>
      <c r="F156" s="34">
        <v>35831</v>
      </c>
      <c r="G156" s="34">
        <v>0</v>
      </c>
    </row>
    <row r="157" spans="1:7" ht="47.25" x14ac:dyDescent="0.25">
      <c r="A157" s="22">
        <v>152</v>
      </c>
      <c r="B157" s="6" t="s">
        <v>132</v>
      </c>
      <c r="C157" s="34">
        <v>839898</v>
      </c>
      <c r="D157" s="34">
        <v>781974</v>
      </c>
      <c r="E157" s="34">
        <v>0</v>
      </c>
      <c r="F157" s="34">
        <v>57924</v>
      </c>
      <c r="G157" s="34">
        <v>0</v>
      </c>
    </row>
    <row r="158" spans="1:7" ht="15.75" x14ac:dyDescent="0.25">
      <c r="A158" s="22">
        <v>153</v>
      </c>
      <c r="B158" s="7" t="s">
        <v>133</v>
      </c>
      <c r="C158" s="33">
        <v>1465804</v>
      </c>
      <c r="D158" s="33">
        <v>1445907</v>
      </c>
      <c r="E158" s="33">
        <v>808224</v>
      </c>
      <c r="F158" s="33">
        <v>19897</v>
      </c>
      <c r="G158" s="33">
        <v>0</v>
      </c>
    </row>
    <row r="159" spans="1:7" ht="15.75" x14ac:dyDescent="0.25">
      <c r="A159" s="22">
        <v>154</v>
      </c>
      <c r="B159" s="44" t="s">
        <v>2</v>
      </c>
      <c r="C159" s="34">
        <v>0</v>
      </c>
      <c r="D159" s="34">
        <v>0</v>
      </c>
      <c r="E159" s="34">
        <v>0</v>
      </c>
      <c r="F159" s="34">
        <v>0</v>
      </c>
      <c r="G159" s="34"/>
    </row>
    <row r="160" spans="1:7" ht="31.5" x14ac:dyDescent="0.25">
      <c r="A160" s="22">
        <v>155</v>
      </c>
      <c r="B160" s="23" t="s">
        <v>229</v>
      </c>
      <c r="C160" s="34">
        <v>10471</v>
      </c>
      <c r="D160" s="34">
        <v>10471</v>
      </c>
      <c r="E160" s="34">
        <v>882</v>
      </c>
      <c r="F160" s="34">
        <v>0</v>
      </c>
      <c r="G160" s="34"/>
    </row>
    <row r="161" spans="1:7" ht="31.5" x14ac:dyDescent="0.25">
      <c r="A161" s="22">
        <v>156</v>
      </c>
      <c r="B161" s="23" t="s">
        <v>163</v>
      </c>
      <c r="C161" s="34">
        <v>24735</v>
      </c>
      <c r="D161" s="34">
        <v>24735</v>
      </c>
      <c r="E161" s="34">
        <v>8949</v>
      </c>
      <c r="F161" s="34">
        <v>0</v>
      </c>
      <c r="G161" s="34">
        <v>0</v>
      </c>
    </row>
    <row r="162" spans="1:7" ht="31.5" x14ac:dyDescent="0.25">
      <c r="A162" s="22">
        <v>157</v>
      </c>
      <c r="B162" s="6" t="s">
        <v>136</v>
      </c>
      <c r="C162" s="34">
        <v>96154</v>
      </c>
      <c r="D162" s="34">
        <v>96154</v>
      </c>
      <c r="E162" s="34">
        <v>0</v>
      </c>
      <c r="F162" s="34">
        <v>0</v>
      </c>
      <c r="G162" s="34">
        <v>0</v>
      </c>
    </row>
    <row r="163" spans="1:7" ht="31.5" x14ac:dyDescent="0.25">
      <c r="A163" s="22">
        <v>158</v>
      </c>
      <c r="B163" s="20" t="s">
        <v>137</v>
      </c>
      <c r="C163" s="34">
        <v>10658</v>
      </c>
      <c r="D163" s="34">
        <v>10658</v>
      </c>
      <c r="E163" s="34">
        <v>0</v>
      </c>
      <c r="F163" s="34">
        <v>0</v>
      </c>
      <c r="G163" s="34">
        <v>0</v>
      </c>
    </row>
    <row r="164" spans="1:7" ht="47.25" x14ac:dyDescent="0.25">
      <c r="A164" s="22">
        <v>159</v>
      </c>
      <c r="B164" s="23" t="s">
        <v>134</v>
      </c>
      <c r="C164" s="34">
        <v>882931</v>
      </c>
      <c r="D164" s="34">
        <v>863034</v>
      </c>
      <c r="E164" s="34">
        <v>544937</v>
      </c>
      <c r="F164" s="34">
        <v>19897</v>
      </c>
      <c r="G164" s="34">
        <v>0</v>
      </c>
    </row>
    <row r="165" spans="1:7" ht="63" x14ac:dyDescent="0.25">
      <c r="A165" s="22">
        <v>160</v>
      </c>
      <c r="B165" s="23" t="s">
        <v>135</v>
      </c>
      <c r="C165" s="34">
        <v>440855</v>
      </c>
      <c r="D165" s="34">
        <v>440855</v>
      </c>
      <c r="E165" s="34">
        <v>253456</v>
      </c>
      <c r="F165" s="34">
        <v>0</v>
      </c>
      <c r="G165" s="34">
        <v>0</v>
      </c>
    </row>
    <row r="166" spans="1:7" ht="15.75" x14ac:dyDescent="0.25">
      <c r="A166" s="22">
        <v>161</v>
      </c>
      <c r="B166" s="44" t="s">
        <v>2</v>
      </c>
      <c r="C166" s="34"/>
      <c r="D166" s="34"/>
      <c r="E166" s="34"/>
      <c r="F166" s="34"/>
      <c r="G166" s="34"/>
    </row>
    <row r="167" spans="1:7" ht="15.75" x14ac:dyDescent="0.25">
      <c r="A167" s="22">
        <v>162</v>
      </c>
      <c r="B167" s="23" t="s">
        <v>36</v>
      </c>
      <c r="C167" s="34">
        <v>255469</v>
      </c>
      <c r="D167" s="34">
        <v>255469</v>
      </c>
      <c r="E167" s="34">
        <v>156035</v>
      </c>
      <c r="F167" s="34">
        <v>0</v>
      </c>
      <c r="G167" s="34">
        <v>0</v>
      </c>
    </row>
    <row r="168" spans="1:7" ht="15.75" x14ac:dyDescent="0.25">
      <c r="A168" s="22">
        <v>163</v>
      </c>
      <c r="B168" s="23" t="s">
        <v>37</v>
      </c>
      <c r="C168" s="34">
        <v>185386</v>
      </c>
      <c r="D168" s="34">
        <v>185386</v>
      </c>
      <c r="E168" s="34">
        <v>97421</v>
      </c>
      <c r="F168" s="34">
        <v>0</v>
      </c>
      <c r="G168" s="34">
        <v>0</v>
      </c>
    </row>
    <row r="169" spans="1:7" ht="15.75" x14ac:dyDescent="0.25">
      <c r="A169" s="22">
        <v>164</v>
      </c>
      <c r="B169" s="7" t="s">
        <v>138</v>
      </c>
      <c r="C169" s="33">
        <v>135755739</v>
      </c>
      <c r="D169" s="33">
        <v>118059505</v>
      </c>
      <c r="E169" s="33">
        <v>50748448</v>
      </c>
      <c r="F169" s="33">
        <v>17696234</v>
      </c>
      <c r="G169" s="33">
        <v>9775316</v>
      </c>
    </row>
    <row r="170" spans="1:7" ht="15.75" x14ac:dyDescent="0.25">
      <c r="A170" s="22">
        <v>165</v>
      </c>
      <c r="B170" s="44" t="s">
        <v>2</v>
      </c>
      <c r="C170" s="46"/>
      <c r="D170" s="46"/>
      <c r="E170" s="46"/>
      <c r="F170" s="46"/>
      <c r="G170" s="46"/>
    </row>
    <row r="171" spans="1:7" ht="31.5" x14ac:dyDescent="0.25">
      <c r="A171" s="22">
        <v>166</v>
      </c>
      <c r="B171" s="6" t="s">
        <v>213</v>
      </c>
      <c r="C171" s="34">
        <v>43374485</v>
      </c>
      <c r="D171" s="34">
        <v>40436526</v>
      </c>
      <c r="E171" s="34">
        <v>25750854</v>
      </c>
      <c r="F171" s="34">
        <v>2937959</v>
      </c>
      <c r="G171" s="34">
        <v>0</v>
      </c>
    </row>
    <row r="173" spans="1:7" x14ac:dyDescent="0.2">
      <c r="B173" s="30"/>
      <c r="C173" s="30"/>
    </row>
  </sheetData>
  <mergeCells count="7">
    <mergeCell ref="A2:A4"/>
    <mergeCell ref="B2:B4"/>
    <mergeCell ref="C2:C4"/>
    <mergeCell ref="D2:F2"/>
    <mergeCell ref="G2:G4"/>
    <mergeCell ref="D3:E3"/>
    <mergeCell ref="F3:F4"/>
  </mergeCells>
  <pageMargins left="0.9055118110236221" right="0.31496062992125984" top="0.74803149606299213"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Zeros="0" zoomScale="115" zoomScaleNormal="115" workbookViewId="0">
      <pane xSplit="3" ySplit="15" topLeftCell="D16" activePane="bottomRight" state="frozen"/>
      <selection pane="topRight" activeCell="D1" sqref="D1"/>
      <selection pane="bottomLeft" activeCell="A17" sqref="A17"/>
      <selection pane="bottomRight" activeCell="I9" sqref="I9"/>
    </sheetView>
  </sheetViews>
  <sheetFormatPr defaultColWidth="10.140625" defaultRowHeight="12.75" x14ac:dyDescent="0.2"/>
  <cols>
    <col min="1" max="1" width="5.28515625" style="2" customWidth="1"/>
    <col min="2" max="2" width="23" style="2" customWidth="1"/>
    <col min="3" max="3" width="18" style="2" customWidth="1"/>
    <col min="4" max="4" width="13.42578125" style="2" customWidth="1"/>
    <col min="5" max="5" width="12.7109375" style="2" customWidth="1"/>
    <col min="6" max="7" width="11.140625" style="2" customWidth="1"/>
    <col min="8" max="214" width="10.140625" style="2"/>
    <col min="215" max="215" width="5.28515625" style="2" customWidth="1"/>
    <col min="216" max="216" width="23" style="2" customWidth="1"/>
    <col min="217" max="217" width="18" style="2" customWidth="1"/>
    <col min="218" max="218" width="12" style="2" customWidth="1"/>
    <col min="219" max="219" width="11" style="2" customWidth="1"/>
    <col min="220" max="220" width="10.85546875" style="2" customWidth="1"/>
    <col min="221" max="221" width="9.42578125" style="2" customWidth="1"/>
    <col min="222" max="470" width="10.140625" style="2"/>
    <col min="471" max="471" width="5.28515625" style="2" customWidth="1"/>
    <col min="472" max="472" width="23" style="2" customWidth="1"/>
    <col min="473" max="473" width="18" style="2" customWidth="1"/>
    <col min="474" max="474" width="12" style="2" customWidth="1"/>
    <col min="475" max="475" width="11" style="2" customWidth="1"/>
    <col min="476" max="476" width="10.85546875" style="2" customWidth="1"/>
    <col min="477" max="477" width="9.42578125" style="2" customWidth="1"/>
    <col min="478" max="726" width="10.140625" style="2"/>
    <col min="727" max="727" width="5.28515625" style="2" customWidth="1"/>
    <col min="728" max="728" width="23" style="2" customWidth="1"/>
    <col min="729" max="729" width="18" style="2" customWidth="1"/>
    <col min="730" max="730" width="12" style="2" customWidth="1"/>
    <col min="731" max="731" width="11" style="2" customWidth="1"/>
    <col min="732" max="732" width="10.85546875" style="2" customWidth="1"/>
    <col min="733" max="733" width="9.42578125" style="2" customWidth="1"/>
    <col min="734" max="982" width="10.140625" style="2"/>
    <col min="983" max="983" width="5.28515625" style="2" customWidth="1"/>
    <col min="984" max="984" width="23" style="2" customWidth="1"/>
    <col min="985" max="985" width="18" style="2" customWidth="1"/>
    <col min="986" max="986" width="12" style="2" customWidth="1"/>
    <col min="987" max="987" width="11" style="2" customWidth="1"/>
    <col min="988" max="988" width="10.85546875" style="2" customWidth="1"/>
    <col min="989" max="989" width="9.42578125" style="2" customWidth="1"/>
    <col min="990" max="1238" width="10.140625" style="2"/>
    <col min="1239" max="1239" width="5.28515625" style="2" customWidth="1"/>
    <col min="1240" max="1240" width="23" style="2" customWidth="1"/>
    <col min="1241" max="1241" width="18" style="2" customWidth="1"/>
    <col min="1242" max="1242" width="12" style="2" customWidth="1"/>
    <col min="1243" max="1243" width="11" style="2" customWidth="1"/>
    <col min="1244" max="1244" width="10.85546875" style="2" customWidth="1"/>
    <col min="1245" max="1245" width="9.42578125" style="2" customWidth="1"/>
    <col min="1246" max="1494" width="10.140625" style="2"/>
    <col min="1495" max="1495" width="5.28515625" style="2" customWidth="1"/>
    <col min="1496" max="1496" width="23" style="2" customWidth="1"/>
    <col min="1497" max="1497" width="18" style="2" customWidth="1"/>
    <col min="1498" max="1498" width="12" style="2" customWidth="1"/>
    <col min="1499" max="1499" width="11" style="2" customWidth="1"/>
    <col min="1500" max="1500" width="10.85546875" style="2" customWidth="1"/>
    <col min="1501" max="1501" width="9.42578125" style="2" customWidth="1"/>
    <col min="1502" max="1750" width="10.140625" style="2"/>
    <col min="1751" max="1751" width="5.28515625" style="2" customWidth="1"/>
    <col min="1752" max="1752" width="23" style="2" customWidth="1"/>
    <col min="1753" max="1753" width="18" style="2" customWidth="1"/>
    <col min="1754" max="1754" width="12" style="2" customWidth="1"/>
    <col min="1755" max="1755" width="11" style="2" customWidth="1"/>
    <col min="1756" max="1756" width="10.85546875" style="2" customWidth="1"/>
    <col min="1757" max="1757" width="9.42578125" style="2" customWidth="1"/>
    <col min="1758" max="2006" width="10.140625" style="2"/>
    <col min="2007" max="2007" width="5.28515625" style="2" customWidth="1"/>
    <col min="2008" max="2008" width="23" style="2" customWidth="1"/>
    <col min="2009" max="2009" width="18" style="2" customWidth="1"/>
    <col min="2010" max="2010" width="12" style="2" customWidth="1"/>
    <col min="2011" max="2011" width="11" style="2" customWidth="1"/>
    <col min="2012" max="2012" width="10.85546875" style="2" customWidth="1"/>
    <col min="2013" max="2013" width="9.42578125" style="2" customWidth="1"/>
    <col min="2014" max="2262" width="10.140625" style="2"/>
    <col min="2263" max="2263" width="5.28515625" style="2" customWidth="1"/>
    <col min="2264" max="2264" width="23" style="2" customWidth="1"/>
    <col min="2265" max="2265" width="18" style="2" customWidth="1"/>
    <col min="2266" max="2266" width="12" style="2" customWidth="1"/>
    <col min="2267" max="2267" width="11" style="2" customWidth="1"/>
    <col min="2268" max="2268" width="10.85546875" style="2" customWidth="1"/>
    <col min="2269" max="2269" width="9.42578125" style="2" customWidth="1"/>
    <col min="2270" max="2518" width="10.140625" style="2"/>
    <col min="2519" max="2519" width="5.28515625" style="2" customWidth="1"/>
    <col min="2520" max="2520" width="23" style="2" customWidth="1"/>
    <col min="2521" max="2521" width="18" style="2" customWidth="1"/>
    <col min="2522" max="2522" width="12" style="2" customWidth="1"/>
    <col min="2523" max="2523" width="11" style="2" customWidth="1"/>
    <col min="2524" max="2524" width="10.85546875" style="2" customWidth="1"/>
    <col min="2525" max="2525" width="9.42578125" style="2" customWidth="1"/>
    <col min="2526" max="2774" width="10.140625" style="2"/>
    <col min="2775" max="2775" width="5.28515625" style="2" customWidth="1"/>
    <col min="2776" max="2776" width="23" style="2" customWidth="1"/>
    <col min="2777" max="2777" width="18" style="2" customWidth="1"/>
    <col min="2778" max="2778" width="12" style="2" customWidth="1"/>
    <col min="2779" max="2779" width="11" style="2" customWidth="1"/>
    <col min="2780" max="2780" width="10.85546875" style="2" customWidth="1"/>
    <col min="2781" max="2781" width="9.42578125" style="2" customWidth="1"/>
    <col min="2782" max="3030" width="10.140625" style="2"/>
    <col min="3031" max="3031" width="5.28515625" style="2" customWidth="1"/>
    <col min="3032" max="3032" width="23" style="2" customWidth="1"/>
    <col min="3033" max="3033" width="18" style="2" customWidth="1"/>
    <col min="3034" max="3034" width="12" style="2" customWidth="1"/>
    <col min="3035" max="3035" width="11" style="2" customWidth="1"/>
    <col min="3036" max="3036" width="10.85546875" style="2" customWidth="1"/>
    <col min="3037" max="3037" width="9.42578125" style="2" customWidth="1"/>
    <col min="3038" max="3286" width="10.140625" style="2"/>
    <col min="3287" max="3287" width="5.28515625" style="2" customWidth="1"/>
    <col min="3288" max="3288" width="23" style="2" customWidth="1"/>
    <col min="3289" max="3289" width="18" style="2" customWidth="1"/>
    <col min="3290" max="3290" width="12" style="2" customWidth="1"/>
    <col min="3291" max="3291" width="11" style="2" customWidth="1"/>
    <col min="3292" max="3292" width="10.85546875" style="2" customWidth="1"/>
    <col min="3293" max="3293" width="9.42578125" style="2" customWidth="1"/>
    <col min="3294" max="3542" width="10.140625" style="2"/>
    <col min="3543" max="3543" width="5.28515625" style="2" customWidth="1"/>
    <col min="3544" max="3544" width="23" style="2" customWidth="1"/>
    <col min="3545" max="3545" width="18" style="2" customWidth="1"/>
    <col min="3546" max="3546" width="12" style="2" customWidth="1"/>
    <col min="3547" max="3547" width="11" style="2" customWidth="1"/>
    <col min="3548" max="3548" width="10.85546875" style="2" customWidth="1"/>
    <col min="3549" max="3549" width="9.42578125" style="2" customWidth="1"/>
    <col min="3550" max="3798" width="10.140625" style="2"/>
    <col min="3799" max="3799" width="5.28515625" style="2" customWidth="1"/>
    <col min="3800" max="3800" width="23" style="2" customWidth="1"/>
    <col min="3801" max="3801" width="18" style="2" customWidth="1"/>
    <col min="3802" max="3802" width="12" style="2" customWidth="1"/>
    <col min="3803" max="3803" width="11" style="2" customWidth="1"/>
    <col min="3804" max="3804" width="10.85546875" style="2" customWidth="1"/>
    <col min="3805" max="3805" width="9.42578125" style="2" customWidth="1"/>
    <col min="3806" max="4054" width="10.140625" style="2"/>
    <col min="4055" max="4055" width="5.28515625" style="2" customWidth="1"/>
    <col min="4056" max="4056" width="23" style="2" customWidth="1"/>
    <col min="4057" max="4057" width="18" style="2" customWidth="1"/>
    <col min="4058" max="4058" width="12" style="2" customWidth="1"/>
    <col min="4059" max="4059" width="11" style="2" customWidth="1"/>
    <col min="4060" max="4060" width="10.85546875" style="2" customWidth="1"/>
    <col min="4061" max="4061" width="9.42578125" style="2" customWidth="1"/>
    <col min="4062" max="4310" width="10.140625" style="2"/>
    <col min="4311" max="4311" width="5.28515625" style="2" customWidth="1"/>
    <col min="4312" max="4312" width="23" style="2" customWidth="1"/>
    <col min="4313" max="4313" width="18" style="2" customWidth="1"/>
    <col min="4314" max="4314" width="12" style="2" customWidth="1"/>
    <col min="4315" max="4315" width="11" style="2" customWidth="1"/>
    <col min="4316" max="4316" width="10.85546875" style="2" customWidth="1"/>
    <col min="4317" max="4317" width="9.42578125" style="2" customWidth="1"/>
    <col min="4318" max="4566" width="10.140625" style="2"/>
    <col min="4567" max="4567" width="5.28515625" style="2" customWidth="1"/>
    <col min="4568" max="4568" width="23" style="2" customWidth="1"/>
    <col min="4569" max="4569" width="18" style="2" customWidth="1"/>
    <col min="4570" max="4570" width="12" style="2" customWidth="1"/>
    <col min="4571" max="4571" width="11" style="2" customWidth="1"/>
    <col min="4572" max="4572" width="10.85546875" style="2" customWidth="1"/>
    <col min="4573" max="4573" width="9.42578125" style="2" customWidth="1"/>
    <col min="4574" max="4822" width="10.140625" style="2"/>
    <col min="4823" max="4823" width="5.28515625" style="2" customWidth="1"/>
    <col min="4824" max="4824" width="23" style="2" customWidth="1"/>
    <col min="4825" max="4825" width="18" style="2" customWidth="1"/>
    <col min="4826" max="4826" width="12" style="2" customWidth="1"/>
    <col min="4827" max="4827" width="11" style="2" customWidth="1"/>
    <col min="4828" max="4828" width="10.85546875" style="2" customWidth="1"/>
    <col min="4829" max="4829" width="9.42578125" style="2" customWidth="1"/>
    <col min="4830" max="5078" width="10.140625" style="2"/>
    <col min="5079" max="5079" width="5.28515625" style="2" customWidth="1"/>
    <col min="5080" max="5080" width="23" style="2" customWidth="1"/>
    <col min="5081" max="5081" width="18" style="2" customWidth="1"/>
    <col min="5082" max="5082" width="12" style="2" customWidth="1"/>
    <col min="5083" max="5083" width="11" style="2" customWidth="1"/>
    <col min="5084" max="5084" width="10.85546875" style="2" customWidth="1"/>
    <col min="5085" max="5085" width="9.42578125" style="2" customWidth="1"/>
    <col min="5086" max="5334" width="10.140625" style="2"/>
    <col min="5335" max="5335" width="5.28515625" style="2" customWidth="1"/>
    <col min="5336" max="5336" width="23" style="2" customWidth="1"/>
    <col min="5337" max="5337" width="18" style="2" customWidth="1"/>
    <col min="5338" max="5338" width="12" style="2" customWidth="1"/>
    <col min="5339" max="5339" width="11" style="2" customWidth="1"/>
    <col min="5340" max="5340" width="10.85546875" style="2" customWidth="1"/>
    <col min="5341" max="5341" width="9.42578125" style="2" customWidth="1"/>
    <col min="5342" max="5590" width="10.140625" style="2"/>
    <col min="5591" max="5591" width="5.28515625" style="2" customWidth="1"/>
    <col min="5592" max="5592" width="23" style="2" customWidth="1"/>
    <col min="5593" max="5593" width="18" style="2" customWidth="1"/>
    <col min="5594" max="5594" width="12" style="2" customWidth="1"/>
    <col min="5595" max="5595" width="11" style="2" customWidth="1"/>
    <col min="5596" max="5596" width="10.85546875" style="2" customWidth="1"/>
    <col min="5597" max="5597" width="9.42578125" style="2" customWidth="1"/>
    <col min="5598" max="5846" width="10.140625" style="2"/>
    <col min="5847" max="5847" width="5.28515625" style="2" customWidth="1"/>
    <col min="5848" max="5848" width="23" style="2" customWidth="1"/>
    <col min="5849" max="5849" width="18" style="2" customWidth="1"/>
    <col min="5850" max="5850" width="12" style="2" customWidth="1"/>
    <col min="5851" max="5851" width="11" style="2" customWidth="1"/>
    <col min="5852" max="5852" width="10.85546875" style="2" customWidth="1"/>
    <col min="5853" max="5853" width="9.42578125" style="2" customWidth="1"/>
    <col min="5854" max="6102" width="10.140625" style="2"/>
    <col min="6103" max="6103" width="5.28515625" style="2" customWidth="1"/>
    <col min="6104" max="6104" width="23" style="2" customWidth="1"/>
    <col min="6105" max="6105" width="18" style="2" customWidth="1"/>
    <col min="6106" max="6106" width="12" style="2" customWidth="1"/>
    <col min="6107" max="6107" width="11" style="2" customWidth="1"/>
    <col min="6108" max="6108" width="10.85546875" style="2" customWidth="1"/>
    <col min="6109" max="6109" width="9.42578125" style="2" customWidth="1"/>
    <col min="6110" max="6358" width="10.140625" style="2"/>
    <col min="6359" max="6359" width="5.28515625" style="2" customWidth="1"/>
    <col min="6360" max="6360" width="23" style="2" customWidth="1"/>
    <col min="6361" max="6361" width="18" style="2" customWidth="1"/>
    <col min="6362" max="6362" width="12" style="2" customWidth="1"/>
    <col min="6363" max="6363" width="11" style="2" customWidth="1"/>
    <col min="6364" max="6364" width="10.85546875" style="2" customWidth="1"/>
    <col min="6365" max="6365" width="9.42578125" style="2" customWidth="1"/>
    <col min="6366" max="6614" width="10.140625" style="2"/>
    <col min="6615" max="6615" width="5.28515625" style="2" customWidth="1"/>
    <col min="6616" max="6616" width="23" style="2" customWidth="1"/>
    <col min="6617" max="6617" width="18" style="2" customWidth="1"/>
    <col min="6618" max="6618" width="12" style="2" customWidth="1"/>
    <col min="6619" max="6619" width="11" style="2" customWidth="1"/>
    <col min="6620" max="6620" width="10.85546875" style="2" customWidth="1"/>
    <col min="6621" max="6621" width="9.42578125" style="2" customWidth="1"/>
    <col min="6622" max="6870" width="10.140625" style="2"/>
    <col min="6871" max="6871" width="5.28515625" style="2" customWidth="1"/>
    <col min="6872" max="6872" width="23" style="2" customWidth="1"/>
    <col min="6873" max="6873" width="18" style="2" customWidth="1"/>
    <col min="6874" max="6874" width="12" style="2" customWidth="1"/>
    <col min="6875" max="6875" width="11" style="2" customWidth="1"/>
    <col min="6876" max="6876" width="10.85546875" style="2" customWidth="1"/>
    <col min="6877" max="6877" width="9.42578125" style="2" customWidth="1"/>
    <col min="6878" max="7126" width="10.140625" style="2"/>
    <col min="7127" max="7127" width="5.28515625" style="2" customWidth="1"/>
    <col min="7128" max="7128" width="23" style="2" customWidth="1"/>
    <col min="7129" max="7129" width="18" style="2" customWidth="1"/>
    <col min="7130" max="7130" width="12" style="2" customWidth="1"/>
    <col min="7131" max="7131" width="11" style="2" customWidth="1"/>
    <col min="7132" max="7132" width="10.85546875" style="2" customWidth="1"/>
    <col min="7133" max="7133" width="9.42578125" style="2" customWidth="1"/>
    <col min="7134" max="7382" width="10.140625" style="2"/>
    <col min="7383" max="7383" width="5.28515625" style="2" customWidth="1"/>
    <col min="7384" max="7384" width="23" style="2" customWidth="1"/>
    <col min="7385" max="7385" width="18" style="2" customWidth="1"/>
    <col min="7386" max="7386" width="12" style="2" customWidth="1"/>
    <col min="7387" max="7387" width="11" style="2" customWidth="1"/>
    <col min="7388" max="7388" width="10.85546875" style="2" customWidth="1"/>
    <col min="7389" max="7389" width="9.42578125" style="2" customWidth="1"/>
    <col min="7390" max="7638" width="10.140625" style="2"/>
    <col min="7639" max="7639" width="5.28515625" style="2" customWidth="1"/>
    <col min="7640" max="7640" width="23" style="2" customWidth="1"/>
    <col min="7641" max="7641" width="18" style="2" customWidth="1"/>
    <col min="7642" max="7642" width="12" style="2" customWidth="1"/>
    <col min="7643" max="7643" width="11" style="2" customWidth="1"/>
    <col min="7644" max="7644" width="10.85546875" style="2" customWidth="1"/>
    <col min="7645" max="7645" width="9.42578125" style="2" customWidth="1"/>
    <col min="7646" max="7894" width="10.140625" style="2"/>
    <col min="7895" max="7895" width="5.28515625" style="2" customWidth="1"/>
    <col min="7896" max="7896" width="23" style="2" customWidth="1"/>
    <col min="7897" max="7897" width="18" style="2" customWidth="1"/>
    <col min="7898" max="7898" width="12" style="2" customWidth="1"/>
    <col min="7899" max="7899" width="11" style="2" customWidth="1"/>
    <col min="7900" max="7900" width="10.85546875" style="2" customWidth="1"/>
    <col min="7901" max="7901" width="9.42578125" style="2" customWidth="1"/>
    <col min="7902" max="8150" width="10.140625" style="2"/>
    <col min="8151" max="8151" width="5.28515625" style="2" customWidth="1"/>
    <col min="8152" max="8152" width="23" style="2" customWidth="1"/>
    <col min="8153" max="8153" width="18" style="2" customWidth="1"/>
    <col min="8154" max="8154" width="12" style="2" customWidth="1"/>
    <col min="8155" max="8155" width="11" style="2" customWidth="1"/>
    <col min="8156" max="8156" width="10.85546875" style="2" customWidth="1"/>
    <col min="8157" max="8157" width="9.42578125" style="2" customWidth="1"/>
    <col min="8158" max="8406" width="10.140625" style="2"/>
    <col min="8407" max="8407" width="5.28515625" style="2" customWidth="1"/>
    <col min="8408" max="8408" width="23" style="2" customWidth="1"/>
    <col min="8409" max="8409" width="18" style="2" customWidth="1"/>
    <col min="8410" max="8410" width="12" style="2" customWidth="1"/>
    <col min="8411" max="8411" width="11" style="2" customWidth="1"/>
    <col min="8412" max="8412" width="10.85546875" style="2" customWidth="1"/>
    <col min="8413" max="8413" width="9.42578125" style="2" customWidth="1"/>
    <col min="8414" max="8662" width="10.140625" style="2"/>
    <col min="8663" max="8663" width="5.28515625" style="2" customWidth="1"/>
    <col min="8664" max="8664" width="23" style="2" customWidth="1"/>
    <col min="8665" max="8665" width="18" style="2" customWidth="1"/>
    <col min="8666" max="8666" width="12" style="2" customWidth="1"/>
    <col min="8667" max="8667" width="11" style="2" customWidth="1"/>
    <col min="8668" max="8668" width="10.85546875" style="2" customWidth="1"/>
    <col min="8669" max="8669" width="9.42578125" style="2" customWidth="1"/>
    <col min="8670" max="8918" width="10.140625" style="2"/>
    <col min="8919" max="8919" width="5.28515625" style="2" customWidth="1"/>
    <col min="8920" max="8920" width="23" style="2" customWidth="1"/>
    <col min="8921" max="8921" width="18" style="2" customWidth="1"/>
    <col min="8922" max="8922" width="12" style="2" customWidth="1"/>
    <col min="8923" max="8923" width="11" style="2" customWidth="1"/>
    <col min="8924" max="8924" width="10.85546875" style="2" customWidth="1"/>
    <col min="8925" max="8925" width="9.42578125" style="2" customWidth="1"/>
    <col min="8926" max="9174" width="10.140625" style="2"/>
    <col min="9175" max="9175" width="5.28515625" style="2" customWidth="1"/>
    <col min="9176" max="9176" width="23" style="2" customWidth="1"/>
    <col min="9177" max="9177" width="18" style="2" customWidth="1"/>
    <col min="9178" max="9178" width="12" style="2" customWidth="1"/>
    <col min="9179" max="9179" width="11" style="2" customWidth="1"/>
    <col min="9180" max="9180" width="10.85546875" style="2" customWidth="1"/>
    <col min="9181" max="9181" width="9.42578125" style="2" customWidth="1"/>
    <col min="9182" max="9430" width="10.140625" style="2"/>
    <col min="9431" max="9431" width="5.28515625" style="2" customWidth="1"/>
    <col min="9432" max="9432" width="23" style="2" customWidth="1"/>
    <col min="9433" max="9433" width="18" style="2" customWidth="1"/>
    <col min="9434" max="9434" width="12" style="2" customWidth="1"/>
    <col min="9435" max="9435" width="11" style="2" customWidth="1"/>
    <col min="9436" max="9436" width="10.85546875" style="2" customWidth="1"/>
    <col min="9437" max="9437" width="9.42578125" style="2" customWidth="1"/>
    <col min="9438" max="9686" width="10.140625" style="2"/>
    <col min="9687" max="9687" width="5.28515625" style="2" customWidth="1"/>
    <col min="9688" max="9688" width="23" style="2" customWidth="1"/>
    <col min="9689" max="9689" width="18" style="2" customWidth="1"/>
    <col min="9690" max="9690" width="12" style="2" customWidth="1"/>
    <col min="9691" max="9691" width="11" style="2" customWidth="1"/>
    <col min="9692" max="9692" width="10.85546875" style="2" customWidth="1"/>
    <col min="9693" max="9693" width="9.42578125" style="2" customWidth="1"/>
    <col min="9694" max="9942" width="10.140625" style="2"/>
    <col min="9943" max="9943" width="5.28515625" style="2" customWidth="1"/>
    <col min="9944" max="9944" width="23" style="2" customWidth="1"/>
    <col min="9945" max="9945" width="18" style="2" customWidth="1"/>
    <col min="9946" max="9946" width="12" style="2" customWidth="1"/>
    <col min="9947" max="9947" width="11" style="2" customWidth="1"/>
    <col min="9948" max="9948" width="10.85546875" style="2" customWidth="1"/>
    <col min="9949" max="9949" width="9.42578125" style="2" customWidth="1"/>
    <col min="9950" max="10198" width="10.140625" style="2"/>
    <col min="10199" max="10199" width="5.28515625" style="2" customWidth="1"/>
    <col min="10200" max="10200" width="23" style="2" customWidth="1"/>
    <col min="10201" max="10201" width="18" style="2" customWidth="1"/>
    <col min="10202" max="10202" width="12" style="2" customWidth="1"/>
    <col min="10203" max="10203" width="11" style="2" customWidth="1"/>
    <col min="10204" max="10204" width="10.85546875" style="2" customWidth="1"/>
    <col min="10205" max="10205" width="9.42578125" style="2" customWidth="1"/>
    <col min="10206" max="10454" width="10.140625" style="2"/>
    <col min="10455" max="10455" width="5.28515625" style="2" customWidth="1"/>
    <col min="10456" max="10456" width="23" style="2" customWidth="1"/>
    <col min="10457" max="10457" width="18" style="2" customWidth="1"/>
    <col min="10458" max="10458" width="12" style="2" customWidth="1"/>
    <col min="10459" max="10459" width="11" style="2" customWidth="1"/>
    <col min="10460" max="10460" width="10.85546875" style="2" customWidth="1"/>
    <col min="10461" max="10461" width="9.42578125" style="2" customWidth="1"/>
    <col min="10462" max="10710" width="10.140625" style="2"/>
    <col min="10711" max="10711" width="5.28515625" style="2" customWidth="1"/>
    <col min="10712" max="10712" width="23" style="2" customWidth="1"/>
    <col min="10713" max="10713" width="18" style="2" customWidth="1"/>
    <col min="10714" max="10714" width="12" style="2" customWidth="1"/>
    <col min="10715" max="10715" width="11" style="2" customWidth="1"/>
    <col min="10716" max="10716" width="10.85546875" style="2" customWidth="1"/>
    <col min="10717" max="10717" width="9.42578125" style="2" customWidth="1"/>
    <col min="10718" max="10966" width="10.140625" style="2"/>
    <col min="10967" max="10967" width="5.28515625" style="2" customWidth="1"/>
    <col min="10968" max="10968" width="23" style="2" customWidth="1"/>
    <col min="10969" max="10969" width="18" style="2" customWidth="1"/>
    <col min="10970" max="10970" width="12" style="2" customWidth="1"/>
    <col min="10971" max="10971" width="11" style="2" customWidth="1"/>
    <col min="10972" max="10972" width="10.85546875" style="2" customWidth="1"/>
    <col min="10973" max="10973" width="9.42578125" style="2" customWidth="1"/>
    <col min="10974" max="11222" width="10.140625" style="2"/>
    <col min="11223" max="11223" width="5.28515625" style="2" customWidth="1"/>
    <col min="11224" max="11224" width="23" style="2" customWidth="1"/>
    <col min="11225" max="11225" width="18" style="2" customWidth="1"/>
    <col min="11226" max="11226" width="12" style="2" customWidth="1"/>
    <col min="11227" max="11227" width="11" style="2" customWidth="1"/>
    <col min="11228" max="11228" width="10.85546875" style="2" customWidth="1"/>
    <col min="11229" max="11229" width="9.42578125" style="2" customWidth="1"/>
    <col min="11230" max="11478" width="10.140625" style="2"/>
    <col min="11479" max="11479" width="5.28515625" style="2" customWidth="1"/>
    <col min="11480" max="11480" width="23" style="2" customWidth="1"/>
    <col min="11481" max="11481" width="18" style="2" customWidth="1"/>
    <col min="11482" max="11482" width="12" style="2" customWidth="1"/>
    <col min="11483" max="11483" width="11" style="2" customWidth="1"/>
    <col min="11484" max="11484" width="10.85546875" style="2" customWidth="1"/>
    <col min="11485" max="11485" width="9.42578125" style="2" customWidth="1"/>
    <col min="11486" max="11734" width="10.140625" style="2"/>
    <col min="11735" max="11735" width="5.28515625" style="2" customWidth="1"/>
    <col min="11736" max="11736" width="23" style="2" customWidth="1"/>
    <col min="11737" max="11737" width="18" style="2" customWidth="1"/>
    <col min="11738" max="11738" width="12" style="2" customWidth="1"/>
    <col min="11739" max="11739" width="11" style="2" customWidth="1"/>
    <col min="11740" max="11740" width="10.85546875" style="2" customWidth="1"/>
    <col min="11741" max="11741" width="9.42578125" style="2" customWidth="1"/>
    <col min="11742" max="11990" width="10.140625" style="2"/>
    <col min="11991" max="11991" width="5.28515625" style="2" customWidth="1"/>
    <col min="11992" max="11992" width="23" style="2" customWidth="1"/>
    <col min="11993" max="11993" width="18" style="2" customWidth="1"/>
    <col min="11994" max="11994" width="12" style="2" customWidth="1"/>
    <col min="11995" max="11995" width="11" style="2" customWidth="1"/>
    <col min="11996" max="11996" width="10.85546875" style="2" customWidth="1"/>
    <col min="11997" max="11997" width="9.42578125" style="2" customWidth="1"/>
    <col min="11998" max="12246" width="10.140625" style="2"/>
    <col min="12247" max="12247" width="5.28515625" style="2" customWidth="1"/>
    <col min="12248" max="12248" width="23" style="2" customWidth="1"/>
    <col min="12249" max="12249" width="18" style="2" customWidth="1"/>
    <col min="12250" max="12250" width="12" style="2" customWidth="1"/>
    <col min="12251" max="12251" width="11" style="2" customWidth="1"/>
    <col min="12252" max="12252" width="10.85546875" style="2" customWidth="1"/>
    <col min="12253" max="12253" width="9.42578125" style="2" customWidth="1"/>
    <col min="12254" max="12502" width="10.140625" style="2"/>
    <col min="12503" max="12503" width="5.28515625" style="2" customWidth="1"/>
    <col min="12504" max="12504" width="23" style="2" customWidth="1"/>
    <col min="12505" max="12505" width="18" style="2" customWidth="1"/>
    <col min="12506" max="12506" width="12" style="2" customWidth="1"/>
    <col min="12507" max="12507" width="11" style="2" customWidth="1"/>
    <col min="12508" max="12508" width="10.85546875" style="2" customWidth="1"/>
    <col min="12509" max="12509" width="9.42578125" style="2" customWidth="1"/>
    <col min="12510" max="12758" width="10.140625" style="2"/>
    <col min="12759" max="12759" width="5.28515625" style="2" customWidth="1"/>
    <col min="12760" max="12760" width="23" style="2" customWidth="1"/>
    <col min="12761" max="12761" width="18" style="2" customWidth="1"/>
    <col min="12762" max="12762" width="12" style="2" customWidth="1"/>
    <col min="12763" max="12763" width="11" style="2" customWidth="1"/>
    <col min="12764" max="12764" width="10.85546875" style="2" customWidth="1"/>
    <col min="12765" max="12765" width="9.42578125" style="2" customWidth="1"/>
    <col min="12766" max="13014" width="10.140625" style="2"/>
    <col min="13015" max="13015" width="5.28515625" style="2" customWidth="1"/>
    <col min="13016" max="13016" width="23" style="2" customWidth="1"/>
    <col min="13017" max="13017" width="18" style="2" customWidth="1"/>
    <col min="13018" max="13018" width="12" style="2" customWidth="1"/>
    <col min="13019" max="13019" width="11" style="2" customWidth="1"/>
    <col min="13020" max="13020" width="10.85546875" style="2" customWidth="1"/>
    <col min="13021" max="13021" width="9.42578125" style="2" customWidth="1"/>
    <col min="13022" max="13270" width="10.140625" style="2"/>
    <col min="13271" max="13271" width="5.28515625" style="2" customWidth="1"/>
    <col min="13272" max="13272" width="23" style="2" customWidth="1"/>
    <col min="13273" max="13273" width="18" style="2" customWidth="1"/>
    <col min="13274" max="13274" width="12" style="2" customWidth="1"/>
    <col min="13275" max="13275" width="11" style="2" customWidth="1"/>
    <col min="13276" max="13276" width="10.85546875" style="2" customWidth="1"/>
    <col min="13277" max="13277" width="9.42578125" style="2" customWidth="1"/>
    <col min="13278" max="13526" width="10.140625" style="2"/>
    <col min="13527" max="13527" width="5.28515625" style="2" customWidth="1"/>
    <col min="13528" max="13528" width="23" style="2" customWidth="1"/>
    <col min="13529" max="13529" width="18" style="2" customWidth="1"/>
    <col min="13530" max="13530" width="12" style="2" customWidth="1"/>
    <col min="13531" max="13531" width="11" style="2" customWidth="1"/>
    <col min="13532" max="13532" width="10.85546875" style="2" customWidth="1"/>
    <col min="13533" max="13533" width="9.42578125" style="2" customWidth="1"/>
    <col min="13534" max="13782" width="10.140625" style="2"/>
    <col min="13783" max="13783" width="5.28515625" style="2" customWidth="1"/>
    <col min="13784" max="13784" width="23" style="2" customWidth="1"/>
    <col min="13785" max="13785" width="18" style="2" customWidth="1"/>
    <col min="13786" max="13786" width="12" style="2" customWidth="1"/>
    <col min="13787" max="13787" width="11" style="2" customWidth="1"/>
    <col min="13788" max="13788" width="10.85546875" style="2" customWidth="1"/>
    <col min="13789" max="13789" width="9.42578125" style="2" customWidth="1"/>
    <col min="13790" max="14038" width="10.140625" style="2"/>
    <col min="14039" max="14039" width="5.28515625" style="2" customWidth="1"/>
    <col min="14040" max="14040" width="23" style="2" customWidth="1"/>
    <col min="14041" max="14041" width="18" style="2" customWidth="1"/>
    <col min="14042" max="14042" width="12" style="2" customWidth="1"/>
    <col min="14043" max="14043" width="11" style="2" customWidth="1"/>
    <col min="14044" max="14044" width="10.85546875" style="2" customWidth="1"/>
    <col min="14045" max="14045" width="9.42578125" style="2" customWidth="1"/>
    <col min="14046" max="14294" width="10.140625" style="2"/>
    <col min="14295" max="14295" width="5.28515625" style="2" customWidth="1"/>
    <col min="14296" max="14296" width="23" style="2" customWidth="1"/>
    <col min="14297" max="14297" width="18" style="2" customWidth="1"/>
    <col min="14298" max="14298" width="12" style="2" customWidth="1"/>
    <col min="14299" max="14299" width="11" style="2" customWidth="1"/>
    <col min="14300" max="14300" width="10.85546875" style="2" customWidth="1"/>
    <col min="14301" max="14301" width="9.42578125" style="2" customWidth="1"/>
    <col min="14302" max="14550" width="10.140625" style="2"/>
    <col min="14551" max="14551" width="5.28515625" style="2" customWidth="1"/>
    <col min="14552" max="14552" width="23" style="2" customWidth="1"/>
    <col min="14553" max="14553" width="18" style="2" customWidth="1"/>
    <col min="14554" max="14554" width="12" style="2" customWidth="1"/>
    <col min="14555" max="14555" width="11" style="2" customWidth="1"/>
    <col min="14556" max="14556" width="10.85546875" style="2" customWidth="1"/>
    <col min="14557" max="14557" width="9.42578125" style="2" customWidth="1"/>
    <col min="14558" max="14806" width="10.140625" style="2"/>
    <col min="14807" max="14807" width="5.28515625" style="2" customWidth="1"/>
    <col min="14808" max="14808" width="23" style="2" customWidth="1"/>
    <col min="14809" max="14809" width="18" style="2" customWidth="1"/>
    <col min="14810" max="14810" width="12" style="2" customWidth="1"/>
    <col min="14811" max="14811" width="11" style="2" customWidth="1"/>
    <col min="14812" max="14812" width="10.85546875" style="2" customWidth="1"/>
    <col min="14813" max="14813" width="9.42578125" style="2" customWidth="1"/>
    <col min="14814" max="15062" width="10.140625" style="2"/>
    <col min="15063" max="15063" width="5.28515625" style="2" customWidth="1"/>
    <col min="15064" max="15064" width="23" style="2" customWidth="1"/>
    <col min="15065" max="15065" width="18" style="2" customWidth="1"/>
    <col min="15066" max="15066" width="12" style="2" customWidth="1"/>
    <col min="15067" max="15067" width="11" style="2" customWidth="1"/>
    <col min="15068" max="15068" width="10.85546875" style="2" customWidth="1"/>
    <col min="15069" max="15069" width="9.42578125" style="2" customWidth="1"/>
    <col min="15070" max="15318" width="10.140625" style="2"/>
    <col min="15319" max="15319" width="5.28515625" style="2" customWidth="1"/>
    <col min="15320" max="15320" width="23" style="2" customWidth="1"/>
    <col min="15321" max="15321" width="18" style="2" customWidth="1"/>
    <col min="15322" max="15322" width="12" style="2" customWidth="1"/>
    <col min="15323" max="15323" width="11" style="2" customWidth="1"/>
    <col min="15324" max="15324" width="10.85546875" style="2" customWidth="1"/>
    <col min="15325" max="15325" width="9.42578125" style="2" customWidth="1"/>
    <col min="15326" max="15574" width="10.140625" style="2"/>
    <col min="15575" max="15575" width="5.28515625" style="2" customWidth="1"/>
    <col min="15576" max="15576" width="23" style="2" customWidth="1"/>
    <col min="15577" max="15577" width="18" style="2" customWidth="1"/>
    <col min="15578" max="15578" width="12" style="2" customWidth="1"/>
    <col min="15579" max="15579" width="11" style="2" customWidth="1"/>
    <col min="15580" max="15580" width="10.85546875" style="2" customWidth="1"/>
    <col min="15581" max="15581" width="9.42578125" style="2" customWidth="1"/>
    <col min="15582" max="15830" width="10.140625" style="2"/>
    <col min="15831" max="15831" width="5.28515625" style="2" customWidth="1"/>
    <col min="15832" max="15832" width="23" style="2" customWidth="1"/>
    <col min="15833" max="15833" width="18" style="2" customWidth="1"/>
    <col min="15834" max="15834" width="12" style="2" customWidth="1"/>
    <col min="15835" max="15835" width="11" style="2" customWidth="1"/>
    <col min="15836" max="15836" width="10.85546875" style="2" customWidth="1"/>
    <col min="15837" max="15837" width="9.42578125" style="2" customWidth="1"/>
    <col min="15838" max="16086" width="10.140625" style="2"/>
    <col min="16087" max="16087" width="5.28515625" style="2" customWidth="1"/>
    <col min="16088" max="16088" width="23" style="2" customWidth="1"/>
    <col min="16089" max="16089" width="18" style="2" customWidth="1"/>
    <col min="16090" max="16090" width="12" style="2" customWidth="1"/>
    <col min="16091" max="16091" width="11" style="2" customWidth="1"/>
    <col min="16092" max="16092" width="10.85546875" style="2" customWidth="1"/>
    <col min="16093" max="16093" width="9.42578125" style="2" customWidth="1"/>
    <col min="16094" max="16384" width="10.140625" style="2"/>
  </cols>
  <sheetData>
    <row r="1" spans="1:7" ht="15.75" x14ac:dyDescent="0.25">
      <c r="A1" s="1"/>
      <c r="B1" s="1"/>
      <c r="C1" s="1" t="s">
        <v>139</v>
      </c>
      <c r="D1" s="1"/>
      <c r="E1" s="1"/>
      <c r="F1" s="1"/>
      <c r="G1" s="1"/>
    </row>
    <row r="2" spans="1:7" ht="15.75" x14ac:dyDescent="0.25">
      <c r="A2" s="1"/>
      <c r="B2" s="1"/>
      <c r="C2" s="1" t="s">
        <v>185</v>
      </c>
      <c r="D2" s="1"/>
      <c r="E2" s="1"/>
      <c r="F2" s="1"/>
      <c r="G2" s="1"/>
    </row>
    <row r="3" spans="1:7" ht="15.75" x14ac:dyDescent="0.25">
      <c r="A3" s="1"/>
      <c r="B3" s="1"/>
      <c r="C3" s="1" t="s">
        <v>140</v>
      </c>
      <c r="D3" s="1"/>
      <c r="E3" s="1"/>
      <c r="F3" s="1"/>
      <c r="G3" s="1"/>
    </row>
    <row r="4" spans="1:7" ht="15.75" x14ac:dyDescent="0.25">
      <c r="A4" s="1"/>
      <c r="B4" s="1"/>
      <c r="C4" s="1" t="s">
        <v>191</v>
      </c>
      <c r="D4" s="1"/>
      <c r="E4" s="1"/>
      <c r="F4" s="1"/>
      <c r="G4" s="1"/>
    </row>
    <row r="5" spans="1:7" ht="15.75" x14ac:dyDescent="0.25">
      <c r="A5" s="1"/>
      <c r="B5" s="1"/>
      <c r="C5" s="1" t="s">
        <v>362</v>
      </c>
      <c r="D5" s="1"/>
      <c r="E5" s="1"/>
      <c r="F5" s="1"/>
      <c r="G5" s="1"/>
    </row>
    <row r="6" spans="1:7" ht="15.75" x14ac:dyDescent="0.25">
      <c r="A6" s="1"/>
      <c r="B6" s="1"/>
      <c r="C6" s="1" t="s">
        <v>192</v>
      </c>
      <c r="D6" s="1"/>
      <c r="E6" s="1"/>
      <c r="F6" s="1"/>
      <c r="G6" s="1"/>
    </row>
    <row r="7" spans="1:7" ht="15.75" x14ac:dyDescent="0.25">
      <c r="A7" s="1"/>
      <c r="B7" s="1"/>
      <c r="C7" s="1"/>
      <c r="D7" s="1"/>
      <c r="E7" s="1"/>
      <c r="F7" s="1"/>
      <c r="G7" s="1"/>
    </row>
    <row r="8" spans="1:7" ht="15.75" customHeight="1" x14ac:dyDescent="0.2">
      <c r="A8" s="81" t="s">
        <v>157</v>
      </c>
      <c r="B8" s="81"/>
      <c r="C8" s="81"/>
      <c r="D8" s="81"/>
      <c r="E8" s="81"/>
      <c r="F8" s="81"/>
      <c r="G8" s="81"/>
    </row>
    <row r="9" spans="1:7" ht="15.75" customHeight="1" x14ac:dyDescent="0.2">
      <c r="A9" s="81"/>
      <c r="B9" s="81"/>
      <c r="C9" s="81"/>
      <c r="D9" s="81"/>
      <c r="E9" s="81"/>
      <c r="F9" s="81"/>
      <c r="G9" s="81"/>
    </row>
    <row r="10" spans="1:7" ht="15.75" customHeight="1" x14ac:dyDescent="0.25">
      <c r="A10" s="39"/>
      <c r="B10" s="39"/>
      <c r="C10" s="39"/>
      <c r="D10" s="1"/>
      <c r="E10" s="1"/>
      <c r="F10" s="1"/>
      <c r="G10" s="1"/>
    </row>
    <row r="11" spans="1:7" ht="15.75" customHeight="1" x14ac:dyDescent="0.25">
      <c r="A11" s="39"/>
      <c r="B11" s="39"/>
      <c r="C11" s="39"/>
      <c r="D11" s="1"/>
      <c r="E11" s="1"/>
      <c r="F11" s="1"/>
      <c r="G11" s="10" t="s">
        <v>156</v>
      </c>
    </row>
    <row r="12" spans="1:7" ht="15.75" x14ac:dyDescent="0.25">
      <c r="A12" s="82" t="s">
        <v>0</v>
      </c>
      <c r="B12" s="79" t="s">
        <v>141</v>
      </c>
      <c r="C12" s="79" t="s">
        <v>142</v>
      </c>
      <c r="D12" s="83" t="s">
        <v>138</v>
      </c>
      <c r="E12" s="80" t="s">
        <v>2</v>
      </c>
      <c r="F12" s="80"/>
      <c r="G12" s="80"/>
    </row>
    <row r="13" spans="1:7" ht="15.75" customHeight="1" x14ac:dyDescent="0.25">
      <c r="A13" s="82"/>
      <c r="B13" s="79"/>
      <c r="C13" s="79"/>
      <c r="D13" s="83"/>
      <c r="E13" s="79" t="s">
        <v>57</v>
      </c>
      <c r="F13" s="79"/>
      <c r="G13" s="79" t="s">
        <v>58</v>
      </c>
    </row>
    <row r="14" spans="1:7" ht="47.25" x14ac:dyDescent="0.25">
      <c r="A14" s="82"/>
      <c r="B14" s="79"/>
      <c r="C14" s="79"/>
      <c r="D14" s="83"/>
      <c r="E14" s="20" t="s">
        <v>59</v>
      </c>
      <c r="F14" s="20" t="s">
        <v>60</v>
      </c>
      <c r="G14" s="79"/>
    </row>
    <row r="15" spans="1:7" ht="15.75" x14ac:dyDescent="0.25">
      <c r="A15" s="5">
        <v>1</v>
      </c>
      <c r="B15" s="40">
        <v>2</v>
      </c>
      <c r="C15" s="40">
        <v>3</v>
      </c>
      <c r="D15" s="36">
        <v>4</v>
      </c>
      <c r="E15" s="36">
        <v>5</v>
      </c>
      <c r="F15" s="36">
        <v>6</v>
      </c>
      <c r="G15" s="36">
        <v>7</v>
      </c>
    </row>
    <row r="16" spans="1:7" ht="47.25" x14ac:dyDescent="0.25">
      <c r="A16" s="84" t="s">
        <v>164</v>
      </c>
      <c r="B16" s="85" t="s">
        <v>165</v>
      </c>
      <c r="C16" s="35" t="s">
        <v>109</v>
      </c>
      <c r="D16" s="34">
        <v>329327</v>
      </c>
      <c r="E16" s="34">
        <v>176495</v>
      </c>
      <c r="F16" s="34">
        <v>1477</v>
      </c>
      <c r="G16" s="34">
        <v>152832</v>
      </c>
    </row>
    <row r="17" spans="1:7" ht="31.5" x14ac:dyDescent="0.25">
      <c r="A17" s="84"/>
      <c r="B17" s="85"/>
      <c r="C17" s="35" t="s">
        <v>3</v>
      </c>
      <c r="D17" s="34">
        <v>13033</v>
      </c>
      <c r="E17" s="34">
        <v>13033</v>
      </c>
      <c r="F17" s="34">
        <v>0</v>
      </c>
      <c r="G17" s="34">
        <v>0</v>
      </c>
    </row>
    <row r="18" spans="1:7" ht="47.25" x14ac:dyDescent="0.25">
      <c r="A18" s="84"/>
      <c r="B18" s="85"/>
      <c r="C18" s="35" t="s">
        <v>82</v>
      </c>
      <c r="D18" s="34">
        <v>20071</v>
      </c>
      <c r="E18" s="34">
        <v>5590</v>
      </c>
      <c r="F18" s="34">
        <v>0</v>
      </c>
      <c r="G18" s="34">
        <v>14481</v>
      </c>
    </row>
    <row r="19" spans="1:7" ht="15.75" x14ac:dyDescent="0.25">
      <c r="A19" s="84"/>
      <c r="B19" s="85"/>
      <c r="C19" s="35" t="s">
        <v>166</v>
      </c>
      <c r="D19" s="33">
        <v>362431</v>
      </c>
      <c r="E19" s="33">
        <v>195118</v>
      </c>
      <c r="F19" s="33">
        <v>1477</v>
      </c>
      <c r="G19" s="33">
        <v>167313</v>
      </c>
    </row>
    <row r="20" spans="1:7" ht="47.25" x14ac:dyDescent="0.25">
      <c r="A20" s="37" t="s">
        <v>167</v>
      </c>
      <c r="B20" s="38" t="s">
        <v>168</v>
      </c>
      <c r="C20" s="35" t="s">
        <v>82</v>
      </c>
      <c r="D20" s="33">
        <v>1742101</v>
      </c>
      <c r="E20" s="33">
        <v>524357</v>
      </c>
      <c r="F20" s="33">
        <v>0</v>
      </c>
      <c r="G20" s="33">
        <v>1217744</v>
      </c>
    </row>
    <row r="21" spans="1:7" ht="31.5" x14ac:dyDescent="0.25">
      <c r="A21" s="86" t="s">
        <v>169</v>
      </c>
      <c r="B21" s="85" t="s">
        <v>64</v>
      </c>
      <c r="C21" s="35" t="s">
        <v>3</v>
      </c>
      <c r="D21" s="34">
        <v>17098370</v>
      </c>
      <c r="E21" s="34">
        <v>8526436</v>
      </c>
      <c r="F21" s="34">
        <v>4226765</v>
      </c>
      <c r="G21" s="34">
        <v>8571934</v>
      </c>
    </row>
    <row r="22" spans="1:7" ht="47.25" x14ac:dyDescent="0.25">
      <c r="A22" s="86"/>
      <c r="B22" s="85"/>
      <c r="C22" s="35" t="s">
        <v>82</v>
      </c>
      <c r="D22" s="34">
        <v>543676</v>
      </c>
      <c r="E22" s="34">
        <v>371352</v>
      </c>
      <c r="F22" s="34">
        <v>2172</v>
      </c>
      <c r="G22" s="34">
        <v>172324</v>
      </c>
    </row>
    <row r="23" spans="1:7" ht="47.25" x14ac:dyDescent="0.25">
      <c r="A23" s="86"/>
      <c r="B23" s="85"/>
      <c r="C23" s="35" t="s">
        <v>61</v>
      </c>
      <c r="D23" s="34">
        <v>130242</v>
      </c>
      <c r="E23" s="34">
        <v>130242</v>
      </c>
      <c r="F23" s="34">
        <v>92910</v>
      </c>
      <c r="G23" s="34">
        <v>0</v>
      </c>
    </row>
    <row r="24" spans="1:7" ht="15.75" x14ac:dyDescent="0.25">
      <c r="A24" s="86"/>
      <c r="B24" s="85"/>
      <c r="C24" s="35" t="s">
        <v>166</v>
      </c>
      <c r="D24" s="33">
        <v>17772288</v>
      </c>
      <c r="E24" s="33">
        <v>9028030</v>
      </c>
      <c r="F24" s="33">
        <v>4321847</v>
      </c>
      <c r="G24" s="33">
        <v>8744258</v>
      </c>
    </row>
    <row r="25" spans="1:7" ht="47.25" x14ac:dyDescent="0.25">
      <c r="A25" s="37" t="s">
        <v>170</v>
      </c>
      <c r="B25" s="38" t="s">
        <v>143</v>
      </c>
      <c r="C25" s="35" t="s">
        <v>82</v>
      </c>
      <c r="D25" s="33">
        <v>130298</v>
      </c>
      <c r="E25" s="33">
        <v>110287</v>
      </c>
      <c r="F25" s="33">
        <v>0</v>
      </c>
      <c r="G25" s="33">
        <v>20011</v>
      </c>
    </row>
    <row r="26" spans="1:7" ht="47.25" x14ac:dyDescent="0.25">
      <c r="A26" s="84" t="s">
        <v>171</v>
      </c>
      <c r="B26" s="87" t="s">
        <v>110</v>
      </c>
      <c r="C26" s="35" t="s">
        <v>82</v>
      </c>
      <c r="D26" s="34">
        <v>1137758</v>
      </c>
      <c r="E26" s="34">
        <v>123622</v>
      </c>
      <c r="F26" s="34">
        <v>0</v>
      </c>
      <c r="G26" s="34">
        <v>1014136</v>
      </c>
    </row>
    <row r="27" spans="1:7" ht="31.5" x14ac:dyDescent="0.25">
      <c r="A27" s="84"/>
      <c r="B27" s="87"/>
      <c r="C27" s="35" t="s">
        <v>4</v>
      </c>
      <c r="D27" s="34">
        <v>5260956</v>
      </c>
      <c r="E27" s="34">
        <v>5260956</v>
      </c>
      <c r="F27" s="34">
        <v>0</v>
      </c>
      <c r="G27" s="34">
        <v>0</v>
      </c>
    </row>
    <row r="28" spans="1:7" ht="15.75" x14ac:dyDescent="0.25">
      <c r="A28" s="84"/>
      <c r="B28" s="87"/>
      <c r="C28" s="35" t="s">
        <v>166</v>
      </c>
      <c r="D28" s="33">
        <v>6398714</v>
      </c>
      <c r="E28" s="33">
        <v>5384578</v>
      </c>
      <c r="F28" s="33">
        <v>0</v>
      </c>
      <c r="G28" s="33">
        <v>1014136</v>
      </c>
    </row>
    <row r="29" spans="1:7" ht="31.5" x14ac:dyDescent="0.25">
      <c r="A29" s="84" t="s">
        <v>172</v>
      </c>
      <c r="B29" s="85" t="s">
        <v>144</v>
      </c>
      <c r="C29" s="35" t="s">
        <v>3</v>
      </c>
      <c r="D29" s="34">
        <v>64925</v>
      </c>
      <c r="E29" s="34">
        <v>64925</v>
      </c>
      <c r="F29" s="34">
        <v>0</v>
      </c>
      <c r="G29" s="34">
        <v>0</v>
      </c>
    </row>
    <row r="30" spans="1:7" ht="47.25" x14ac:dyDescent="0.25">
      <c r="A30" s="84"/>
      <c r="B30" s="85"/>
      <c r="C30" s="35" t="s">
        <v>82</v>
      </c>
      <c r="D30" s="34">
        <v>897868</v>
      </c>
      <c r="E30" s="34">
        <v>0</v>
      </c>
      <c r="F30" s="34">
        <v>0</v>
      </c>
      <c r="G30" s="34">
        <v>897868</v>
      </c>
    </row>
    <row r="31" spans="1:7" ht="31.5" x14ac:dyDescent="0.25">
      <c r="A31" s="84"/>
      <c r="B31" s="85"/>
      <c r="C31" s="35" t="s">
        <v>4</v>
      </c>
      <c r="D31" s="34">
        <v>9291672</v>
      </c>
      <c r="E31" s="34">
        <v>8221030</v>
      </c>
      <c r="F31" s="34">
        <v>1724</v>
      </c>
      <c r="G31" s="34">
        <v>1070642</v>
      </c>
    </row>
    <row r="32" spans="1:7" ht="15.75" x14ac:dyDescent="0.25">
      <c r="A32" s="84"/>
      <c r="B32" s="85"/>
      <c r="C32" s="35" t="s">
        <v>166</v>
      </c>
      <c r="D32" s="33">
        <v>10254465</v>
      </c>
      <c r="E32" s="33">
        <v>8285955</v>
      </c>
      <c r="F32" s="33">
        <v>1724</v>
      </c>
      <c r="G32" s="33">
        <v>1968510</v>
      </c>
    </row>
    <row r="33" spans="1:11" ht="31.5" x14ac:dyDescent="0.25">
      <c r="A33" s="84" t="s">
        <v>173</v>
      </c>
      <c r="B33" s="85" t="s">
        <v>145</v>
      </c>
      <c r="C33" s="35" t="s">
        <v>3</v>
      </c>
      <c r="D33" s="34">
        <v>203892</v>
      </c>
      <c r="E33" s="34">
        <v>203892</v>
      </c>
      <c r="F33" s="34">
        <v>0</v>
      </c>
      <c r="G33" s="34">
        <v>0</v>
      </c>
      <c r="K33" s="77"/>
    </row>
    <row r="34" spans="1:11" ht="47.25" x14ac:dyDescent="0.25">
      <c r="A34" s="84"/>
      <c r="B34" s="85"/>
      <c r="C34" s="35" t="s">
        <v>82</v>
      </c>
      <c r="D34" s="34">
        <v>76071</v>
      </c>
      <c r="E34" s="34">
        <v>6372</v>
      </c>
      <c r="F34" s="34">
        <v>0</v>
      </c>
      <c r="G34" s="34">
        <v>69699</v>
      </c>
    </row>
    <row r="35" spans="1:11" ht="31.5" x14ac:dyDescent="0.25">
      <c r="A35" s="84"/>
      <c r="B35" s="85"/>
      <c r="C35" s="35" t="s">
        <v>4</v>
      </c>
      <c r="D35" s="34">
        <v>9647339</v>
      </c>
      <c r="E35" s="34">
        <v>8869327</v>
      </c>
      <c r="F35" s="34">
        <v>265251</v>
      </c>
      <c r="G35" s="34">
        <v>778012</v>
      </c>
    </row>
    <row r="36" spans="1:11" ht="15.75" x14ac:dyDescent="0.25">
      <c r="A36" s="84"/>
      <c r="B36" s="85"/>
      <c r="C36" s="35" t="s">
        <v>166</v>
      </c>
      <c r="D36" s="33">
        <v>9927302</v>
      </c>
      <c r="E36" s="33">
        <v>9079591</v>
      </c>
      <c r="F36" s="33">
        <v>265251</v>
      </c>
      <c r="G36" s="33">
        <v>847711</v>
      </c>
    </row>
    <row r="37" spans="1:11" ht="31.5" x14ac:dyDescent="0.25">
      <c r="A37" s="84" t="s">
        <v>183</v>
      </c>
      <c r="B37" s="85" t="s">
        <v>174</v>
      </c>
      <c r="C37" s="35" t="s">
        <v>4</v>
      </c>
      <c r="D37" s="34">
        <v>103211</v>
      </c>
      <c r="E37" s="34">
        <v>5792</v>
      </c>
      <c r="F37" s="34">
        <v>0</v>
      </c>
      <c r="G37" s="34">
        <v>97419</v>
      </c>
    </row>
    <row r="38" spans="1:11" ht="47.25" x14ac:dyDescent="0.25">
      <c r="A38" s="84"/>
      <c r="B38" s="85"/>
      <c r="C38" s="35" t="s">
        <v>82</v>
      </c>
      <c r="D38" s="34">
        <v>9000</v>
      </c>
      <c r="E38" s="34">
        <v>0</v>
      </c>
      <c r="F38" s="34">
        <v>0</v>
      </c>
      <c r="G38" s="34">
        <v>9000</v>
      </c>
    </row>
    <row r="39" spans="1:11" ht="31.5" x14ac:dyDescent="0.25">
      <c r="A39" s="84"/>
      <c r="B39" s="85"/>
      <c r="C39" s="35" t="s">
        <v>5</v>
      </c>
      <c r="D39" s="34">
        <v>3811362</v>
      </c>
      <c r="E39" s="34">
        <v>3745182</v>
      </c>
      <c r="F39" s="34">
        <v>1706059</v>
      </c>
      <c r="G39" s="34">
        <v>66180</v>
      </c>
    </row>
    <row r="40" spans="1:11" ht="15.75" x14ac:dyDescent="0.25">
      <c r="A40" s="84"/>
      <c r="B40" s="85"/>
      <c r="C40" s="35" t="s">
        <v>166</v>
      </c>
      <c r="D40" s="33">
        <v>3923573</v>
      </c>
      <c r="E40" s="33">
        <v>3750974</v>
      </c>
      <c r="F40" s="33">
        <v>1706059</v>
      </c>
      <c r="G40" s="33">
        <v>172599</v>
      </c>
    </row>
    <row r="41" spans="1:11" ht="31.5" x14ac:dyDescent="0.25">
      <c r="A41" s="37" t="s">
        <v>175</v>
      </c>
      <c r="B41" s="28" t="s">
        <v>176</v>
      </c>
      <c r="C41" s="35" t="s">
        <v>3</v>
      </c>
      <c r="D41" s="33">
        <v>34754</v>
      </c>
      <c r="E41" s="33">
        <v>34754</v>
      </c>
      <c r="F41" s="33">
        <v>0</v>
      </c>
      <c r="G41" s="33">
        <v>0</v>
      </c>
    </row>
    <row r="42" spans="1:11" ht="47.25" x14ac:dyDescent="0.25">
      <c r="A42" s="84" t="s">
        <v>177</v>
      </c>
      <c r="B42" s="85" t="s">
        <v>119</v>
      </c>
      <c r="C42" s="35" t="s">
        <v>82</v>
      </c>
      <c r="D42" s="34">
        <v>967743</v>
      </c>
      <c r="E42" s="34">
        <v>325712</v>
      </c>
      <c r="F42" s="34">
        <v>1850</v>
      </c>
      <c r="G42" s="34">
        <v>642031</v>
      </c>
    </row>
    <row r="43" spans="1:11" ht="31.5" x14ac:dyDescent="0.25">
      <c r="A43" s="84"/>
      <c r="B43" s="85"/>
      <c r="C43" s="35" t="s">
        <v>4</v>
      </c>
      <c r="D43" s="34">
        <v>1585364</v>
      </c>
      <c r="E43" s="34">
        <v>1456575</v>
      </c>
      <c r="F43" s="34">
        <v>0</v>
      </c>
      <c r="G43" s="34">
        <v>128789</v>
      </c>
    </row>
    <row r="44" spans="1:11" ht="31.5" x14ac:dyDescent="0.25">
      <c r="A44" s="84"/>
      <c r="B44" s="85"/>
      <c r="C44" s="35" t="s">
        <v>5</v>
      </c>
      <c r="D44" s="34">
        <v>58998331</v>
      </c>
      <c r="E44" s="34">
        <v>58811477</v>
      </c>
      <c r="F44" s="34">
        <v>38762376</v>
      </c>
      <c r="G44" s="34">
        <v>186854</v>
      </c>
    </row>
    <row r="45" spans="1:11" ht="15.75" x14ac:dyDescent="0.25">
      <c r="A45" s="84"/>
      <c r="B45" s="85"/>
      <c r="C45" s="35" t="s">
        <v>166</v>
      </c>
      <c r="D45" s="33">
        <v>61551438</v>
      </c>
      <c r="E45" s="33">
        <v>60593764</v>
      </c>
      <c r="F45" s="33">
        <v>38764226</v>
      </c>
      <c r="G45" s="33">
        <v>957674</v>
      </c>
    </row>
    <row r="46" spans="1:11" ht="47.25" x14ac:dyDescent="0.25">
      <c r="A46" s="84" t="s">
        <v>178</v>
      </c>
      <c r="B46" s="85" t="s">
        <v>124</v>
      </c>
      <c r="C46" s="35" t="s">
        <v>82</v>
      </c>
      <c r="D46" s="34">
        <v>1009377</v>
      </c>
      <c r="E46" s="34">
        <v>0</v>
      </c>
      <c r="F46" s="34">
        <v>0</v>
      </c>
      <c r="G46" s="34">
        <v>1009377</v>
      </c>
    </row>
    <row r="47" spans="1:11" ht="31.5" x14ac:dyDescent="0.25">
      <c r="A47" s="84"/>
      <c r="B47" s="85"/>
      <c r="C47" s="35" t="s">
        <v>4</v>
      </c>
      <c r="D47" s="34">
        <v>214827</v>
      </c>
      <c r="E47" s="34">
        <v>49370</v>
      </c>
      <c r="F47" s="34">
        <v>0</v>
      </c>
      <c r="G47" s="34">
        <v>165457</v>
      </c>
    </row>
    <row r="48" spans="1:11" ht="31.5" x14ac:dyDescent="0.25">
      <c r="A48" s="84"/>
      <c r="B48" s="85"/>
      <c r="C48" s="35" t="s">
        <v>5</v>
      </c>
      <c r="D48" s="34">
        <v>5043409</v>
      </c>
      <c r="E48" s="34">
        <v>4827928</v>
      </c>
      <c r="F48" s="34">
        <v>1995205</v>
      </c>
      <c r="G48" s="34">
        <v>215481</v>
      </c>
    </row>
    <row r="49" spans="1:7" ht="15.75" x14ac:dyDescent="0.25">
      <c r="A49" s="84"/>
      <c r="B49" s="85"/>
      <c r="C49" s="35" t="s">
        <v>166</v>
      </c>
      <c r="D49" s="33">
        <v>6267613</v>
      </c>
      <c r="E49" s="33">
        <v>4877298</v>
      </c>
      <c r="F49" s="33">
        <v>1995205</v>
      </c>
      <c r="G49" s="33">
        <v>1390315</v>
      </c>
    </row>
    <row r="50" spans="1:7" ht="31.5" x14ac:dyDescent="0.25">
      <c r="A50" s="84" t="s">
        <v>179</v>
      </c>
      <c r="B50" s="85" t="s">
        <v>127</v>
      </c>
      <c r="C50" s="35" t="s">
        <v>3</v>
      </c>
      <c r="D50" s="34">
        <v>521316</v>
      </c>
      <c r="E50" s="34">
        <v>0</v>
      </c>
      <c r="F50" s="34">
        <v>0</v>
      </c>
      <c r="G50" s="34">
        <v>521316</v>
      </c>
    </row>
    <row r="51" spans="1:7" ht="47.25" x14ac:dyDescent="0.25">
      <c r="A51" s="84"/>
      <c r="B51" s="85"/>
      <c r="C51" s="35" t="s">
        <v>82</v>
      </c>
      <c r="D51" s="34">
        <v>226349</v>
      </c>
      <c r="E51" s="34">
        <v>17104</v>
      </c>
      <c r="F51" s="34">
        <v>552</v>
      </c>
      <c r="G51" s="34">
        <v>209245</v>
      </c>
    </row>
    <row r="52" spans="1:7" ht="31.5" x14ac:dyDescent="0.25">
      <c r="A52" s="84"/>
      <c r="B52" s="85"/>
      <c r="C52" s="35" t="s">
        <v>4</v>
      </c>
      <c r="D52" s="34">
        <v>106360</v>
      </c>
      <c r="E52" s="34">
        <v>46838</v>
      </c>
      <c r="F52" s="34">
        <v>0</v>
      </c>
      <c r="G52" s="34">
        <v>59522</v>
      </c>
    </row>
    <row r="53" spans="1:7" ht="31.5" x14ac:dyDescent="0.25">
      <c r="A53" s="84"/>
      <c r="B53" s="85"/>
      <c r="C53" s="35" t="s">
        <v>6</v>
      </c>
      <c r="D53" s="34">
        <v>14781313</v>
      </c>
      <c r="E53" s="34">
        <v>14684950</v>
      </c>
      <c r="F53" s="34">
        <v>2883883</v>
      </c>
      <c r="G53" s="34">
        <v>96363</v>
      </c>
    </row>
    <row r="54" spans="1:7" ht="15.75" x14ac:dyDescent="0.25">
      <c r="A54" s="84"/>
      <c r="B54" s="85"/>
      <c r="C54" s="35" t="s">
        <v>166</v>
      </c>
      <c r="D54" s="33">
        <v>15635338</v>
      </c>
      <c r="E54" s="33">
        <v>14748892</v>
      </c>
      <c r="F54" s="33">
        <v>2884435</v>
      </c>
      <c r="G54" s="33">
        <v>886446</v>
      </c>
    </row>
    <row r="55" spans="1:7" ht="31.5" x14ac:dyDescent="0.25">
      <c r="A55" s="84">
        <v>13</v>
      </c>
      <c r="B55" s="85" t="s">
        <v>180</v>
      </c>
      <c r="C55" s="35" t="s">
        <v>6</v>
      </c>
      <c r="D55" s="34">
        <v>1465804</v>
      </c>
      <c r="E55" s="34">
        <v>1445907</v>
      </c>
      <c r="F55" s="34">
        <v>808224</v>
      </c>
      <c r="G55" s="34">
        <v>19897</v>
      </c>
    </row>
    <row r="56" spans="1:7" ht="47.25" x14ac:dyDescent="0.25">
      <c r="A56" s="84"/>
      <c r="B56" s="85"/>
      <c r="C56" s="35" t="s">
        <v>82</v>
      </c>
      <c r="D56" s="34">
        <v>289620</v>
      </c>
      <c r="E56" s="34">
        <v>0</v>
      </c>
      <c r="F56" s="34">
        <v>0</v>
      </c>
      <c r="G56" s="34">
        <v>289620</v>
      </c>
    </row>
    <row r="57" spans="1:7" ht="15.75" x14ac:dyDescent="0.25">
      <c r="A57" s="84"/>
      <c r="B57" s="85"/>
      <c r="C57" s="35" t="s">
        <v>166</v>
      </c>
      <c r="D57" s="33">
        <v>1755424</v>
      </c>
      <c r="E57" s="33">
        <v>1445907</v>
      </c>
      <c r="F57" s="33">
        <v>808224</v>
      </c>
      <c r="G57" s="33">
        <v>309517</v>
      </c>
    </row>
    <row r="58" spans="1:7" ht="15.75" x14ac:dyDescent="0.25">
      <c r="A58" s="5" t="s">
        <v>159</v>
      </c>
      <c r="B58" s="29" t="s">
        <v>181</v>
      </c>
      <c r="C58" s="7"/>
      <c r="D58" s="33">
        <v>135755739</v>
      </c>
      <c r="E58" s="33">
        <v>118059505</v>
      </c>
      <c r="F58" s="33">
        <v>50748448</v>
      </c>
      <c r="G58" s="33">
        <v>17696234</v>
      </c>
    </row>
    <row r="60" spans="1:7" x14ac:dyDescent="0.2">
      <c r="B60" s="30"/>
      <c r="C60" s="30"/>
      <c r="D60" s="30"/>
    </row>
  </sheetData>
  <autoFilter ref="C1:C15"/>
  <mergeCells count="28">
    <mergeCell ref="A55:A57"/>
    <mergeCell ref="B55:B57"/>
    <mergeCell ref="A42:A45"/>
    <mergeCell ref="B42:B45"/>
    <mergeCell ref="A46:A49"/>
    <mergeCell ref="B46:B49"/>
    <mergeCell ref="A50:A54"/>
    <mergeCell ref="B50:B54"/>
    <mergeCell ref="A29:A32"/>
    <mergeCell ref="B29:B32"/>
    <mergeCell ref="A33:A36"/>
    <mergeCell ref="B33:B36"/>
    <mergeCell ref="A37:A40"/>
    <mergeCell ref="B37:B40"/>
    <mergeCell ref="A16:A19"/>
    <mergeCell ref="B16:B19"/>
    <mergeCell ref="A21:A24"/>
    <mergeCell ref="B21:B24"/>
    <mergeCell ref="A26:A28"/>
    <mergeCell ref="B26:B28"/>
    <mergeCell ref="A8:G9"/>
    <mergeCell ref="A12:A14"/>
    <mergeCell ref="B12:B14"/>
    <mergeCell ref="C12:C14"/>
    <mergeCell ref="D12:D14"/>
    <mergeCell ref="E12:G12"/>
    <mergeCell ref="E13:F13"/>
    <mergeCell ref="G13:G14"/>
  </mergeCells>
  <pageMargins left="0.9055118110236221" right="0.51181102362204722" top="0.74803149606299213" bottom="0.47244094488188981"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8"/>
  <sheetViews>
    <sheetView showZeros="0" zoomScale="115" zoomScaleNormal="115" workbookViewId="0">
      <selection activeCell="T14" sqref="T14"/>
    </sheetView>
  </sheetViews>
  <sheetFormatPr defaultRowHeight="15.75" x14ac:dyDescent="0.25"/>
  <cols>
    <col min="1" max="1" width="5.28515625" style="8" customWidth="1"/>
    <col min="2" max="2" width="39.5703125" style="8" customWidth="1"/>
    <col min="3" max="3" width="12.7109375" style="8" customWidth="1"/>
    <col min="4" max="4" width="14.140625" customWidth="1"/>
    <col min="5" max="5" width="13.7109375" customWidth="1"/>
    <col min="6" max="6" width="10" customWidth="1"/>
    <col min="7" max="7" width="10.42578125" customWidth="1"/>
    <col min="9" max="9" width="10.42578125" customWidth="1"/>
    <col min="10" max="10" width="11.7109375" hidden="1" customWidth="1"/>
    <col min="11" max="17" width="0" hidden="1" customWidth="1"/>
    <col min="19" max="19" width="12.140625" customWidth="1"/>
    <col min="252" max="252" width="5.28515625" customWidth="1"/>
    <col min="253" max="253" width="39.5703125" customWidth="1"/>
    <col min="254" max="254" width="14.7109375" customWidth="1"/>
    <col min="255" max="255" width="14.140625" customWidth="1"/>
    <col min="256" max="256" width="13.7109375" customWidth="1"/>
    <col min="508" max="508" width="5.28515625" customWidth="1"/>
    <col min="509" max="509" width="39.5703125" customWidth="1"/>
    <col min="510" max="510" width="14.7109375" customWidth="1"/>
    <col min="511" max="511" width="14.140625" customWidth="1"/>
    <col min="512" max="512" width="13.7109375" customWidth="1"/>
    <col min="764" max="764" width="5.28515625" customWidth="1"/>
    <col min="765" max="765" width="39.5703125" customWidth="1"/>
    <col min="766" max="766" width="14.7109375" customWidth="1"/>
    <col min="767" max="767" width="14.140625" customWidth="1"/>
    <col min="768" max="768" width="13.7109375" customWidth="1"/>
    <col min="1020" max="1020" width="5.28515625" customWidth="1"/>
    <col min="1021" max="1021" width="39.5703125" customWidth="1"/>
    <col min="1022" max="1022" width="14.7109375" customWidth="1"/>
    <col min="1023" max="1023" width="14.140625" customWidth="1"/>
    <col min="1024" max="1024" width="13.7109375" customWidth="1"/>
    <col min="1276" max="1276" width="5.28515625" customWidth="1"/>
    <col min="1277" max="1277" width="39.5703125" customWidth="1"/>
    <col min="1278" max="1278" width="14.7109375" customWidth="1"/>
    <col min="1279" max="1279" width="14.140625" customWidth="1"/>
    <col min="1280" max="1280" width="13.7109375" customWidth="1"/>
    <col min="1532" max="1532" width="5.28515625" customWidth="1"/>
    <col min="1533" max="1533" width="39.5703125" customWidth="1"/>
    <col min="1534" max="1534" width="14.7109375" customWidth="1"/>
    <col min="1535" max="1535" width="14.140625" customWidth="1"/>
    <col min="1536" max="1536" width="13.7109375" customWidth="1"/>
    <col min="1788" max="1788" width="5.28515625" customWidth="1"/>
    <col min="1789" max="1789" width="39.5703125" customWidth="1"/>
    <col min="1790" max="1790" width="14.7109375" customWidth="1"/>
    <col min="1791" max="1791" width="14.140625" customWidth="1"/>
    <col min="1792" max="1792" width="13.7109375" customWidth="1"/>
    <col min="2044" max="2044" width="5.28515625" customWidth="1"/>
    <col min="2045" max="2045" width="39.5703125" customWidth="1"/>
    <col min="2046" max="2046" width="14.7109375" customWidth="1"/>
    <col min="2047" max="2047" width="14.140625" customWidth="1"/>
    <col min="2048" max="2048" width="13.7109375" customWidth="1"/>
    <col min="2300" max="2300" width="5.28515625" customWidth="1"/>
    <col min="2301" max="2301" width="39.5703125" customWidth="1"/>
    <col min="2302" max="2302" width="14.7109375" customWidth="1"/>
    <col min="2303" max="2303" width="14.140625" customWidth="1"/>
    <col min="2304" max="2304" width="13.7109375" customWidth="1"/>
    <col min="2556" max="2556" width="5.28515625" customWidth="1"/>
    <col min="2557" max="2557" width="39.5703125" customWidth="1"/>
    <col min="2558" max="2558" width="14.7109375" customWidth="1"/>
    <col min="2559" max="2559" width="14.140625" customWidth="1"/>
    <col min="2560" max="2560" width="13.7109375" customWidth="1"/>
    <col min="2812" max="2812" width="5.28515625" customWidth="1"/>
    <col min="2813" max="2813" width="39.5703125" customWidth="1"/>
    <col min="2814" max="2814" width="14.7109375" customWidth="1"/>
    <col min="2815" max="2815" width="14.140625" customWidth="1"/>
    <col min="2816" max="2816" width="13.7109375" customWidth="1"/>
    <col min="3068" max="3068" width="5.28515625" customWidth="1"/>
    <col min="3069" max="3069" width="39.5703125" customWidth="1"/>
    <col min="3070" max="3070" width="14.7109375" customWidth="1"/>
    <col min="3071" max="3071" width="14.140625" customWidth="1"/>
    <col min="3072" max="3072" width="13.7109375" customWidth="1"/>
    <col min="3324" max="3324" width="5.28515625" customWidth="1"/>
    <col min="3325" max="3325" width="39.5703125" customWidth="1"/>
    <col min="3326" max="3326" width="14.7109375" customWidth="1"/>
    <col min="3327" max="3327" width="14.140625" customWidth="1"/>
    <col min="3328" max="3328" width="13.7109375" customWidth="1"/>
    <col min="3580" max="3580" width="5.28515625" customWidth="1"/>
    <col min="3581" max="3581" width="39.5703125" customWidth="1"/>
    <col min="3582" max="3582" width="14.7109375" customWidth="1"/>
    <col min="3583" max="3583" width="14.140625" customWidth="1"/>
    <col min="3584" max="3584" width="13.7109375" customWidth="1"/>
    <col min="3836" max="3836" width="5.28515625" customWidth="1"/>
    <col min="3837" max="3837" width="39.5703125" customWidth="1"/>
    <col min="3838" max="3838" width="14.7109375" customWidth="1"/>
    <col min="3839" max="3839" width="14.140625" customWidth="1"/>
    <col min="3840" max="3840" width="13.7109375" customWidth="1"/>
    <col min="4092" max="4092" width="5.28515625" customWidth="1"/>
    <col min="4093" max="4093" width="39.5703125" customWidth="1"/>
    <col min="4094" max="4094" width="14.7109375" customWidth="1"/>
    <col min="4095" max="4095" width="14.140625" customWidth="1"/>
    <col min="4096" max="4096" width="13.7109375" customWidth="1"/>
    <col min="4348" max="4348" width="5.28515625" customWidth="1"/>
    <col min="4349" max="4349" width="39.5703125" customWidth="1"/>
    <col min="4350" max="4350" width="14.7109375" customWidth="1"/>
    <col min="4351" max="4351" width="14.140625" customWidth="1"/>
    <col min="4352" max="4352" width="13.7109375" customWidth="1"/>
    <col min="4604" max="4604" width="5.28515625" customWidth="1"/>
    <col min="4605" max="4605" width="39.5703125" customWidth="1"/>
    <col min="4606" max="4606" width="14.7109375" customWidth="1"/>
    <col min="4607" max="4607" width="14.140625" customWidth="1"/>
    <col min="4608" max="4608" width="13.7109375" customWidth="1"/>
    <col min="4860" max="4860" width="5.28515625" customWidth="1"/>
    <col min="4861" max="4861" width="39.5703125" customWidth="1"/>
    <col min="4862" max="4862" width="14.7109375" customWidth="1"/>
    <col min="4863" max="4863" width="14.140625" customWidth="1"/>
    <col min="4864" max="4864" width="13.7109375" customWidth="1"/>
    <col min="5116" max="5116" width="5.28515625" customWidth="1"/>
    <col min="5117" max="5117" width="39.5703125" customWidth="1"/>
    <col min="5118" max="5118" width="14.7109375" customWidth="1"/>
    <col min="5119" max="5119" width="14.140625" customWidth="1"/>
    <col min="5120" max="5120" width="13.7109375" customWidth="1"/>
    <col min="5372" max="5372" width="5.28515625" customWidth="1"/>
    <col min="5373" max="5373" width="39.5703125" customWidth="1"/>
    <col min="5374" max="5374" width="14.7109375" customWidth="1"/>
    <col min="5375" max="5375" width="14.140625" customWidth="1"/>
    <col min="5376" max="5376" width="13.7109375" customWidth="1"/>
    <col min="5628" max="5628" width="5.28515625" customWidth="1"/>
    <col min="5629" max="5629" width="39.5703125" customWidth="1"/>
    <col min="5630" max="5630" width="14.7109375" customWidth="1"/>
    <col min="5631" max="5631" width="14.140625" customWidth="1"/>
    <col min="5632" max="5632" width="13.7109375" customWidth="1"/>
    <col min="5884" max="5884" width="5.28515625" customWidth="1"/>
    <col min="5885" max="5885" width="39.5703125" customWidth="1"/>
    <col min="5886" max="5886" width="14.7109375" customWidth="1"/>
    <col min="5887" max="5887" width="14.140625" customWidth="1"/>
    <col min="5888" max="5888" width="13.7109375" customWidth="1"/>
    <col min="6140" max="6140" width="5.28515625" customWidth="1"/>
    <col min="6141" max="6141" width="39.5703125" customWidth="1"/>
    <col min="6142" max="6142" width="14.7109375" customWidth="1"/>
    <col min="6143" max="6143" width="14.140625" customWidth="1"/>
    <col min="6144" max="6144" width="13.7109375" customWidth="1"/>
    <col min="6396" max="6396" width="5.28515625" customWidth="1"/>
    <col min="6397" max="6397" width="39.5703125" customWidth="1"/>
    <col min="6398" max="6398" width="14.7109375" customWidth="1"/>
    <col min="6399" max="6399" width="14.140625" customWidth="1"/>
    <col min="6400" max="6400" width="13.7109375" customWidth="1"/>
    <col min="6652" max="6652" width="5.28515625" customWidth="1"/>
    <col min="6653" max="6653" width="39.5703125" customWidth="1"/>
    <col min="6654" max="6654" width="14.7109375" customWidth="1"/>
    <col min="6655" max="6655" width="14.140625" customWidth="1"/>
    <col min="6656" max="6656" width="13.7109375" customWidth="1"/>
    <col min="6908" max="6908" width="5.28515625" customWidth="1"/>
    <col min="6909" max="6909" width="39.5703125" customWidth="1"/>
    <col min="6910" max="6910" width="14.7109375" customWidth="1"/>
    <col min="6911" max="6911" width="14.140625" customWidth="1"/>
    <col min="6912" max="6912" width="13.7109375" customWidth="1"/>
    <col min="7164" max="7164" width="5.28515625" customWidth="1"/>
    <col min="7165" max="7165" width="39.5703125" customWidth="1"/>
    <col min="7166" max="7166" width="14.7109375" customWidth="1"/>
    <col min="7167" max="7167" width="14.140625" customWidth="1"/>
    <col min="7168" max="7168" width="13.7109375" customWidth="1"/>
    <col min="7420" max="7420" width="5.28515625" customWidth="1"/>
    <col min="7421" max="7421" width="39.5703125" customWidth="1"/>
    <col min="7422" max="7422" width="14.7109375" customWidth="1"/>
    <col min="7423" max="7423" width="14.140625" customWidth="1"/>
    <col min="7424" max="7424" width="13.7109375" customWidth="1"/>
    <col min="7676" max="7676" width="5.28515625" customWidth="1"/>
    <col min="7677" max="7677" width="39.5703125" customWidth="1"/>
    <col min="7678" max="7678" width="14.7109375" customWidth="1"/>
    <col min="7679" max="7679" width="14.140625" customWidth="1"/>
    <col min="7680" max="7680" width="13.7109375" customWidth="1"/>
    <col min="7932" max="7932" width="5.28515625" customWidth="1"/>
    <col min="7933" max="7933" width="39.5703125" customWidth="1"/>
    <col min="7934" max="7934" width="14.7109375" customWidth="1"/>
    <col min="7935" max="7935" width="14.140625" customWidth="1"/>
    <col min="7936" max="7936" width="13.7109375" customWidth="1"/>
    <col min="8188" max="8188" width="5.28515625" customWidth="1"/>
    <col min="8189" max="8189" width="39.5703125" customWidth="1"/>
    <col min="8190" max="8190" width="14.7109375" customWidth="1"/>
    <col min="8191" max="8191" width="14.140625" customWidth="1"/>
    <col min="8192" max="8192" width="13.7109375" customWidth="1"/>
    <col min="8444" max="8444" width="5.28515625" customWidth="1"/>
    <col min="8445" max="8445" width="39.5703125" customWidth="1"/>
    <col min="8446" max="8446" width="14.7109375" customWidth="1"/>
    <col min="8447" max="8447" width="14.140625" customWidth="1"/>
    <col min="8448" max="8448" width="13.7109375" customWidth="1"/>
    <col min="8700" max="8700" width="5.28515625" customWidth="1"/>
    <col min="8701" max="8701" width="39.5703125" customWidth="1"/>
    <col min="8702" max="8702" width="14.7109375" customWidth="1"/>
    <col min="8703" max="8703" width="14.140625" customWidth="1"/>
    <col min="8704" max="8704" width="13.7109375" customWidth="1"/>
    <col min="8956" max="8956" width="5.28515625" customWidth="1"/>
    <col min="8957" max="8957" width="39.5703125" customWidth="1"/>
    <col min="8958" max="8958" width="14.7109375" customWidth="1"/>
    <col min="8959" max="8959" width="14.140625" customWidth="1"/>
    <col min="8960" max="8960" width="13.7109375" customWidth="1"/>
    <col min="9212" max="9212" width="5.28515625" customWidth="1"/>
    <col min="9213" max="9213" width="39.5703125" customWidth="1"/>
    <col min="9214" max="9214" width="14.7109375" customWidth="1"/>
    <col min="9215" max="9215" width="14.140625" customWidth="1"/>
    <col min="9216" max="9216" width="13.7109375" customWidth="1"/>
    <col min="9468" max="9468" width="5.28515625" customWidth="1"/>
    <col min="9469" max="9469" width="39.5703125" customWidth="1"/>
    <col min="9470" max="9470" width="14.7109375" customWidth="1"/>
    <col min="9471" max="9471" width="14.140625" customWidth="1"/>
    <col min="9472" max="9472" width="13.7109375" customWidth="1"/>
    <col min="9724" max="9724" width="5.28515625" customWidth="1"/>
    <col min="9725" max="9725" width="39.5703125" customWidth="1"/>
    <col min="9726" max="9726" width="14.7109375" customWidth="1"/>
    <col min="9727" max="9727" width="14.140625" customWidth="1"/>
    <col min="9728" max="9728" width="13.7109375" customWidth="1"/>
    <col min="9980" max="9980" width="5.28515625" customWidth="1"/>
    <col min="9981" max="9981" width="39.5703125" customWidth="1"/>
    <col min="9982" max="9982" width="14.7109375" customWidth="1"/>
    <col min="9983" max="9983" width="14.140625" customWidth="1"/>
    <col min="9984" max="9984" width="13.7109375" customWidth="1"/>
    <col min="10236" max="10236" width="5.28515625" customWidth="1"/>
    <col min="10237" max="10237" width="39.5703125" customWidth="1"/>
    <col min="10238" max="10238" width="14.7109375" customWidth="1"/>
    <col min="10239" max="10239" width="14.140625" customWidth="1"/>
    <col min="10240" max="10240" width="13.7109375" customWidth="1"/>
    <col min="10492" max="10492" width="5.28515625" customWidth="1"/>
    <col min="10493" max="10493" width="39.5703125" customWidth="1"/>
    <col min="10494" max="10494" width="14.7109375" customWidth="1"/>
    <col min="10495" max="10495" width="14.140625" customWidth="1"/>
    <col min="10496" max="10496" width="13.7109375" customWidth="1"/>
    <col min="10748" max="10748" width="5.28515625" customWidth="1"/>
    <col min="10749" max="10749" width="39.5703125" customWidth="1"/>
    <col min="10750" max="10750" width="14.7109375" customWidth="1"/>
    <col min="10751" max="10751" width="14.140625" customWidth="1"/>
    <col min="10752" max="10752" width="13.7109375" customWidth="1"/>
    <col min="11004" max="11004" width="5.28515625" customWidth="1"/>
    <col min="11005" max="11005" width="39.5703125" customWidth="1"/>
    <col min="11006" max="11006" width="14.7109375" customWidth="1"/>
    <col min="11007" max="11007" width="14.140625" customWidth="1"/>
    <col min="11008" max="11008" width="13.7109375" customWidth="1"/>
    <col min="11260" max="11260" width="5.28515625" customWidth="1"/>
    <col min="11261" max="11261" width="39.5703125" customWidth="1"/>
    <col min="11262" max="11262" width="14.7109375" customWidth="1"/>
    <col min="11263" max="11263" width="14.140625" customWidth="1"/>
    <col min="11264" max="11264" width="13.7109375" customWidth="1"/>
    <col min="11516" max="11516" width="5.28515625" customWidth="1"/>
    <col min="11517" max="11517" width="39.5703125" customWidth="1"/>
    <col min="11518" max="11518" width="14.7109375" customWidth="1"/>
    <col min="11519" max="11519" width="14.140625" customWidth="1"/>
    <col min="11520" max="11520" width="13.7109375" customWidth="1"/>
    <col min="11772" max="11772" width="5.28515625" customWidth="1"/>
    <col min="11773" max="11773" width="39.5703125" customWidth="1"/>
    <col min="11774" max="11774" width="14.7109375" customWidth="1"/>
    <col min="11775" max="11775" width="14.140625" customWidth="1"/>
    <col min="11776" max="11776" width="13.7109375" customWidth="1"/>
    <col min="12028" max="12028" width="5.28515625" customWidth="1"/>
    <col min="12029" max="12029" width="39.5703125" customWidth="1"/>
    <col min="12030" max="12030" width="14.7109375" customWidth="1"/>
    <col min="12031" max="12031" width="14.140625" customWidth="1"/>
    <col min="12032" max="12032" width="13.7109375" customWidth="1"/>
    <col min="12284" max="12284" width="5.28515625" customWidth="1"/>
    <col min="12285" max="12285" width="39.5703125" customWidth="1"/>
    <col min="12286" max="12286" width="14.7109375" customWidth="1"/>
    <col min="12287" max="12287" width="14.140625" customWidth="1"/>
    <col min="12288" max="12288" width="13.7109375" customWidth="1"/>
    <col min="12540" max="12540" width="5.28515625" customWidth="1"/>
    <col min="12541" max="12541" width="39.5703125" customWidth="1"/>
    <col min="12542" max="12542" width="14.7109375" customWidth="1"/>
    <col min="12543" max="12543" width="14.140625" customWidth="1"/>
    <col min="12544" max="12544" width="13.7109375" customWidth="1"/>
    <col min="12796" max="12796" width="5.28515625" customWidth="1"/>
    <col min="12797" max="12797" width="39.5703125" customWidth="1"/>
    <col min="12798" max="12798" width="14.7109375" customWidth="1"/>
    <col min="12799" max="12799" width="14.140625" customWidth="1"/>
    <col min="12800" max="12800" width="13.7109375" customWidth="1"/>
    <col min="13052" max="13052" width="5.28515625" customWidth="1"/>
    <col min="13053" max="13053" width="39.5703125" customWidth="1"/>
    <col min="13054" max="13054" width="14.7109375" customWidth="1"/>
    <col min="13055" max="13055" width="14.140625" customWidth="1"/>
    <col min="13056" max="13056" width="13.7109375" customWidth="1"/>
    <col min="13308" max="13308" width="5.28515625" customWidth="1"/>
    <col min="13309" max="13309" width="39.5703125" customWidth="1"/>
    <col min="13310" max="13310" width="14.7109375" customWidth="1"/>
    <col min="13311" max="13311" width="14.140625" customWidth="1"/>
    <col min="13312" max="13312" width="13.7109375" customWidth="1"/>
    <col min="13564" max="13564" width="5.28515625" customWidth="1"/>
    <col min="13565" max="13565" width="39.5703125" customWidth="1"/>
    <col min="13566" max="13566" width="14.7109375" customWidth="1"/>
    <col min="13567" max="13567" width="14.140625" customWidth="1"/>
    <col min="13568" max="13568" width="13.7109375" customWidth="1"/>
    <col min="13820" max="13820" width="5.28515625" customWidth="1"/>
    <col min="13821" max="13821" width="39.5703125" customWidth="1"/>
    <col min="13822" max="13822" width="14.7109375" customWidth="1"/>
    <col min="13823" max="13823" width="14.140625" customWidth="1"/>
    <col min="13824" max="13824" width="13.7109375" customWidth="1"/>
    <col min="14076" max="14076" width="5.28515625" customWidth="1"/>
    <col min="14077" max="14077" width="39.5703125" customWidth="1"/>
    <col min="14078" max="14078" width="14.7109375" customWidth="1"/>
    <col min="14079" max="14079" width="14.140625" customWidth="1"/>
    <col min="14080" max="14080" width="13.7109375" customWidth="1"/>
    <col min="14332" max="14332" width="5.28515625" customWidth="1"/>
    <col min="14333" max="14333" width="39.5703125" customWidth="1"/>
    <col min="14334" max="14334" width="14.7109375" customWidth="1"/>
    <col min="14335" max="14335" width="14.140625" customWidth="1"/>
    <col min="14336" max="14336" width="13.7109375" customWidth="1"/>
    <col min="14588" max="14588" width="5.28515625" customWidth="1"/>
    <col min="14589" max="14589" width="39.5703125" customWidth="1"/>
    <col min="14590" max="14590" width="14.7109375" customWidth="1"/>
    <col min="14591" max="14591" width="14.140625" customWidth="1"/>
    <col min="14592" max="14592" width="13.7109375" customWidth="1"/>
    <col min="14844" max="14844" width="5.28515625" customWidth="1"/>
    <col min="14845" max="14845" width="39.5703125" customWidth="1"/>
    <col min="14846" max="14846" width="14.7109375" customWidth="1"/>
    <col min="14847" max="14847" width="14.140625" customWidth="1"/>
    <col min="14848" max="14848" width="13.7109375" customWidth="1"/>
    <col min="15100" max="15100" width="5.28515625" customWidth="1"/>
    <col min="15101" max="15101" width="39.5703125" customWidth="1"/>
    <col min="15102" max="15102" width="14.7109375" customWidth="1"/>
    <col min="15103" max="15103" width="14.140625" customWidth="1"/>
    <col min="15104" max="15104" width="13.7109375" customWidth="1"/>
    <col min="15356" max="15356" width="5.28515625" customWidth="1"/>
    <col min="15357" max="15357" width="39.5703125" customWidth="1"/>
    <col min="15358" max="15358" width="14.7109375" customWidth="1"/>
    <col min="15359" max="15359" width="14.140625" customWidth="1"/>
    <col min="15360" max="15360" width="13.7109375" customWidth="1"/>
    <col min="15612" max="15612" width="5.28515625" customWidth="1"/>
    <col min="15613" max="15613" width="39.5703125" customWidth="1"/>
    <col min="15614" max="15614" width="14.7109375" customWidth="1"/>
    <col min="15615" max="15615" width="14.140625" customWidth="1"/>
    <col min="15616" max="15616" width="13.7109375" customWidth="1"/>
    <col min="15868" max="15868" width="5.28515625" customWidth="1"/>
    <col min="15869" max="15869" width="39.5703125" customWidth="1"/>
    <col min="15870" max="15870" width="14.7109375" customWidth="1"/>
    <col min="15871" max="15871" width="14.140625" customWidth="1"/>
    <col min="15872" max="15872" width="13.7109375" customWidth="1"/>
    <col min="16124" max="16124" width="5.28515625" customWidth="1"/>
    <col min="16125" max="16125" width="39.5703125" customWidth="1"/>
    <col min="16126" max="16126" width="14.7109375" customWidth="1"/>
    <col min="16127" max="16127" width="14.140625" customWidth="1"/>
    <col min="16128" max="16128" width="13.7109375" customWidth="1"/>
  </cols>
  <sheetData>
    <row r="1" spans="1:12" x14ac:dyDescent="0.25">
      <c r="B1" s="53"/>
      <c r="D1" s="54"/>
      <c r="E1" s="8" t="s">
        <v>353</v>
      </c>
      <c r="F1" s="54"/>
      <c r="G1" s="54"/>
      <c r="H1" s="54"/>
      <c r="I1" s="54"/>
    </row>
    <row r="2" spans="1:12" x14ac:dyDescent="0.25">
      <c r="D2" s="54"/>
      <c r="E2" s="8" t="s">
        <v>354</v>
      </c>
      <c r="F2" s="54"/>
      <c r="G2" s="54"/>
      <c r="H2" s="54"/>
      <c r="I2" s="54"/>
    </row>
    <row r="3" spans="1:12" x14ac:dyDescent="0.25">
      <c r="D3" s="54"/>
      <c r="E3" s="8" t="s">
        <v>355</v>
      </c>
      <c r="F3" s="54"/>
      <c r="G3" s="54"/>
      <c r="H3" s="54"/>
      <c r="I3" s="54"/>
    </row>
    <row r="4" spans="1:12" x14ac:dyDescent="0.25">
      <c r="D4" s="54"/>
      <c r="E4" s="8" t="s">
        <v>356</v>
      </c>
      <c r="F4" s="54"/>
      <c r="G4" s="54"/>
      <c r="H4" s="54"/>
      <c r="I4" s="54"/>
    </row>
    <row r="5" spans="1:12" x14ac:dyDescent="0.25">
      <c r="D5" s="54"/>
      <c r="E5" s="8" t="s">
        <v>363</v>
      </c>
      <c r="F5" s="54"/>
      <c r="G5" s="54"/>
      <c r="H5" s="54"/>
      <c r="I5" s="54"/>
    </row>
    <row r="6" spans="1:12" x14ac:dyDescent="0.25">
      <c r="D6" s="54"/>
      <c r="E6" s="8" t="s">
        <v>357</v>
      </c>
      <c r="F6" s="54"/>
      <c r="G6" s="54"/>
      <c r="H6" s="54"/>
      <c r="I6" s="54"/>
    </row>
    <row r="7" spans="1:12" ht="15" customHeight="1" x14ac:dyDescent="0.25">
      <c r="C7" s="55"/>
      <c r="D7" s="54"/>
      <c r="E7" s="54"/>
      <c r="F7" s="54"/>
      <c r="G7" s="54"/>
      <c r="H7" s="54"/>
      <c r="I7" s="54"/>
    </row>
    <row r="8" spans="1:12" ht="53.25" customHeight="1" x14ac:dyDescent="0.25">
      <c r="A8" s="89" t="s">
        <v>358</v>
      </c>
      <c r="B8" s="89"/>
      <c r="C8" s="89"/>
      <c r="D8" s="89"/>
      <c r="E8" s="89"/>
      <c r="F8" s="89"/>
      <c r="G8" s="89"/>
      <c r="H8" s="89"/>
      <c r="I8" s="89"/>
    </row>
    <row r="9" spans="1:12" ht="12.75" customHeight="1" x14ac:dyDescent="0.25">
      <c r="A9" s="56"/>
      <c r="B9" s="56"/>
      <c r="C9" s="56"/>
      <c r="D9" s="56"/>
      <c r="E9" s="56"/>
      <c r="F9" s="54"/>
      <c r="G9" s="54"/>
      <c r="H9" s="54"/>
      <c r="I9" s="54"/>
    </row>
    <row r="10" spans="1:12" ht="14.25" customHeight="1" x14ac:dyDescent="0.25">
      <c r="A10" s="56"/>
      <c r="B10" s="56"/>
      <c r="C10" s="56"/>
      <c r="D10" s="56"/>
      <c r="E10" s="56"/>
      <c r="F10" s="54"/>
      <c r="G10" s="54"/>
      <c r="H10" s="54"/>
      <c r="I10" s="54" t="s">
        <v>156</v>
      </c>
    </row>
    <row r="11" spans="1:12" ht="15" customHeight="1" x14ac:dyDescent="0.25">
      <c r="A11" s="90" t="s">
        <v>0</v>
      </c>
      <c r="B11" s="90" t="s">
        <v>332</v>
      </c>
      <c r="C11" s="88" t="s">
        <v>333</v>
      </c>
      <c r="D11" s="88"/>
      <c r="E11" s="88"/>
      <c r="F11" s="91" t="s">
        <v>359</v>
      </c>
      <c r="G11" s="91"/>
      <c r="H11" s="91"/>
      <c r="I11" s="91"/>
    </row>
    <row r="12" spans="1:12" ht="18" customHeight="1" x14ac:dyDescent="0.25">
      <c r="A12" s="90"/>
      <c r="B12" s="90"/>
      <c r="C12" s="90" t="s">
        <v>1</v>
      </c>
      <c r="D12" s="92" t="s">
        <v>2</v>
      </c>
      <c r="E12" s="92"/>
      <c r="F12" s="83" t="s">
        <v>360</v>
      </c>
      <c r="G12" s="80" t="s">
        <v>2</v>
      </c>
      <c r="H12" s="80"/>
      <c r="I12" s="80"/>
    </row>
    <row r="13" spans="1:12" ht="15.75" customHeight="1" x14ac:dyDescent="0.25">
      <c r="A13" s="90"/>
      <c r="B13" s="90"/>
      <c r="C13" s="90"/>
      <c r="D13" s="88" t="s">
        <v>334</v>
      </c>
      <c r="E13" s="88" t="s">
        <v>335</v>
      </c>
      <c r="F13" s="83"/>
      <c r="G13" s="79" t="s">
        <v>57</v>
      </c>
      <c r="H13" s="79"/>
      <c r="I13" s="79" t="s">
        <v>58</v>
      </c>
    </row>
    <row r="14" spans="1:12" ht="63" x14ac:dyDescent="0.25">
      <c r="A14" s="90"/>
      <c r="B14" s="90"/>
      <c r="C14" s="90"/>
      <c r="D14" s="88"/>
      <c r="E14" s="88"/>
      <c r="F14" s="83"/>
      <c r="G14" s="20" t="s">
        <v>59</v>
      </c>
      <c r="H14" s="20" t="s">
        <v>60</v>
      </c>
      <c r="I14" s="79"/>
      <c r="L14" s="57"/>
    </row>
    <row r="15" spans="1:12" ht="15" customHeight="1" x14ac:dyDescent="0.25">
      <c r="A15" s="58">
        <v>1</v>
      </c>
      <c r="B15" s="47" t="s">
        <v>230</v>
      </c>
      <c r="C15" s="47" t="s">
        <v>231</v>
      </c>
      <c r="D15" s="58">
        <v>4</v>
      </c>
      <c r="E15" s="58">
        <v>5</v>
      </c>
      <c r="F15" s="59">
        <v>6</v>
      </c>
      <c r="G15" s="59">
        <v>7</v>
      </c>
      <c r="H15" s="59">
        <v>8</v>
      </c>
      <c r="I15" s="59">
        <v>9</v>
      </c>
    </row>
    <row r="16" spans="1:12" x14ac:dyDescent="0.25">
      <c r="A16" s="48">
        <v>1</v>
      </c>
      <c r="B16" s="7" t="s">
        <v>3</v>
      </c>
      <c r="C16" s="60">
        <f>+D16+E16</f>
        <v>3181</v>
      </c>
      <c r="D16" s="61">
        <v>3181</v>
      </c>
      <c r="E16" s="61"/>
      <c r="F16" s="62">
        <f>+F17</f>
        <v>3181</v>
      </c>
      <c r="G16" s="62">
        <f t="shared" ref="G16:I16" si="0">+G17</f>
        <v>3181</v>
      </c>
      <c r="H16" s="62">
        <f t="shared" si="0"/>
        <v>0</v>
      </c>
      <c r="I16" s="62">
        <f t="shared" si="0"/>
        <v>0</v>
      </c>
      <c r="J16" s="63">
        <f>+C16-F16</f>
        <v>0</v>
      </c>
    </row>
    <row r="17" spans="1:12" x14ac:dyDescent="0.25">
      <c r="A17" s="48">
        <v>2</v>
      </c>
      <c r="B17" s="64" t="s">
        <v>64</v>
      </c>
      <c r="C17" s="65">
        <v>3181</v>
      </c>
      <c r="D17" s="66">
        <v>3181</v>
      </c>
      <c r="E17" s="66"/>
      <c r="F17" s="67">
        <f t="shared" ref="F17:F80" si="1">+G17+I17</f>
        <v>3181</v>
      </c>
      <c r="G17" s="67">
        <v>3181</v>
      </c>
      <c r="H17" s="67"/>
      <c r="I17" s="67"/>
      <c r="J17" s="63">
        <f t="shared" ref="J17:J80" si="2">+C17-F17</f>
        <v>0</v>
      </c>
    </row>
    <row r="18" spans="1:12" ht="15.75" customHeight="1" x14ac:dyDescent="0.25">
      <c r="A18" s="48">
        <v>3</v>
      </c>
      <c r="B18" s="7" t="s">
        <v>4</v>
      </c>
      <c r="C18" s="60">
        <f>+C19</f>
        <v>2164</v>
      </c>
      <c r="D18" s="60">
        <f t="shared" ref="D18:I18" si="3">+D19</f>
        <v>2164</v>
      </c>
      <c r="E18" s="60">
        <f t="shared" si="3"/>
        <v>0</v>
      </c>
      <c r="F18" s="60">
        <f t="shared" si="3"/>
        <v>2164</v>
      </c>
      <c r="G18" s="60">
        <f t="shared" si="3"/>
        <v>2164</v>
      </c>
      <c r="H18" s="60">
        <f t="shared" si="3"/>
        <v>0</v>
      </c>
      <c r="I18" s="60">
        <f t="shared" si="3"/>
        <v>0</v>
      </c>
      <c r="J18" s="63">
        <f t="shared" si="2"/>
        <v>0</v>
      </c>
    </row>
    <row r="19" spans="1:12" ht="28.5" customHeight="1" x14ac:dyDescent="0.25">
      <c r="A19" s="48">
        <v>4</v>
      </c>
      <c r="B19" s="64" t="s">
        <v>111</v>
      </c>
      <c r="C19" s="65">
        <f>+C21</f>
        <v>2164</v>
      </c>
      <c r="D19" s="65">
        <f t="shared" ref="D19:I19" si="4">+D21</f>
        <v>2164</v>
      </c>
      <c r="E19" s="65">
        <f t="shared" si="4"/>
        <v>0</v>
      </c>
      <c r="F19" s="65">
        <f t="shared" si="4"/>
        <v>2164</v>
      </c>
      <c r="G19" s="65">
        <f t="shared" si="4"/>
        <v>2164</v>
      </c>
      <c r="H19" s="60">
        <f t="shared" si="4"/>
        <v>0</v>
      </c>
      <c r="I19" s="60">
        <f t="shared" si="4"/>
        <v>0</v>
      </c>
      <c r="J19" s="63">
        <f t="shared" si="2"/>
        <v>0</v>
      </c>
    </row>
    <row r="20" spans="1:12" x14ac:dyDescent="0.25">
      <c r="A20" s="48">
        <v>5</v>
      </c>
      <c r="B20" s="68" t="s">
        <v>2</v>
      </c>
      <c r="C20" s="60"/>
      <c r="D20" s="66"/>
      <c r="E20" s="66"/>
      <c r="F20" s="67">
        <f t="shared" si="1"/>
        <v>0</v>
      </c>
      <c r="G20" s="67"/>
      <c r="H20" s="67"/>
      <c r="I20" s="67"/>
      <c r="J20" s="63">
        <f t="shared" si="2"/>
        <v>0</v>
      </c>
    </row>
    <row r="21" spans="1:12" ht="18" customHeight="1" x14ac:dyDescent="0.25">
      <c r="A21" s="48">
        <v>6</v>
      </c>
      <c r="B21" s="6" t="s">
        <v>336</v>
      </c>
      <c r="C21" s="65">
        <f t="shared" ref="C21:C87" si="5">+D21+E21</f>
        <v>2164</v>
      </c>
      <c r="D21" s="66">
        <v>2164</v>
      </c>
      <c r="E21" s="66"/>
      <c r="F21" s="67">
        <f t="shared" si="1"/>
        <v>2164</v>
      </c>
      <c r="G21" s="67">
        <v>2164</v>
      </c>
      <c r="H21" s="67"/>
      <c r="I21" s="67"/>
      <c r="J21" s="63">
        <f t="shared" si="2"/>
        <v>0</v>
      </c>
    </row>
    <row r="22" spans="1:12" s="69" customFormat="1" x14ac:dyDescent="0.25">
      <c r="A22" s="48">
        <v>7</v>
      </c>
      <c r="B22" s="49" t="s">
        <v>337</v>
      </c>
      <c r="C22" s="60">
        <f>+C23+C31+C39</f>
        <v>840546</v>
      </c>
      <c r="D22" s="60">
        <f t="shared" ref="D22:I22" si="6">+D23+D31+D39</f>
        <v>840546</v>
      </c>
      <c r="E22" s="60">
        <f t="shared" si="6"/>
        <v>0</v>
      </c>
      <c r="F22" s="60">
        <f t="shared" si="6"/>
        <v>840546</v>
      </c>
      <c r="G22" s="60">
        <f t="shared" si="6"/>
        <v>752780</v>
      </c>
      <c r="H22" s="60">
        <f t="shared" si="6"/>
        <v>79340</v>
      </c>
      <c r="I22" s="60">
        <f t="shared" si="6"/>
        <v>87766</v>
      </c>
      <c r="J22" s="63">
        <f t="shared" si="2"/>
        <v>0</v>
      </c>
    </row>
    <row r="23" spans="1:12" s="69" customFormat="1" ht="18.75" customHeight="1" x14ac:dyDescent="0.25">
      <c r="A23" s="48">
        <v>8</v>
      </c>
      <c r="B23" s="70" t="s">
        <v>124</v>
      </c>
      <c r="C23" s="65">
        <f>SUM(C25:C30)</f>
        <v>68414</v>
      </c>
      <c r="D23" s="65">
        <f t="shared" ref="D23:I23" si="7">SUM(D25:D30)</f>
        <v>68414</v>
      </c>
      <c r="E23" s="65">
        <f t="shared" si="7"/>
        <v>0</v>
      </c>
      <c r="F23" s="65">
        <f t="shared" si="7"/>
        <v>68414</v>
      </c>
      <c r="G23" s="65">
        <f t="shared" si="7"/>
        <v>68414</v>
      </c>
      <c r="H23" s="60">
        <f t="shared" si="7"/>
        <v>0</v>
      </c>
      <c r="I23" s="60">
        <f t="shared" si="7"/>
        <v>0</v>
      </c>
      <c r="J23" s="63">
        <f t="shared" si="2"/>
        <v>0</v>
      </c>
    </row>
    <row r="24" spans="1:12" s="69" customFormat="1" x14ac:dyDescent="0.25">
      <c r="A24" s="48">
        <v>9</v>
      </c>
      <c r="B24" s="68" t="s">
        <v>2</v>
      </c>
      <c r="C24" s="60"/>
      <c r="D24" s="61"/>
      <c r="E24" s="61"/>
      <c r="F24" s="67">
        <f t="shared" si="1"/>
        <v>0</v>
      </c>
      <c r="G24" s="71"/>
      <c r="H24" s="71"/>
      <c r="I24" s="71"/>
      <c r="J24" s="63">
        <f t="shared" si="2"/>
        <v>0</v>
      </c>
    </row>
    <row r="25" spans="1:12" x14ac:dyDescent="0.25">
      <c r="A25" s="48">
        <v>10</v>
      </c>
      <c r="B25" s="50" t="s">
        <v>232</v>
      </c>
      <c r="C25" s="65">
        <f t="shared" si="5"/>
        <v>29169</v>
      </c>
      <c r="D25" s="66">
        <v>29169</v>
      </c>
      <c r="E25" s="66"/>
      <c r="F25" s="67">
        <f t="shared" si="1"/>
        <v>29169</v>
      </c>
      <c r="G25" s="67">
        <v>29169</v>
      </c>
      <c r="H25" s="67"/>
      <c r="I25" s="67"/>
      <c r="J25" s="63">
        <f t="shared" si="2"/>
        <v>0</v>
      </c>
      <c r="L25">
        <v>29168</v>
      </c>
    </row>
    <row r="26" spans="1:12" x14ac:dyDescent="0.25">
      <c r="A26" s="48">
        <v>11</v>
      </c>
      <c r="B26" s="50" t="s">
        <v>233</v>
      </c>
      <c r="C26" s="65">
        <f t="shared" si="5"/>
        <v>3106</v>
      </c>
      <c r="D26" s="66">
        <v>3106</v>
      </c>
      <c r="E26" s="66"/>
      <c r="F26" s="67">
        <f t="shared" si="1"/>
        <v>3106</v>
      </c>
      <c r="G26" s="67">
        <v>3106</v>
      </c>
      <c r="H26" s="67"/>
      <c r="I26" s="67"/>
      <c r="J26" s="63">
        <f t="shared" si="2"/>
        <v>0</v>
      </c>
    </row>
    <row r="27" spans="1:12" ht="15" customHeight="1" x14ac:dyDescent="0.25">
      <c r="A27" s="48">
        <v>12</v>
      </c>
      <c r="B27" s="50" t="s">
        <v>234</v>
      </c>
      <c r="C27" s="65">
        <f t="shared" si="5"/>
        <v>2172</v>
      </c>
      <c r="D27" s="66">
        <v>2172</v>
      </c>
      <c r="E27" s="66"/>
      <c r="F27" s="67">
        <f t="shared" si="1"/>
        <v>2172</v>
      </c>
      <c r="G27" s="67">
        <v>2172</v>
      </c>
      <c r="H27" s="67"/>
      <c r="I27" s="67"/>
      <c r="J27" s="63">
        <f t="shared" si="2"/>
        <v>0</v>
      </c>
    </row>
    <row r="28" spans="1:12" x14ac:dyDescent="0.25">
      <c r="A28" s="48">
        <v>13</v>
      </c>
      <c r="B28" s="50" t="s">
        <v>338</v>
      </c>
      <c r="C28" s="65">
        <f t="shared" si="5"/>
        <v>1168</v>
      </c>
      <c r="D28" s="66">
        <v>1168</v>
      </c>
      <c r="E28" s="66"/>
      <c r="F28" s="67">
        <f t="shared" si="1"/>
        <v>1168</v>
      </c>
      <c r="G28" s="67">
        <v>1168</v>
      </c>
      <c r="H28" s="67"/>
      <c r="I28" s="67"/>
      <c r="J28" s="63">
        <f t="shared" si="2"/>
        <v>0</v>
      </c>
    </row>
    <row r="29" spans="1:12" ht="32.25" customHeight="1" x14ac:dyDescent="0.25">
      <c r="A29" s="48">
        <v>14</v>
      </c>
      <c r="B29" s="50" t="s">
        <v>235</v>
      </c>
      <c r="C29" s="65">
        <f t="shared" si="5"/>
        <v>19756</v>
      </c>
      <c r="D29" s="66">
        <v>19756</v>
      </c>
      <c r="E29" s="66"/>
      <c r="F29" s="67">
        <f t="shared" si="1"/>
        <v>19756</v>
      </c>
      <c r="G29" s="67">
        <v>19756</v>
      </c>
      <c r="H29" s="67"/>
      <c r="I29" s="67"/>
      <c r="J29" s="63">
        <f t="shared" si="2"/>
        <v>0</v>
      </c>
    </row>
    <row r="30" spans="1:12" ht="31.5" x14ac:dyDescent="0.25">
      <c r="A30" s="48">
        <v>15</v>
      </c>
      <c r="B30" s="50" t="s">
        <v>236</v>
      </c>
      <c r="C30" s="65">
        <f t="shared" si="5"/>
        <v>13043</v>
      </c>
      <c r="D30" s="66">
        <v>13043</v>
      </c>
      <c r="E30" s="66"/>
      <c r="F30" s="67">
        <f t="shared" si="1"/>
        <v>13043</v>
      </c>
      <c r="G30" s="67">
        <v>13043</v>
      </c>
      <c r="H30" s="67"/>
      <c r="I30" s="67"/>
      <c r="J30" s="63">
        <f t="shared" si="2"/>
        <v>0</v>
      </c>
    </row>
    <row r="31" spans="1:12" s="52" customFormat="1" ht="47.25" x14ac:dyDescent="0.25">
      <c r="A31" s="48">
        <v>16</v>
      </c>
      <c r="B31" s="70" t="s">
        <v>174</v>
      </c>
      <c r="C31" s="65">
        <f>SUM(C33:C38)</f>
        <v>90887</v>
      </c>
      <c r="D31" s="65">
        <f t="shared" ref="D31:I31" si="8">SUM(D33:D38)</f>
        <v>90887</v>
      </c>
      <c r="E31" s="65">
        <f t="shared" si="8"/>
        <v>0</v>
      </c>
      <c r="F31" s="65">
        <f t="shared" si="8"/>
        <v>90887</v>
      </c>
      <c r="G31" s="65">
        <f t="shared" si="8"/>
        <v>78723</v>
      </c>
      <c r="H31" s="65">
        <f t="shared" si="8"/>
        <v>0</v>
      </c>
      <c r="I31" s="65">
        <f t="shared" si="8"/>
        <v>12164</v>
      </c>
      <c r="J31" s="72"/>
    </row>
    <row r="32" spans="1:12" s="52" customFormat="1" x14ac:dyDescent="0.25">
      <c r="A32" s="48">
        <v>17</v>
      </c>
      <c r="B32" s="68" t="s">
        <v>2</v>
      </c>
      <c r="C32" s="60"/>
      <c r="D32" s="60"/>
      <c r="E32" s="60"/>
      <c r="F32" s="60"/>
      <c r="G32" s="60"/>
      <c r="H32" s="60"/>
      <c r="I32" s="60"/>
      <c r="J32" s="72"/>
    </row>
    <row r="33" spans="1:12" ht="31.5" x14ac:dyDescent="0.25">
      <c r="A33" s="48">
        <v>18</v>
      </c>
      <c r="B33" s="50" t="s">
        <v>237</v>
      </c>
      <c r="C33" s="65">
        <f t="shared" si="5"/>
        <v>296</v>
      </c>
      <c r="D33" s="66">
        <v>296</v>
      </c>
      <c r="E33" s="66"/>
      <c r="F33" s="67">
        <f t="shared" si="1"/>
        <v>296</v>
      </c>
      <c r="G33" s="67">
        <v>296</v>
      </c>
      <c r="H33" s="67"/>
      <c r="I33" s="67"/>
      <c r="J33" s="63">
        <f t="shared" si="2"/>
        <v>0</v>
      </c>
    </row>
    <row r="34" spans="1:12" ht="31.5" x14ac:dyDescent="0.25">
      <c r="A34" s="48">
        <v>19</v>
      </c>
      <c r="B34" s="50" t="s">
        <v>238</v>
      </c>
      <c r="C34" s="65">
        <f t="shared" si="5"/>
        <v>4226</v>
      </c>
      <c r="D34" s="66">
        <v>4226</v>
      </c>
      <c r="E34" s="66"/>
      <c r="F34" s="67">
        <f t="shared" si="1"/>
        <v>4226</v>
      </c>
      <c r="G34" s="67">
        <v>4226</v>
      </c>
      <c r="H34" s="67"/>
      <c r="I34" s="67"/>
      <c r="J34" s="63">
        <f t="shared" si="2"/>
        <v>0</v>
      </c>
    </row>
    <row r="35" spans="1:12" ht="32.25" customHeight="1" x14ac:dyDescent="0.25">
      <c r="A35" s="48">
        <v>20</v>
      </c>
      <c r="B35" s="50" t="s">
        <v>239</v>
      </c>
      <c r="C35" s="65">
        <f t="shared" si="5"/>
        <v>18248</v>
      </c>
      <c r="D35" s="66">
        <v>18248</v>
      </c>
      <c r="E35" s="66"/>
      <c r="F35" s="67">
        <f t="shared" si="1"/>
        <v>18248</v>
      </c>
      <c r="G35" s="67">
        <v>18248</v>
      </c>
      <c r="H35" s="67"/>
      <c r="I35" s="67"/>
      <c r="J35" s="63">
        <f t="shared" si="2"/>
        <v>0</v>
      </c>
    </row>
    <row r="36" spans="1:12" ht="31.5" x14ac:dyDescent="0.25">
      <c r="A36" s="48">
        <v>21</v>
      </c>
      <c r="B36" s="50" t="s">
        <v>240</v>
      </c>
      <c r="C36" s="65">
        <f t="shared" si="5"/>
        <v>65319</v>
      </c>
      <c r="D36" s="66">
        <v>65319</v>
      </c>
      <c r="E36" s="66"/>
      <c r="F36" s="67">
        <f t="shared" si="1"/>
        <v>65319</v>
      </c>
      <c r="G36" s="67">
        <f>65319-12164</f>
        <v>53155</v>
      </c>
      <c r="H36" s="67"/>
      <c r="I36" s="67">
        <v>12164</v>
      </c>
      <c r="J36" s="63">
        <f t="shared" si="2"/>
        <v>0</v>
      </c>
    </row>
    <row r="37" spans="1:12" ht="31.5" x14ac:dyDescent="0.25">
      <c r="A37" s="48">
        <v>22</v>
      </c>
      <c r="B37" s="50" t="s">
        <v>241</v>
      </c>
      <c r="C37" s="65">
        <f t="shared" si="5"/>
        <v>698</v>
      </c>
      <c r="D37" s="66">
        <v>698</v>
      </c>
      <c r="E37" s="66"/>
      <c r="F37" s="67">
        <f t="shared" si="1"/>
        <v>698</v>
      </c>
      <c r="G37" s="67">
        <v>698</v>
      </c>
      <c r="H37" s="67"/>
      <c r="I37" s="67"/>
      <c r="J37" s="63">
        <f t="shared" si="2"/>
        <v>0</v>
      </c>
    </row>
    <row r="38" spans="1:12" x14ac:dyDescent="0.25">
      <c r="A38" s="48">
        <v>23</v>
      </c>
      <c r="B38" s="50" t="s">
        <v>242</v>
      </c>
      <c r="C38" s="65">
        <f t="shared" si="5"/>
        <v>2100</v>
      </c>
      <c r="D38" s="66">
        <v>2100</v>
      </c>
      <c r="E38" s="66"/>
      <c r="F38" s="67">
        <f t="shared" si="1"/>
        <v>2100</v>
      </c>
      <c r="G38" s="67">
        <v>2100</v>
      </c>
      <c r="H38" s="67"/>
      <c r="I38" s="67"/>
      <c r="J38" s="63">
        <f t="shared" si="2"/>
        <v>0</v>
      </c>
    </row>
    <row r="39" spans="1:12" x14ac:dyDescent="0.25">
      <c r="A39" s="48">
        <v>24</v>
      </c>
      <c r="B39" s="70" t="s">
        <v>119</v>
      </c>
      <c r="C39" s="65">
        <f t="shared" ref="C39:I39" si="9">SUM(C41:C125)</f>
        <v>681245</v>
      </c>
      <c r="D39" s="65">
        <f t="shared" si="9"/>
        <v>681245</v>
      </c>
      <c r="E39" s="65">
        <f t="shared" si="9"/>
        <v>0</v>
      </c>
      <c r="F39" s="65">
        <f t="shared" si="9"/>
        <v>681245</v>
      </c>
      <c r="G39" s="65">
        <f t="shared" si="9"/>
        <v>605643</v>
      </c>
      <c r="H39" s="65">
        <f t="shared" si="9"/>
        <v>79340</v>
      </c>
      <c r="I39" s="65">
        <f t="shared" si="9"/>
        <v>75602</v>
      </c>
      <c r="J39" s="63">
        <f t="shared" si="2"/>
        <v>0</v>
      </c>
    </row>
    <row r="40" spans="1:12" x14ac:dyDescent="0.25">
      <c r="A40" s="48">
        <v>25</v>
      </c>
      <c r="B40" s="68" t="s">
        <v>2</v>
      </c>
      <c r="C40" s="65"/>
      <c r="D40" s="66"/>
      <c r="E40" s="66"/>
      <c r="F40" s="67">
        <f t="shared" si="1"/>
        <v>0</v>
      </c>
      <c r="G40" s="67"/>
      <c r="H40" s="67"/>
      <c r="I40" s="67"/>
      <c r="J40" s="63">
        <f t="shared" si="2"/>
        <v>0</v>
      </c>
    </row>
    <row r="41" spans="1:12" ht="15" customHeight="1" x14ac:dyDescent="0.25">
      <c r="A41" s="48">
        <v>26</v>
      </c>
      <c r="B41" s="6" t="s">
        <v>243</v>
      </c>
      <c r="C41" s="65">
        <f t="shared" si="5"/>
        <v>19679</v>
      </c>
      <c r="D41" s="66">
        <v>19679</v>
      </c>
      <c r="E41" s="66"/>
      <c r="F41" s="67">
        <f t="shared" si="1"/>
        <v>19679</v>
      </c>
      <c r="G41" s="67">
        <v>19679</v>
      </c>
      <c r="H41" s="67"/>
      <c r="I41" s="67"/>
      <c r="J41" s="63">
        <f t="shared" si="2"/>
        <v>0</v>
      </c>
      <c r="L41">
        <v>19678</v>
      </c>
    </row>
    <row r="42" spans="1:12" x14ac:dyDescent="0.25">
      <c r="A42" s="48">
        <v>27</v>
      </c>
      <c r="B42" s="6" t="s">
        <v>244</v>
      </c>
      <c r="C42" s="65">
        <f t="shared" si="5"/>
        <v>195</v>
      </c>
      <c r="D42" s="66">
        <v>195</v>
      </c>
      <c r="E42" s="66"/>
      <c r="F42" s="67">
        <f t="shared" si="1"/>
        <v>195</v>
      </c>
      <c r="G42" s="67">
        <v>195</v>
      </c>
      <c r="H42" s="67"/>
      <c r="I42" s="67"/>
      <c r="J42" s="63">
        <f t="shared" si="2"/>
        <v>0</v>
      </c>
    </row>
    <row r="43" spans="1:12" ht="16.5" customHeight="1" x14ac:dyDescent="0.25">
      <c r="A43" s="48">
        <v>28</v>
      </c>
      <c r="B43" s="6" t="s">
        <v>245</v>
      </c>
      <c r="C43" s="65">
        <f t="shared" si="5"/>
        <v>2892</v>
      </c>
      <c r="D43" s="66">
        <v>2892</v>
      </c>
      <c r="E43" s="66"/>
      <c r="F43" s="67">
        <f t="shared" si="1"/>
        <v>2892</v>
      </c>
      <c r="G43" s="67">
        <v>2892</v>
      </c>
      <c r="H43" s="67">
        <v>1812</v>
      </c>
      <c r="I43" s="67"/>
      <c r="J43" s="63">
        <f t="shared" si="2"/>
        <v>0</v>
      </c>
    </row>
    <row r="44" spans="1:12" ht="15" customHeight="1" x14ac:dyDescent="0.25">
      <c r="A44" s="48">
        <v>29</v>
      </c>
      <c r="B44" s="6" t="s">
        <v>246</v>
      </c>
      <c r="C44" s="65">
        <f t="shared" si="5"/>
        <v>4</v>
      </c>
      <c r="D44" s="66">
        <v>4</v>
      </c>
      <c r="E44" s="66"/>
      <c r="F44" s="67">
        <f t="shared" si="1"/>
        <v>4</v>
      </c>
      <c r="G44" s="67">
        <v>4</v>
      </c>
      <c r="H44" s="67"/>
      <c r="I44" s="67"/>
      <c r="J44" s="63">
        <f t="shared" si="2"/>
        <v>0</v>
      </c>
    </row>
    <row r="45" spans="1:12" ht="17.25" customHeight="1" x14ac:dyDescent="0.25">
      <c r="A45" s="48">
        <v>30</v>
      </c>
      <c r="B45" s="6" t="s">
        <v>247</v>
      </c>
      <c r="C45" s="65">
        <f t="shared" si="5"/>
        <v>28</v>
      </c>
      <c r="D45" s="66">
        <v>28</v>
      </c>
      <c r="E45" s="66"/>
      <c r="F45" s="67">
        <f t="shared" si="1"/>
        <v>28</v>
      </c>
      <c r="G45" s="67">
        <v>28</v>
      </c>
      <c r="H45" s="67"/>
      <c r="I45" s="67"/>
      <c r="J45" s="63">
        <f t="shared" si="2"/>
        <v>0</v>
      </c>
    </row>
    <row r="46" spans="1:12" ht="15" customHeight="1" x14ac:dyDescent="0.25">
      <c r="A46" s="48">
        <v>31</v>
      </c>
      <c r="B46" s="6" t="s">
        <v>248</v>
      </c>
      <c r="C46" s="65">
        <f t="shared" si="5"/>
        <v>26415</v>
      </c>
      <c r="D46" s="66">
        <v>26415</v>
      </c>
      <c r="E46" s="66"/>
      <c r="F46" s="67">
        <f t="shared" si="1"/>
        <v>26415</v>
      </c>
      <c r="G46" s="67">
        <f>26415-2443</f>
        <v>23972</v>
      </c>
      <c r="H46" s="67">
        <v>11715</v>
      </c>
      <c r="I46" s="67">
        <v>2443</v>
      </c>
      <c r="J46" s="63">
        <f t="shared" si="2"/>
        <v>0</v>
      </c>
    </row>
    <row r="47" spans="1:12" ht="18" customHeight="1" x14ac:dyDescent="0.25">
      <c r="A47" s="48">
        <v>32</v>
      </c>
      <c r="B47" s="6" t="s">
        <v>249</v>
      </c>
      <c r="C47" s="65">
        <f t="shared" si="5"/>
        <v>11351</v>
      </c>
      <c r="D47" s="66">
        <v>11351</v>
      </c>
      <c r="E47" s="66"/>
      <c r="F47" s="67">
        <f t="shared" si="1"/>
        <v>11351</v>
      </c>
      <c r="G47" s="67">
        <f>11351-2607</f>
        <v>8744</v>
      </c>
      <c r="H47" s="67">
        <v>5297</v>
      </c>
      <c r="I47" s="67">
        <v>2607</v>
      </c>
      <c r="J47" s="63">
        <f t="shared" si="2"/>
        <v>0</v>
      </c>
    </row>
    <row r="48" spans="1:12" ht="15" customHeight="1" x14ac:dyDescent="0.25">
      <c r="A48" s="48">
        <v>33</v>
      </c>
      <c r="B48" s="6" t="s">
        <v>250</v>
      </c>
      <c r="C48" s="65">
        <f t="shared" si="5"/>
        <v>8471</v>
      </c>
      <c r="D48" s="66">
        <v>8471</v>
      </c>
      <c r="E48" s="66"/>
      <c r="F48" s="67">
        <f t="shared" si="1"/>
        <v>8471</v>
      </c>
      <c r="G48" s="67">
        <v>8471</v>
      </c>
      <c r="H48" s="67">
        <v>3987</v>
      </c>
      <c r="I48" s="67"/>
      <c r="J48" s="63">
        <f t="shared" si="2"/>
        <v>0</v>
      </c>
    </row>
    <row r="49" spans="1:12" ht="15" customHeight="1" x14ac:dyDescent="0.25">
      <c r="A49" s="48">
        <v>34</v>
      </c>
      <c r="B49" s="6" t="s">
        <v>251</v>
      </c>
      <c r="C49" s="65">
        <f t="shared" si="5"/>
        <v>399</v>
      </c>
      <c r="D49" s="66">
        <v>399</v>
      </c>
      <c r="E49" s="66"/>
      <c r="F49" s="67">
        <f t="shared" si="1"/>
        <v>399</v>
      </c>
      <c r="G49" s="67">
        <v>399</v>
      </c>
      <c r="H49" s="67">
        <v>296</v>
      </c>
      <c r="I49" s="67"/>
      <c r="J49" s="63">
        <f t="shared" si="2"/>
        <v>0</v>
      </c>
    </row>
    <row r="50" spans="1:12" ht="15" customHeight="1" x14ac:dyDescent="0.25">
      <c r="A50" s="48">
        <v>35</v>
      </c>
      <c r="B50" s="6" t="s">
        <v>252</v>
      </c>
      <c r="C50" s="65">
        <f t="shared" si="5"/>
        <v>4362</v>
      </c>
      <c r="D50" s="66">
        <v>4362</v>
      </c>
      <c r="E50" s="66"/>
      <c r="F50" s="67">
        <f t="shared" si="1"/>
        <v>4362</v>
      </c>
      <c r="G50" s="67">
        <f>4362-1483</f>
        <v>2879</v>
      </c>
      <c r="H50" s="67">
        <v>571</v>
      </c>
      <c r="I50" s="67">
        <v>1483</v>
      </c>
      <c r="J50" s="63">
        <f t="shared" si="2"/>
        <v>0</v>
      </c>
    </row>
    <row r="51" spans="1:12" ht="18.75" customHeight="1" x14ac:dyDescent="0.25">
      <c r="A51" s="48">
        <v>36</v>
      </c>
      <c r="B51" s="6" t="s">
        <v>253</v>
      </c>
      <c r="C51" s="65">
        <f t="shared" si="5"/>
        <v>492</v>
      </c>
      <c r="D51" s="66">
        <v>492</v>
      </c>
      <c r="E51" s="66"/>
      <c r="F51" s="67">
        <f t="shared" si="1"/>
        <v>492</v>
      </c>
      <c r="G51" s="67">
        <v>492</v>
      </c>
      <c r="H51" s="67"/>
      <c r="I51" s="67"/>
      <c r="J51" s="63">
        <f t="shared" si="2"/>
        <v>0</v>
      </c>
    </row>
    <row r="52" spans="1:12" ht="15" customHeight="1" x14ac:dyDescent="0.25">
      <c r="A52" s="48">
        <v>37</v>
      </c>
      <c r="B52" s="6" t="s">
        <v>254</v>
      </c>
      <c r="C52" s="65">
        <f t="shared" si="5"/>
        <v>3249</v>
      </c>
      <c r="D52" s="66">
        <v>3249</v>
      </c>
      <c r="E52" s="66"/>
      <c r="F52" s="67">
        <f t="shared" si="1"/>
        <v>3249</v>
      </c>
      <c r="G52" s="67">
        <v>3249</v>
      </c>
      <c r="H52" s="67">
        <v>2481</v>
      </c>
      <c r="I52" s="67"/>
      <c r="J52" s="63">
        <f t="shared" si="2"/>
        <v>0</v>
      </c>
    </row>
    <row r="53" spans="1:12" ht="15.75" customHeight="1" x14ac:dyDescent="0.25">
      <c r="A53" s="48">
        <v>38</v>
      </c>
      <c r="B53" s="6" t="s">
        <v>255</v>
      </c>
      <c r="C53" s="65">
        <f t="shared" si="5"/>
        <v>2827</v>
      </c>
      <c r="D53" s="66">
        <v>2827</v>
      </c>
      <c r="E53" s="66"/>
      <c r="F53" s="67">
        <f t="shared" si="1"/>
        <v>2827</v>
      </c>
      <c r="G53" s="67">
        <v>2827</v>
      </c>
      <c r="H53" s="67"/>
      <c r="I53" s="67"/>
      <c r="J53" s="63">
        <f t="shared" si="2"/>
        <v>0</v>
      </c>
    </row>
    <row r="54" spans="1:12" x14ac:dyDescent="0.25">
      <c r="A54" s="48">
        <v>39</v>
      </c>
      <c r="B54" s="6" t="s">
        <v>256</v>
      </c>
      <c r="C54" s="65">
        <f t="shared" si="5"/>
        <v>902</v>
      </c>
      <c r="D54" s="66">
        <v>902</v>
      </c>
      <c r="E54" s="66"/>
      <c r="F54" s="67">
        <f t="shared" si="1"/>
        <v>902</v>
      </c>
      <c r="G54" s="67">
        <v>902</v>
      </c>
      <c r="H54" s="67"/>
      <c r="I54" s="67"/>
      <c r="J54" s="63">
        <f t="shared" si="2"/>
        <v>0</v>
      </c>
    </row>
    <row r="55" spans="1:12" ht="15.75" customHeight="1" x14ac:dyDescent="0.25">
      <c r="A55" s="48">
        <v>40</v>
      </c>
      <c r="B55" s="6" t="s">
        <v>257</v>
      </c>
      <c r="C55" s="65">
        <f t="shared" si="5"/>
        <v>1123</v>
      </c>
      <c r="D55" s="66">
        <f>1124-1</f>
        <v>1123</v>
      </c>
      <c r="E55" s="66"/>
      <c r="F55" s="67">
        <f t="shared" si="1"/>
        <v>1123</v>
      </c>
      <c r="G55" s="67">
        <v>1123</v>
      </c>
      <c r="H55" s="67"/>
      <c r="I55" s="67"/>
      <c r="J55" s="63">
        <f t="shared" si="2"/>
        <v>0</v>
      </c>
      <c r="L55">
        <v>1124</v>
      </c>
    </row>
    <row r="56" spans="1:12" ht="17.25" customHeight="1" x14ac:dyDescent="0.25">
      <c r="A56" s="48">
        <v>41</v>
      </c>
      <c r="B56" s="6" t="s">
        <v>258</v>
      </c>
      <c r="C56" s="65">
        <f t="shared" si="5"/>
        <v>6302</v>
      </c>
      <c r="D56" s="66">
        <v>6302</v>
      </c>
      <c r="E56" s="66"/>
      <c r="F56" s="67">
        <f t="shared" si="1"/>
        <v>6302</v>
      </c>
      <c r="G56" s="67">
        <v>6302</v>
      </c>
      <c r="H56" s="67">
        <v>4628</v>
      </c>
      <c r="I56" s="67"/>
      <c r="J56" s="63">
        <f t="shared" si="2"/>
        <v>0</v>
      </c>
    </row>
    <row r="57" spans="1:12" ht="28.5" customHeight="1" x14ac:dyDescent="0.25">
      <c r="A57" s="48">
        <v>42</v>
      </c>
      <c r="B57" s="6" t="s">
        <v>259</v>
      </c>
      <c r="C57" s="65">
        <f t="shared" si="5"/>
        <v>3762</v>
      </c>
      <c r="D57" s="66">
        <v>3762</v>
      </c>
      <c r="E57" s="66"/>
      <c r="F57" s="67">
        <f t="shared" si="1"/>
        <v>3762</v>
      </c>
      <c r="G57" s="67">
        <v>3762</v>
      </c>
      <c r="H57" s="67"/>
      <c r="I57" s="67"/>
      <c r="J57" s="63">
        <f t="shared" si="2"/>
        <v>0</v>
      </c>
    </row>
    <row r="58" spans="1:12" ht="15" customHeight="1" x14ac:dyDescent="0.25">
      <c r="A58" s="48">
        <v>43</v>
      </c>
      <c r="B58" s="6" t="s">
        <v>260</v>
      </c>
      <c r="C58" s="65">
        <f t="shared" si="5"/>
        <v>9224</v>
      </c>
      <c r="D58" s="66">
        <v>9224</v>
      </c>
      <c r="E58" s="66"/>
      <c r="F58" s="67">
        <f t="shared" si="1"/>
        <v>9224</v>
      </c>
      <c r="G58" s="67">
        <v>9224</v>
      </c>
      <c r="H58" s="67">
        <v>552</v>
      </c>
      <c r="I58" s="67"/>
      <c r="J58" s="63">
        <f t="shared" si="2"/>
        <v>0</v>
      </c>
    </row>
    <row r="59" spans="1:12" ht="15" customHeight="1" x14ac:dyDescent="0.25">
      <c r="A59" s="48">
        <v>44</v>
      </c>
      <c r="B59" s="6" t="s">
        <v>261</v>
      </c>
      <c r="C59" s="65">
        <f t="shared" si="5"/>
        <v>2541</v>
      </c>
      <c r="D59" s="66">
        <f>2542-1</f>
        <v>2541</v>
      </c>
      <c r="E59" s="66"/>
      <c r="F59" s="67">
        <f t="shared" si="1"/>
        <v>2541</v>
      </c>
      <c r="G59" s="67">
        <v>2541</v>
      </c>
      <c r="H59" s="67"/>
      <c r="I59" s="67"/>
      <c r="J59" s="63">
        <f t="shared" si="2"/>
        <v>0</v>
      </c>
      <c r="L59">
        <v>2542</v>
      </c>
    </row>
    <row r="60" spans="1:12" ht="15" customHeight="1" x14ac:dyDescent="0.25">
      <c r="A60" s="48">
        <v>45</v>
      </c>
      <c r="B60" s="6" t="s">
        <v>262</v>
      </c>
      <c r="C60" s="65">
        <f t="shared" si="5"/>
        <v>2083</v>
      </c>
      <c r="D60" s="66">
        <v>2083</v>
      </c>
      <c r="E60" s="66"/>
      <c r="F60" s="67">
        <f t="shared" si="1"/>
        <v>2083</v>
      </c>
      <c r="G60" s="67">
        <v>2083</v>
      </c>
      <c r="H60" s="67">
        <v>703</v>
      </c>
      <c r="I60" s="67"/>
      <c r="J60" s="63">
        <f t="shared" si="2"/>
        <v>0</v>
      </c>
    </row>
    <row r="61" spans="1:12" ht="15" customHeight="1" x14ac:dyDescent="0.25">
      <c r="A61" s="48">
        <v>46</v>
      </c>
      <c r="B61" s="6" t="s">
        <v>339</v>
      </c>
      <c r="C61" s="65">
        <f t="shared" si="5"/>
        <v>480</v>
      </c>
      <c r="D61" s="66">
        <v>480</v>
      </c>
      <c r="E61" s="66"/>
      <c r="F61" s="67">
        <f t="shared" si="1"/>
        <v>480</v>
      </c>
      <c r="G61" s="67">
        <v>480</v>
      </c>
      <c r="H61" s="67"/>
      <c r="I61" s="67"/>
      <c r="J61" s="63">
        <f t="shared" si="2"/>
        <v>0</v>
      </c>
    </row>
    <row r="62" spans="1:12" ht="15" customHeight="1" x14ac:dyDescent="0.25">
      <c r="A62" s="48">
        <v>47</v>
      </c>
      <c r="B62" s="6" t="s">
        <v>263</v>
      </c>
      <c r="C62" s="65">
        <f t="shared" si="5"/>
        <v>6</v>
      </c>
      <c r="D62" s="66">
        <v>6</v>
      </c>
      <c r="E62" s="66"/>
      <c r="F62" s="67">
        <f t="shared" si="1"/>
        <v>6</v>
      </c>
      <c r="G62" s="67">
        <v>6</v>
      </c>
      <c r="H62" s="67"/>
      <c r="I62" s="67"/>
      <c r="J62" s="63">
        <f t="shared" si="2"/>
        <v>0</v>
      </c>
    </row>
    <row r="63" spans="1:12" ht="15" customHeight="1" x14ac:dyDescent="0.25">
      <c r="A63" s="48">
        <v>48</v>
      </c>
      <c r="B63" s="6" t="s">
        <v>264</v>
      </c>
      <c r="C63" s="65">
        <f t="shared" si="5"/>
        <v>763</v>
      </c>
      <c r="D63" s="66">
        <v>763</v>
      </c>
      <c r="E63" s="66"/>
      <c r="F63" s="67">
        <f t="shared" si="1"/>
        <v>763</v>
      </c>
      <c r="G63" s="67">
        <v>763</v>
      </c>
      <c r="H63" s="67">
        <v>472</v>
      </c>
      <c r="I63" s="67"/>
      <c r="J63" s="63">
        <f t="shared" si="2"/>
        <v>0</v>
      </c>
    </row>
    <row r="64" spans="1:12" ht="17.25" customHeight="1" x14ac:dyDescent="0.25">
      <c r="A64" s="48">
        <v>49</v>
      </c>
      <c r="B64" s="6" t="s">
        <v>265</v>
      </c>
      <c r="C64" s="65">
        <f t="shared" si="5"/>
        <v>18111</v>
      </c>
      <c r="D64" s="66">
        <v>18111</v>
      </c>
      <c r="E64" s="66"/>
      <c r="F64" s="67">
        <f t="shared" si="1"/>
        <v>18111</v>
      </c>
      <c r="G64" s="67">
        <f>18111-6494</f>
        <v>11617</v>
      </c>
      <c r="H64" s="67"/>
      <c r="I64" s="67">
        <v>6494</v>
      </c>
      <c r="J64" s="63">
        <f t="shared" si="2"/>
        <v>0</v>
      </c>
    </row>
    <row r="65" spans="1:10" ht="18" customHeight="1" x14ac:dyDescent="0.25">
      <c r="A65" s="48">
        <v>50</v>
      </c>
      <c r="B65" s="6" t="s">
        <v>266</v>
      </c>
      <c r="C65" s="65">
        <f t="shared" si="5"/>
        <v>5788</v>
      </c>
      <c r="D65" s="66">
        <v>5788</v>
      </c>
      <c r="E65" s="66"/>
      <c r="F65" s="67">
        <f t="shared" si="1"/>
        <v>5788</v>
      </c>
      <c r="G65" s="67">
        <v>5788</v>
      </c>
      <c r="H65" s="67"/>
      <c r="I65" s="67"/>
      <c r="J65" s="63">
        <f t="shared" si="2"/>
        <v>0</v>
      </c>
    </row>
    <row r="66" spans="1:10" ht="17.25" customHeight="1" x14ac:dyDescent="0.25">
      <c r="A66" s="48">
        <v>51</v>
      </c>
      <c r="B66" s="6" t="s">
        <v>267</v>
      </c>
      <c r="C66" s="65">
        <f t="shared" si="5"/>
        <v>16799</v>
      </c>
      <c r="D66" s="66">
        <v>16799</v>
      </c>
      <c r="E66" s="66"/>
      <c r="F66" s="67">
        <f t="shared" si="1"/>
        <v>16799</v>
      </c>
      <c r="G66" s="67">
        <f>16799-2625</f>
        <v>14174</v>
      </c>
      <c r="H66" s="67">
        <v>1923</v>
      </c>
      <c r="I66" s="67">
        <v>2625</v>
      </c>
      <c r="J66" s="63">
        <f t="shared" si="2"/>
        <v>0</v>
      </c>
    </row>
    <row r="67" spans="1:10" ht="18.75" customHeight="1" x14ac:dyDescent="0.25">
      <c r="A67" s="48">
        <v>52</v>
      </c>
      <c r="B67" s="6" t="s">
        <v>268</v>
      </c>
      <c r="C67" s="65">
        <f t="shared" si="5"/>
        <v>11508</v>
      </c>
      <c r="D67" s="66">
        <v>11508</v>
      </c>
      <c r="E67" s="66"/>
      <c r="F67" s="67">
        <f t="shared" si="1"/>
        <v>11508</v>
      </c>
      <c r="G67" s="67">
        <f>11508-8246</f>
        <v>3262</v>
      </c>
      <c r="H67" s="67"/>
      <c r="I67" s="67">
        <v>8246</v>
      </c>
      <c r="J67" s="63">
        <f t="shared" si="2"/>
        <v>0</v>
      </c>
    </row>
    <row r="68" spans="1:10" ht="17.25" customHeight="1" x14ac:dyDescent="0.25">
      <c r="A68" s="48">
        <v>53</v>
      </c>
      <c r="B68" s="6" t="s">
        <v>269</v>
      </c>
      <c r="C68" s="65">
        <f t="shared" si="5"/>
        <v>10602</v>
      </c>
      <c r="D68" s="66">
        <v>10602</v>
      </c>
      <c r="E68" s="66"/>
      <c r="F68" s="67">
        <f t="shared" si="1"/>
        <v>10602</v>
      </c>
      <c r="G68" s="67">
        <f>10602-1100</f>
        <v>9502</v>
      </c>
      <c r="H68" s="67"/>
      <c r="I68" s="67">
        <v>1100</v>
      </c>
      <c r="J68" s="63">
        <f t="shared" si="2"/>
        <v>0</v>
      </c>
    </row>
    <row r="69" spans="1:10" ht="15" customHeight="1" x14ac:dyDescent="0.25">
      <c r="A69" s="48">
        <v>54</v>
      </c>
      <c r="B69" s="6" t="s">
        <v>340</v>
      </c>
      <c r="C69" s="65">
        <f t="shared" si="5"/>
        <v>9064</v>
      </c>
      <c r="D69" s="66">
        <v>9064</v>
      </c>
      <c r="E69" s="66"/>
      <c r="F69" s="67">
        <f t="shared" si="1"/>
        <v>9064</v>
      </c>
      <c r="G69" s="67">
        <v>9064</v>
      </c>
      <c r="H69" s="67"/>
      <c r="I69" s="67"/>
      <c r="J69" s="63">
        <f t="shared" si="2"/>
        <v>0</v>
      </c>
    </row>
    <row r="70" spans="1:10" ht="31.5" x14ac:dyDescent="0.25">
      <c r="A70" s="48">
        <v>55</v>
      </c>
      <c r="B70" s="6" t="s">
        <v>270</v>
      </c>
      <c r="C70" s="65">
        <f t="shared" si="5"/>
        <v>16153</v>
      </c>
      <c r="D70" s="66">
        <v>16153</v>
      </c>
      <c r="E70" s="66"/>
      <c r="F70" s="67">
        <f t="shared" si="1"/>
        <v>16153</v>
      </c>
      <c r="G70" s="67">
        <v>16153</v>
      </c>
      <c r="H70" s="67">
        <v>4242</v>
      </c>
      <c r="I70" s="67"/>
      <c r="J70" s="63">
        <f t="shared" si="2"/>
        <v>0</v>
      </c>
    </row>
    <row r="71" spans="1:10" ht="18" customHeight="1" x14ac:dyDescent="0.25">
      <c r="A71" s="48">
        <v>56</v>
      </c>
      <c r="B71" s="6" t="s">
        <v>271</v>
      </c>
      <c r="C71" s="65">
        <f t="shared" si="5"/>
        <v>3352</v>
      </c>
      <c r="D71" s="66">
        <v>3352</v>
      </c>
      <c r="E71" s="66"/>
      <c r="F71" s="67">
        <f t="shared" si="1"/>
        <v>3352</v>
      </c>
      <c r="G71" s="67">
        <v>3352</v>
      </c>
      <c r="H71" s="67"/>
      <c r="I71" s="67"/>
      <c r="J71" s="63">
        <f t="shared" si="2"/>
        <v>0</v>
      </c>
    </row>
    <row r="72" spans="1:10" ht="15" customHeight="1" x14ac:dyDescent="0.25">
      <c r="A72" s="48">
        <v>57</v>
      </c>
      <c r="B72" s="6" t="s">
        <v>272</v>
      </c>
      <c r="C72" s="65">
        <f t="shared" si="5"/>
        <v>9064</v>
      </c>
      <c r="D72" s="66">
        <v>9064</v>
      </c>
      <c r="E72" s="66"/>
      <c r="F72" s="67">
        <f t="shared" si="1"/>
        <v>9064</v>
      </c>
      <c r="G72" s="67">
        <f>9064-4090</f>
        <v>4974</v>
      </c>
      <c r="H72" s="67"/>
      <c r="I72" s="67">
        <v>4090</v>
      </c>
      <c r="J72" s="63">
        <f t="shared" si="2"/>
        <v>0</v>
      </c>
    </row>
    <row r="73" spans="1:10" ht="18.75" customHeight="1" x14ac:dyDescent="0.25">
      <c r="A73" s="48">
        <v>58</v>
      </c>
      <c r="B73" s="6" t="s">
        <v>273</v>
      </c>
      <c r="C73" s="65">
        <f t="shared" si="5"/>
        <v>11371</v>
      </c>
      <c r="D73" s="66">
        <v>11371</v>
      </c>
      <c r="E73" s="66"/>
      <c r="F73" s="67">
        <f t="shared" si="1"/>
        <v>11371</v>
      </c>
      <c r="G73" s="67">
        <f>11371-2250</f>
        <v>9121</v>
      </c>
      <c r="H73" s="67"/>
      <c r="I73" s="67">
        <v>2250</v>
      </c>
      <c r="J73" s="63">
        <f t="shared" si="2"/>
        <v>0</v>
      </c>
    </row>
    <row r="74" spans="1:10" ht="16.5" customHeight="1" x14ac:dyDescent="0.25">
      <c r="A74" s="48">
        <v>59</v>
      </c>
      <c r="B74" s="6" t="s">
        <v>341</v>
      </c>
      <c r="C74" s="65">
        <f t="shared" si="5"/>
        <v>4128</v>
      </c>
      <c r="D74" s="66">
        <v>4128</v>
      </c>
      <c r="E74" s="66"/>
      <c r="F74" s="67">
        <f t="shared" si="1"/>
        <v>4128</v>
      </c>
      <c r="G74" s="67">
        <v>4128</v>
      </c>
      <c r="H74" s="67">
        <v>297</v>
      </c>
      <c r="I74" s="67"/>
      <c r="J74" s="63">
        <f t="shared" si="2"/>
        <v>0</v>
      </c>
    </row>
    <row r="75" spans="1:10" ht="18.75" customHeight="1" x14ac:dyDescent="0.25">
      <c r="A75" s="48">
        <v>60</v>
      </c>
      <c r="B75" s="6" t="s">
        <v>274</v>
      </c>
      <c r="C75" s="65">
        <f t="shared" si="5"/>
        <v>8226</v>
      </c>
      <c r="D75" s="66">
        <v>8226</v>
      </c>
      <c r="E75" s="66"/>
      <c r="F75" s="67">
        <f t="shared" si="1"/>
        <v>8226</v>
      </c>
      <c r="G75" s="67">
        <f>8226-3720</f>
        <v>4506</v>
      </c>
      <c r="H75" s="67">
        <v>609</v>
      </c>
      <c r="I75" s="67">
        <v>3720</v>
      </c>
      <c r="J75" s="63">
        <f t="shared" si="2"/>
        <v>0</v>
      </c>
    </row>
    <row r="76" spans="1:10" ht="15" customHeight="1" x14ac:dyDescent="0.25">
      <c r="A76" s="48">
        <v>61</v>
      </c>
      <c r="B76" s="6" t="s">
        <v>275</v>
      </c>
      <c r="C76" s="65">
        <f t="shared" si="5"/>
        <v>3794</v>
      </c>
      <c r="D76" s="66">
        <v>3794</v>
      </c>
      <c r="E76" s="66"/>
      <c r="F76" s="67">
        <f t="shared" si="1"/>
        <v>3794</v>
      </c>
      <c r="G76" s="67">
        <v>3794</v>
      </c>
      <c r="H76" s="67"/>
      <c r="I76" s="67"/>
      <c r="J76" s="63">
        <f t="shared" si="2"/>
        <v>0</v>
      </c>
    </row>
    <row r="77" spans="1:10" ht="14.25" customHeight="1" x14ac:dyDescent="0.25">
      <c r="A77" s="48">
        <v>62</v>
      </c>
      <c r="B77" s="6" t="s">
        <v>276</v>
      </c>
      <c r="C77" s="65">
        <f t="shared" si="5"/>
        <v>7361</v>
      </c>
      <c r="D77" s="66">
        <v>7361</v>
      </c>
      <c r="E77" s="66"/>
      <c r="F77" s="67">
        <f t="shared" si="1"/>
        <v>7361</v>
      </c>
      <c r="G77" s="67">
        <v>7361</v>
      </c>
      <c r="H77" s="67">
        <v>752</v>
      </c>
      <c r="I77" s="67"/>
      <c r="J77" s="63">
        <f t="shared" si="2"/>
        <v>0</v>
      </c>
    </row>
    <row r="78" spans="1:10" x14ac:dyDescent="0.25">
      <c r="A78" s="48">
        <v>63</v>
      </c>
      <c r="B78" s="6" t="s">
        <v>277</v>
      </c>
      <c r="C78" s="65">
        <f t="shared" si="5"/>
        <v>16503</v>
      </c>
      <c r="D78" s="66">
        <v>16503</v>
      </c>
      <c r="E78" s="66"/>
      <c r="F78" s="67">
        <f t="shared" si="1"/>
        <v>16503</v>
      </c>
      <c r="G78" s="67">
        <v>16503</v>
      </c>
      <c r="H78" s="67">
        <v>2281</v>
      </c>
      <c r="I78" s="67"/>
      <c r="J78" s="63">
        <f t="shared" si="2"/>
        <v>0</v>
      </c>
    </row>
    <row r="79" spans="1:10" x14ac:dyDescent="0.25">
      <c r="A79" s="48">
        <v>64</v>
      </c>
      <c r="B79" s="6" t="s">
        <v>278</v>
      </c>
      <c r="C79" s="65">
        <f t="shared" si="5"/>
        <v>11194</v>
      </c>
      <c r="D79" s="66">
        <v>11194</v>
      </c>
      <c r="E79" s="66"/>
      <c r="F79" s="67">
        <f t="shared" si="1"/>
        <v>11194</v>
      </c>
      <c r="G79" s="67">
        <v>11194</v>
      </c>
      <c r="H79" s="67">
        <v>897</v>
      </c>
      <c r="I79" s="67"/>
      <c r="J79" s="63">
        <f t="shared" si="2"/>
        <v>0</v>
      </c>
    </row>
    <row r="80" spans="1:10" x14ac:dyDescent="0.25">
      <c r="A80" s="48">
        <v>65</v>
      </c>
      <c r="B80" s="6" t="s">
        <v>279</v>
      </c>
      <c r="C80" s="65">
        <f t="shared" si="5"/>
        <v>11950</v>
      </c>
      <c r="D80" s="66">
        <v>11950</v>
      </c>
      <c r="E80" s="66"/>
      <c r="F80" s="67">
        <f t="shared" si="1"/>
        <v>11950</v>
      </c>
      <c r="G80" s="67">
        <v>11950</v>
      </c>
      <c r="H80" s="67">
        <v>934</v>
      </c>
      <c r="I80" s="67"/>
      <c r="J80" s="63">
        <f t="shared" si="2"/>
        <v>0</v>
      </c>
    </row>
    <row r="81" spans="1:12" x14ac:dyDescent="0.25">
      <c r="A81" s="48">
        <v>66</v>
      </c>
      <c r="B81" s="6" t="s">
        <v>280</v>
      </c>
      <c r="C81" s="65">
        <f t="shared" si="5"/>
        <v>4031</v>
      </c>
      <c r="D81" s="66">
        <v>4031</v>
      </c>
      <c r="E81" s="66"/>
      <c r="F81" s="67">
        <f t="shared" ref="F81:F165" si="10">+G81+I81</f>
        <v>4031</v>
      </c>
      <c r="G81" s="67">
        <v>4031</v>
      </c>
      <c r="H81" s="67">
        <v>269</v>
      </c>
      <c r="I81" s="67"/>
      <c r="J81" s="63">
        <f t="shared" ref="J81:J161" si="11">+C81-F81</f>
        <v>0</v>
      </c>
    </row>
    <row r="82" spans="1:12" x14ac:dyDescent="0.25">
      <c r="A82" s="48">
        <v>67</v>
      </c>
      <c r="B82" s="6" t="s">
        <v>281</v>
      </c>
      <c r="C82" s="65">
        <f t="shared" si="5"/>
        <v>2469</v>
      </c>
      <c r="D82" s="66">
        <v>2469</v>
      </c>
      <c r="E82" s="66"/>
      <c r="F82" s="67">
        <f t="shared" si="10"/>
        <v>2469</v>
      </c>
      <c r="G82" s="67">
        <v>2469</v>
      </c>
      <c r="H82" s="67"/>
      <c r="I82" s="67"/>
      <c r="J82" s="63">
        <f t="shared" si="11"/>
        <v>0</v>
      </c>
    </row>
    <row r="83" spans="1:12" x14ac:dyDescent="0.25">
      <c r="A83" s="48">
        <v>68</v>
      </c>
      <c r="B83" s="6" t="s">
        <v>282</v>
      </c>
      <c r="C83" s="65">
        <f t="shared" si="5"/>
        <v>10730</v>
      </c>
      <c r="D83" s="66">
        <v>10730</v>
      </c>
      <c r="E83" s="66"/>
      <c r="F83" s="67">
        <f t="shared" si="10"/>
        <v>10730</v>
      </c>
      <c r="G83" s="67">
        <f>10730-912</f>
        <v>9818</v>
      </c>
      <c r="H83" s="67"/>
      <c r="I83" s="67">
        <v>912</v>
      </c>
      <c r="J83" s="63">
        <f t="shared" si="11"/>
        <v>0</v>
      </c>
    </row>
    <row r="84" spans="1:12" x14ac:dyDescent="0.25">
      <c r="A84" s="48">
        <v>69</v>
      </c>
      <c r="B84" s="6" t="s">
        <v>283</v>
      </c>
      <c r="C84" s="65">
        <f t="shared" si="5"/>
        <v>4777</v>
      </c>
      <c r="D84" s="66">
        <v>4777</v>
      </c>
      <c r="E84" s="66"/>
      <c r="F84" s="67">
        <f t="shared" si="10"/>
        <v>4777</v>
      </c>
      <c r="G84" s="67">
        <v>4777</v>
      </c>
      <c r="H84" s="67"/>
      <c r="I84" s="67"/>
      <c r="J84" s="63">
        <f t="shared" si="11"/>
        <v>0</v>
      </c>
    </row>
    <row r="85" spans="1:12" x14ac:dyDescent="0.25">
      <c r="A85" s="48">
        <v>70</v>
      </c>
      <c r="B85" s="6" t="s">
        <v>284</v>
      </c>
      <c r="C85" s="65">
        <f t="shared" si="5"/>
        <v>11390</v>
      </c>
      <c r="D85" s="66">
        <v>11390</v>
      </c>
      <c r="E85" s="66"/>
      <c r="F85" s="67">
        <f t="shared" si="10"/>
        <v>11390</v>
      </c>
      <c r="G85" s="67">
        <f>11390-1953</f>
        <v>9437</v>
      </c>
      <c r="H85" s="67">
        <v>948</v>
      </c>
      <c r="I85" s="67">
        <v>1953</v>
      </c>
      <c r="J85" s="63">
        <f t="shared" si="11"/>
        <v>0</v>
      </c>
    </row>
    <row r="86" spans="1:12" ht="15" customHeight="1" x14ac:dyDescent="0.25">
      <c r="A86" s="48">
        <v>71</v>
      </c>
      <c r="B86" s="6" t="s">
        <v>285</v>
      </c>
      <c r="C86" s="65">
        <f t="shared" si="5"/>
        <v>257</v>
      </c>
      <c r="D86" s="66">
        <v>257</v>
      </c>
      <c r="E86" s="66"/>
      <c r="F86" s="67">
        <f t="shared" si="10"/>
        <v>257</v>
      </c>
      <c r="G86" s="67">
        <v>257</v>
      </c>
      <c r="H86" s="67"/>
      <c r="I86" s="67"/>
      <c r="J86" s="63">
        <f t="shared" si="11"/>
        <v>0</v>
      </c>
    </row>
    <row r="87" spans="1:12" ht="15" customHeight="1" x14ac:dyDescent="0.25">
      <c r="A87" s="48">
        <v>72</v>
      </c>
      <c r="B87" s="6" t="s">
        <v>286</v>
      </c>
      <c r="C87" s="65">
        <f t="shared" si="5"/>
        <v>14873</v>
      </c>
      <c r="D87" s="66">
        <v>14873</v>
      </c>
      <c r="E87" s="66"/>
      <c r="F87" s="67">
        <f t="shared" si="10"/>
        <v>14873</v>
      </c>
      <c r="G87" s="67">
        <f>14873-4220</f>
        <v>10653</v>
      </c>
      <c r="H87" s="67">
        <v>849</v>
      </c>
      <c r="I87" s="67">
        <v>4220</v>
      </c>
      <c r="J87" s="63">
        <f t="shared" si="11"/>
        <v>0</v>
      </c>
    </row>
    <row r="88" spans="1:12" ht="15" customHeight="1" x14ac:dyDescent="0.25">
      <c r="A88" s="48">
        <v>73</v>
      </c>
      <c r="B88" s="6" t="s">
        <v>287</v>
      </c>
      <c r="C88" s="65">
        <f t="shared" ref="C88:C151" si="12">+D88+E88</f>
        <v>2408</v>
      </c>
      <c r="D88" s="66">
        <v>2408</v>
      </c>
      <c r="E88" s="66"/>
      <c r="F88" s="67">
        <f t="shared" si="10"/>
        <v>2408</v>
      </c>
      <c r="G88" s="67">
        <v>2408</v>
      </c>
      <c r="H88" s="67"/>
      <c r="I88" s="67"/>
      <c r="J88" s="63">
        <f t="shared" si="11"/>
        <v>0</v>
      </c>
    </row>
    <row r="89" spans="1:12" ht="15" customHeight="1" x14ac:dyDescent="0.25">
      <c r="A89" s="48">
        <v>74</v>
      </c>
      <c r="B89" s="6" t="s">
        <v>288</v>
      </c>
      <c r="C89" s="65">
        <f t="shared" si="12"/>
        <v>5033</v>
      </c>
      <c r="D89" s="66">
        <v>5033</v>
      </c>
      <c r="E89" s="66"/>
      <c r="F89" s="67">
        <f t="shared" si="10"/>
        <v>5033</v>
      </c>
      <c r="G89" s="67">
        <v>5033</v>
      </c>
      <c r="H89" s="67"/>
      <c r="I89" s="67"/>
      <c r="J89" s="63">
        <f t="shared" si="11"/>
        <v>0</v>
      </c>
    </row>
    <row r="90" spans="1:12" ht="15" customHeight="1" x14ac:dyDescent="0.25">
      <c r="A90" s="48">
        <v>75</v>
      </c>
      <c r="B90" s="51" t="s">
        <v>289</v>
      </c>
      <c r="C90" s="65">
        <f t="shared" si="12"/>
        <v>3926</v>
      </c>
      <c r="D90" s="66">
        <v>3926</v>
      </c>
      <c r="E90" s="66"/>
      <c r="F90" s="67">
        <f t="shared" si="10"/>
        <v>3926</v>
      </c>
      <c r="G90" s="67">
        <v>3926</v>
      </c>
      <c r="H90" s="67"/>
      <c r="I90" s="67"/>
      <c r="J90" s="63">
        <f t="shared" si="11"/>
        <v>0</v>
      </c>
    </row>
    <row r="91" spans="1:12" ht="15" customHeight="1" x14ac:dyDescent="0.25">
      <c r="A91" s="48">
        <v>76</v>
      </c>
      <c r="B91" s="6" t="s">
        <v>290</v>
      </c>
      <c r="C91" s="65">
        <f t="shared" si="12"/>
        <v>5393</v>
      </c>
      <c r="D91" s="66">
        <f>5394-1</f>
        <v>5393</v>
      </c>
      <c r="E91" s="66"/>
      <c r="F91" s="67">
        <f t="shared" si="10"/>
        <v>5393</v>
      </c>
      <c r="G91" s="67">
        <v>5393</v>
      </c>
      <c r="H91" s="67">
        <v>1264</v>
      </c>
      <c r="I91" s="67"/>
      <c r="J91" s="63">
        <f t="shared" si="11"/>
        <v>0</v>
      </c>
      <c r="L91">
        <v>5394</v>
      </c>
    </row>
    <row r="92" spans="1:12" ht="14.25" customHeight="1" x14ac:dyDescent="0.25">
      <c r="A92" s="48">
        <v>77</v>
      </c>
      <c r="B92" s="6" t="s">
        <v>291</v>
      </c>
      <c r="C92" s="65">
        <f t="shared" si="12"/>
        <v>7370</v>
      </c>
      <c r="D92" s="66">
        <v>7370</v>
      </c>
      <c r="E92" s="66"/>
      <c r="F92" s="67">
        <f t="shared" si="10"/>
        <v>7370</v>
      </c>
      <c r="G92" s="67">
        <v>7370</v>
      </c>
      <c r="H92" s="67"/>
      <c r="I92" s="67"/>
      <c r="J92" s="63">
        <f t="shared" si="11"/>
        <v>0</v>
      </c>
    </row>
    <row r="93" spans="1:12" ht="15" customHeight="1" x14ac:dyDescent="0.25">
      <c r="A93" s="48">
        <v>78</v>
      </c>
      <c r="B93" s="6" t="s">
        <v>292</v>
      </c>
      <c r="C93" s="65">
        <f t="shared" si="12"/>
        <v>7047</v>
      </c>
      <c r="D93" s="66">
        <v>7047</v>
      </c>
      <c r="E93" s="66"/>
      <c r="F93" s="67">
        <f t="shared" si="10"/>
        <v>7047</v>
      </c>
      <c r="G93" s="67">
        <v>7047</v>
      </c>
      <c r="H93" s="67"/>
      <c r="I93" s="67"/>
      <c r="J93" s="63">
        <f t="shared" si="11"/>
        <v>0</v>
      </c>
    </row>
    <row r="94" spans="1:12" ht="15" customHeight="1" x14ac:dyDescent="0.25">
      <c r="A94" s="48">
        <v>79</v>
      </c>
      <c r="B94" s="6" t="s">
        <v>293</v>
      </c>
      <c r="C94" s="65">
        <f t="shared" si="12"/>
        <v>3512</v>
      </c>
      <c r="D94" s="66">
        <v>3512</v>
      </c>
      <c r="E94" s="66"/>
      <c r="F94" s="67">
        <f t="shared" si="10"/>
        <v>3512</v>
      </c>
      <c r="G94" s="67">
        <v>3512</v>
      </c>
      <c r="H94" s="67"/>
      <c r="I94" s="67"/>
      <c r="J94" s="63">
        <f t="shared" si="11"/>
        <v>0</v>
      </c>
    </row>
    <row r="95" spans="1:12" ht="15" customHeight="1" x14ac:dyDescent="0.25">
      <c r="A95" s="48">
        <v>80</v>
      </c>
      <c r="B95" s="6" t="s">
        <v>294</v>
      </c>
      <c r="C95" s="65">
        <f t="shared" si="12"/>
        <v>16401</v>
      </c>
      <c r="D95" s="66">
        <v>16401</v>
      </c>
      <c r="E95" s="66"/>
      <c r="F95" s="67">
        <f t="shared" si="10"/>
        <v>16401</v>
      </c>
      <c r="G95" s="67">
        <v>16401</v>
      </c>
      <c r="H95" s="67">
        <v>1795</v>
      </c>
      <c r="I95" s="67"/>
      <c r="J95" s="63">
        <f t="shared" si="11"/>
        <v>0</v>
      </c>
    </row>
    <row r="96" spans="1:12" ht="15" customHeight="1" x14ac:dyDescent="0.25">
      <c r="A96" s="48">
        <v>81</v>
      </c>
      <c r="B96" s="6" t="s">
        <v>295</v>
      </c>
      <c r="C96" s="65">
        <f t="shared" si="12"/>
        <v>5314</v>
      </c>
      <c r="D96" s="66">
        <v>5314</v>
      </c>
      <c r="E96" s="66"/>
      <c r="F96" s="67">
        <f t="shared" si="10"/>
        <v>5314</v>
      </c>
      <c r="G96" s="67">
        <f>5314-2001</f>
        <v>3313</v>
      </c>
      <c r="H96" s="67">
        <v>856</v>
      </c>
      <c r="I96" s="67">
        <v>2001</v>
      </c>
      <c r="J96" s="63">
        <f t="shared" si="11"/>
        <v>0</v>
      </c>
    </row>
    <row r="97" spans="1:12" ht="15" customHeight="1" x14ac:dyDescent="0.25">
      <c r="A97" s="48">
        <v>82</v>
      </c>
      <c r="B97" s="6" t="s">
        <v>296</v>
      </c>
      <c r="C97" s="65">
        <f t="shared" si="12"/>
        <v>15235</v>
      </c>
      <c r="D97" s="66">
        <v>15235</v>
      </c>
      <c r="E97" s="66"/>
      <c r="F97" s="67">
        <f t="shared" si="10"/>
        <v>15235</v>
      </c>
      <c r="G97" s="67">
        <f>15235-907</f>
        <v>14328</v>
      </c>
      <c r="H97" s="67"/>
      <c r="I97" s="67">
        <v>907</v>
      </c>
      <c r="J97" s="63">
        <f t="shared" si="11"/>
        <v>0</v>
      </c>
    </row>
    <row r="98" spans="1:12" ht="15" customHeight="1" x14ac:dyDescent="0.25">
      <c r="A98" s="48">
        <v>83</v>
      </c>
      <c r="B98" s="6" t="s">
        <v>297</v>
      </c>
      <c r="C98" s="65">
        <f t="shared" si="12"/>
        <v>18999</v>
      </c>
      <c r="D98" s="66">
        <v>18999</v>
      </c>
      <c r="E98" s="66"/>
      <c r="F98" s="67">
        <f t="shared" si="10"/>
        <v>18999</v>
      </c>
      <c r="G98" s="67">
        <f>18999-1171</f>
        <v>17828</v>
      </c>
      <c r="H98" s="67">
        <v>1730</v>
      </c>
      <c r="I98" s="67">
        <v>1171</v>
      </c>
      <c r="J98" s="63">
        <f t="shared" si="11"/>
        <v>0</v>
      </c>
    </row>
    <row r="99" spans="1:12" x14ac:dyDescent="0.25">
      <c r="A99" s="48">
        <v>84</v>
      </c>
      <c r="B99" s="6" t="s">
        <v>298</v>
      </c>
      <c r="C99" s="65">
        <f t="shared" si="12"/>
        <v>4110</v>
      </c>
      <c r="D99" s="66">
        <v>4110</v>
      </c>
      <c r="E99" s="66"/>
      <c r="F99" s="67">
        <f t="shared" si="10"/>
        <v>4110</v>
      </c>
      <c r="G99" s="67">
        <v>4110</v>
      </c>
      <c r="H99" s="67">
        <v>1154</v>
      </c>
      <c r="I99" s="67"/>
      <c r="J99" s="63">
        <f t="shared" si="11"/>
        <v>0</v>
      </c>
    </row>
    <row r="100" spans="1:12" ht="15" customHeight="1" x14ac:dyDescent="0.25">
      <c r="A100" s="48">
        <v>85</v>
      </c>
      <c r="B100" s="6" t="s">
        <v>299</v>
      </c>
      <c r="C100" s="65">
        <f t="shared" si="12"/>
        <v>4465</v>
      </c>
      <c r="D100" s="66">
        <v>4465</v>
      </c>
      <c r="E100" s="66"/>
      <c r="F100" s="67">
        <f t="shared" si="10"/>
        <v>4465</v>
      </c>
      <c r="G100" s="67">
        <v>4465</v>
      </c>
      <c r="H100" s="67"/>
      <c r="I100" s="67"/>
      <c r="J100" s="63">
        <f t="shared" si="11"/>
        <v>0</v>
      </c>
    </row>
    <row r="101" spans="1:12" ht="15" customHeight="1" x14ac:dyDescent="0.25">
      <c r="A101" s="48">
        <v>86</v>
      </c>
      <c r="B101" s="6" t="s">
        <v>300</v>
      </c>
      <c r="C101" s="65">
        <f t="shared" si="12"/>
        <v>6633</v>
      </c>
      <c r="D101" s="66">
        <v>6633</v>
      </c>
      <c r="E101" s="66"/>
      <c r="F101" s="67">
        <f t="shared" si="10"/>
        <v>6633</v>
      </c>
      <c r="G101" s="67">
        <v>6633</v>
      </c>
      <c r="H101" s="67">
        <v>687</v>
      </c>
      <c r="I101" s="67"/>
      <c r="J101" s="63">
        <f t="shared" si="11"/>
        <v>0</v>
      </c>
    </row>
    <row r="102" spans="1:12" ht="15" customHeight="1" x14ac:dyDescent="0.25">
      <c r="A102" s="48">
        <v>87</v>
      </c>
      <c r="B102" s="6" t="s">
        <v>301</v>
      </c>
      <c r="C102" s="65">
        <f t="shared" si="12"/>
        <v>9246</v>
      </c>
      <c r="D102" s="66">
        <v>9246</v>
      </c>
      <c r="E102" s="66"/>
      <c r="F102" s="67">
        <f t="shared" si="10"/>
        <v>9246</v>
      </c>
      <c r="G102" s="67">
        <f>9246-1015</f>
        <v>8231</v>
      </c>
      <c r="H102" s="67">
        <v>1704</v>
      </c>
      <c r="I102" s="67">
        <v>1015</v>
      </c>
      <c r="J102" s="63">
        <f t="shared" si="11"/>
        <v>0</v>
      </c>
    </row>
    <row r="103" spans="1:12" ht="15" customHeight="1" x14ac:dyDescent="0.25">
      <c r="A103" s="48">
        <v>88</v>
      </c>
      <c r="B103" s="6" t="s">
        <v>302</v>
      </c>
      <c r="C103" s="65">
        <f t="shared" si="12"/>
        <v>3847</v>
      </c>
      <c r="D103" s="66">
        <v>3847</v>
      </c>
      <c r="E103" s="66"/>
      <c r="F103" s="67">
        <f t="shared" si="10"/>
        <v>3847</v>
      </c>
      <c r="G103" s="67">
        <v>3847</v>
      </c>
      <c r="H103" s="67"/>
      <c r="I103" s="67"/>
      <c r="J103" s="63">
        <f t="shared" si="11"/>
        <v>0</v>
      </c>
    </row>
    <row r="104" spans="1:12" ht="16.5" customHeight="1" x14ac:dyDescent="0.25">
      <c r="A104" s="48">
        <v>89</v>
      </c>
      <c r="B104" s="6" t="s">
        <v>303</v>
      </c>
      <c r="C104" s="65">
        <f t="shared" si="12"/>
        <v>25066</v>
      </c>
      <c r="D104" s="66">
        <v>25066</v>
      </c>
      <c r="E104" s="66"/>
      <c r="F104" s="67">
        <f t="shared" si="10"/>
        <v>25066</v>
      </c>
      <c r="G104" s="67">
        <f>25066-9173</f>
        <v>15893</v>
      </c>
      <c r="H104" s="67"/>
      <c r="I104" s="67">
        <v>9173</v>
      </c>
      <c r="J104" s="63">
        <f t="shared" si="11"/>
        <v>0</v>
      </c>
    </row>
    <row r="105" spans="1:12" ht="15" customHeight="1" x14ac:dyDescent="0.25">
      <c r="A105" s="48">
        <v>90</v>
      </c>
      <c r="B105" s="6" t="s">
        <v>304</v>
      </c>
      <c r="C105" s="65">
        <f t="shared" si="12"/>
        <v>19834</v>
      </c>
      <c r="D105" s="66">
        <v>19834</v>
      </c>
      <c r="E105" s="66"/>
      <c r="F105" s="67">
        <f t="shared" si="10"/>
        <v>19834</v>
      </c>
      <c r="G105" s="67">
        <f>19834-6759</f>
        <v>13075</v>
      </c>
      <c r="H105" s="67"/>
      <c r="I105" s="67">
        <v>6759</v>
      </c>
      <c r="J105" s="63">
        <f t="shared" si="11"/>
        <v>0</v>
      </c>
      <c r="L105">
        <v>19833</v>
      </c>
    </row>
    <row r="106" spans="1:12" ht="15" customHeight="1" x14ac:dyDescent="0.25">
      <c r="A106" s="48">
        <v>91</v>
      </c>
      <c r="B106" s="6" t="s">
        <v>305</v>
      </c>
      <c r="C106" s="65">
        <f t="shared" si="12"/>
        <v>17575</v>
      </c>
      <c r="D106" s="66">
        <v>17575</v>
      </c>
      <c r="E106" s="66"/>
      <c r="F106" s="67">
        <f t="shared" si="10"/>
        <v>17575</v>
      </c>
      <c r="G106" s="67">
        <v>17575</v>
      </c>
      <c r="H106" s="67">
        <v>801</v>
      </c>
      <c r="I106" s="67"/>
      <c r="J106" s="63">
        <f t="shared" si="11"/>
        <v>0</v>
      </c>
    </row>
    <row r="107" spans="1:12" ht="15" customHeight="1" x14ac:dyDescent="0.25">
      <c r="A107" s="48">
        <v>92</v>
      </c>
      <c r="B107" s="6" t="s">
        <v>306</v>
      </c>
      <c r="C107" s="65">
        <f t="shared" si="12"/>
        <v>1300</v>
      </c>
      <c r="D107" s="66">
        <v>1300</v>
      </c>
      <c r="E107" s="66"/>
      <c r="F107" s="67">
        <f t="shared" si="10"/>
        <v>1300</v>
      </c>
      <c r="G107" s="67">
        <v>1300</v>
      </c>
      <c r="H107" s="67"/>
      <c r="I107" s="67"/>
      <c r="J107" s="63">
        <f t="shared" si="11"/>
        <v>0</v>
      </c>
    </row>
    <row r="108" spans="1:12" ht="15" customHeight="1" x14ac:dyDescent="0.25">
      <c r="A108" s="48">
        <v>93</v>
      </c>
      <c r="B108" s="6" t="s">
        <v>307</v>
      </c>
      <c r="C108" s="65">
        <f t="shared" si="12"/>
        <v>13274</v>
      </c>
      <c r="D108" s="66">
        <v>13274</v>
      </c>
      <c r="E108" s="66"/>
      <c r="F108" s="67">
        <f t="shared" si="10"/>
        <v>13274</v>
      </c>
      <c r="G108" s="67">
        <v>13274</v>
      </c>
      <c r="H108" s="67"/>
      <c r="I108" s="67"/>
      <c r="J108" s="63">
        <f t="shared" si="11"/>
        <v>0</v>
      </c>
    </row>
    <row r="109" spans="1:12" x14ac:dyDescent="0.25">
      <c r="A109" s="48">
        <v>94</v>
      </c>
      <c r="B109" s="6" t="s">
        <v>308</v>
      </c>
      <c r="C109" s="65">
        <f t="shared" si="12"/>
        <v>8103</v>
      </c>
      <c r="D109" s="66">
        <v>8103</v>
      </c>
      <c r="E109" s="66"/>
      <c r="F109" s="67">
        <f t="shared" si="10"/>
        <v>8103</v>
      </c>
      <c r="G109" s="67">
        <f>8103-981</f>
        <v>7122</v>
      </c>
      <c r="H109" s="67"/>
      <c r="I109" s="67">
        <v>981</v>
      </c>
      <c r="J109" s="63">
        <f t="shared" si="11"/>
        <v>0</v>
      </c>
    </row>
    <row r="110" spans="1:12" ht="15" customHeight="1" x14ac:dyDescent="0.25">
      <c r="A110" s="48">
        <v>95</v>
      </c>
      <c r="B110" s="6" t="s">
        <v>309</v>
      </c>
      <c r="C110" s="65">
        <f t="shared" si="12"/>
        <v>13007</v>
      </c>
      <c r="D110" s="66">
        <v>13007</v>
      </c>
      <c r="E110" s="66"/>
      <c r="F110" s="67">
        <f t="shared" si="10"/>
        <v>13007</v>
      </c>
      <c r="G110" s="67">
        <v>13007</v>
      </c>
      <c r="H110" s="67">
        <v>80</v>
      </c>
      <c r="I110" s="67"/>
      <c r="J110" s="63">
        <f t="shared" si="11"/>
        <v>0</v>
      </c>
    </row>
    <row r="111" spans="1:12" ht="15" customHeight="1" x14ac:dyDescent="0.25">
      <c r="A111" s="48">
        <v>96</v>
      </c>
      <c r="B111" s="6" t="s">
        <v>310</v>
      </c>
      <c r="C111" s="65">
        <f t="shared" si="12"/>
        <v>10201</v>
      </c>
      <c r="D111" s="66">
        <v>10201</v>
      </c>
      <c r="E111" s="66"/>
      <c r="F111" s="67">
        <f t="shared" si="10"/>
        <v>10201</v>
      </c>
      <c r="G111" s="67">
        <v>10201</v>
      </c>
      <c r="H111" s="67">
        <v>1686</v>
      </c>
      <c r="I111" s="67"/>
      <c r="J111" s="63">
        <f t="shared" si="11"/>
        <v>0</v>
      </c>
    </row>
    <row r="112" spans="1:12" x14ac:dyDescent="0.25">
      <c r="A112" s="48">
        <v>97</v>
      </c>
      <c r="B112" s="6" t="s">
        <v>311</v>
      </c>
      <c r="C112" s="65">
        <f t="shared" si="12"/>
        <v>10482</v>
      </c>
      <c r="D112" s="66">
        <v>10482</v>
      </c>
      <c r="E112" s="66"/>
      <c r="F112" s="67">
        <f t="shared" si="10"/>
        <v>10482</v>
      </c>
      <c r="G112" s="67">
        <f>10482-3520</f>
        <v>6962</v>
      </c>
      <c r="H112" s="67">
        <v>1946</v>
      </c>
      <c r="I112" s="67">
        <v>3520</v>
      </c>
      <c r="J112" s="63">
        <f t="shared" si="11"/>
        <v>0</v>
      </c>
    </row>
    <row r="113" spans="1:12" ht="15" customHeight="1" x14ac:dyDescent="0.25">
      <c r="A113" s="48">
        <v>98</v>
      </c>
      <c r="B113" s="6" t="s">
        <v>312</v>
      </c>
      <c r="C113" s="65">
        <f t="shared" si="12"/>
        <v>10082</v>
      </c>
      <c r="D113" s="66">
        <v>10082</v>
      </c>
      <c r="E113" s="66"/>
      <c r="F113" s="67">
        <f t="shared" si="10"/>
        <v>10082</v>
      </c>
      <c r="G113" s="67">
        <v>10082</v>
      </c>
      <c r="H113" s="67">
        <v>1400</v>
      </c>
      <c r="I113" s="67"/>
      <c r="J113" s="63">
        <f t="shared" si="11"/>
        <v>0</v>
      </c>
    </row>
    <row r="114" spans="1:12" s="69" customFormat="1" x14ac:dyDescent="0.25">
      <c r="A114" s="48">
        <v>99</v>
      </c>
      <c r="B114" s="6" t="s">
        <v>313</v>
      </c>
      <c r="C114" s="65">
        <f t="shared" si="12"/>
        <v>7399</v>
      </c>
      <c r="D114" s="66">
        <v>7399</v>
      </c>
      <c r="E114" s="66"/>
      <c r="F114" s="67">
        <f t="shared" si="10"/>
        <v>7399</v>
      </c>
      <c r="G114" s="73">
        <f>7399-2723</f>
        <v>4676</v>
      </c>
      <c r="H114" s="73">
        <v>1795</v>
      </c>
      <c r="I114" s="73">
        <v>2723</v>
      </c>
      <c r="J114" s="63">
        <f t="shared" si="11"/>
        <v>0</v>
      </c>
    </row>
    <row r="115" spans="1:12" ht="15" customHeight="1" x14ac:dyDescent="0.25">
      <c r="A115" s="48">
        <v>100</v>
      </c>
      <c r="B115" s="6" t="s">
        <v>314</v>
      </c>
      <c r="C115" s="65">
        <f t="shared" si="12"/>
        <v>4646</v>
      </c>
      <c r="D115" s="66">
        <v>4646</v>
      </c>
      <c r="E115" s="66"/>
      <c r="F115" s="67">
        <f t="shared" si="10"/>
        <v>4646</v>
      </c>
      <c r="G115" s="67">
        <f>4646-1065</f>
        <v>3581</v>
      </c>
      <c r="H115" s="67">
        <v>811</v>
      </c>
      <c r="I115" s="67">
        <f>961+104</f>
        <v>1065</v>
      </c>
      <c r="J115" s="63">
        <f t="shared" si="11"/>
        <v>0</v>
      </c>
    </row>
    <row r="116" spans="1:12" ht="31.5" x14ac:dyDescent="0.25">
      <c r="A116" s="48">
        <v>101</v>
      </c>
      <c r="B116" s="6" t="s">
        <v>315</v>
      </c>
      <c r="C116" s="65">
        <f t="shared" si="12"/>
        <v>22352</v>
      </c>
      <c r="D116" s="66">
        <v>22352</v>
      </c>
      <c r="E116" s="66"/>
      <c r="F116" s="67">
        <f t="shared" si="10"/>
        <v>22352</v>
      </c>
      <c r="G116" s="67">
        <f>22352-4144</f>
        <v>18208</v>
      </c>
      <c r="H116" s="67">
        <v>7299</v>
      </c>
      <c r="I116" s="67">
        <v>4144</v>
      </c>
      <c r="J116" s="63">
        <f t="shared" si="11"/>
        <v>0</v>
      </c>
      <c r="L116">
        <v>22351</v>
      </c>
    </row>
    <row r="117" spans="1:12" ht="19.5" customHeight="1" x14ac:dyDescent="0.25">
      <c r="A117" s="48">
        <v>102</v>
      </c>
      <c r="B117" s="6" t="s">
        <v>316</v>
      </c>
      <c r="C117" s="65">
        <f t="shared" si="12"/>
        <v>3547</v>
      </c>
      <c r="D117" s="66">
        <v>3547</v>
      </c>
      <c r="E117" s="66"/>
      <c r="F117" s="67">
        <f t="shared" si="10"/>
        <v>3547</v>
      </c>
      <c r="G117" s="67">
        <v>3547</v>
      </c>
      <c r="H117" s="67"/>
      <c r="I117" s="67"/>
      <c r="J117" s="63">
        <f t="shared" si="11"/>
        <v>0</v>
      </c>
    </row>
    <row r="118" spans="1:12" x14ac:dyDescent="0.25">
      <c r="A118" s="48">
        <v>103</v>
      </c>
      <c r="B118" s="6" t="s">
        <v>317</v>
      </c>
      <c r="C118" s="65">
        <f t="shared" si="12"/>
        <v>13815</v>
      </c>
      <c r="D118" s="66">
        <v>13815</v>
      </c>
      <c r="E118" s="66"/>
      <c r="F118" s="67">
        <f t="shared" si="10"/>
        <v>13815</v>
      </c>
      <c r="G118" s="67">
        <v>13815</v>
      </c>
      <c r="H118" s="67"/>
      <c r="I118" s="67"/>
      <c r="J118" s="63">
        <f t="shared" si="11"/>
        <v>0</v>
      </c>
    </row>
    <row r="119" spans="1:12" ht="18" customHeight="1" x14ac:dyDescent="0.25">
      <c r="A119" s="48">
        <v>104</v>
      </c>
      <c r="B119" s="6" t="s">
        <v>318</v>
      </c>
      <c r="C119" s="65">
        <f t="shared" si="12"/>
        <v>11509</v>
      </c>
      <c r="D119" s="66">
        <v>11509</v>
      </c>
      <c r="E119" s="66"/>
      <c r="F119" s="67">
        <f t="shared" si="10"/>
        <v>11509</v>
      </c>
      <c r="G119" s="67">
        <v>11509</v>
      </c>
      <c r="H119" s="67"/>
      <c r="I119" s="67"/>
      <c r="J119" s="63">
        <f t="shared" si="11"/>
        <v>0</v>
      </c>
    </row>
    <row r="120" spans="1:12" ht="18" customHeight="1" x14ac:dyDescent="0.25">
      <c r="A120" s="48">
        <v>105</v>
      </c>
      <c r="B120" s="6" t="s">
        <v>319</v>
      </c>
      <c r="C120" s="65">
        <f t="shared" si="12"/>
        <v>15007</v>
      </c>
      <c r="D120" s="66">
        <v>15007</v>
      </c>
      <c r="E120" s="66"/>
      <c r="F120" s="67">
        <f t="shared" si="10"/>
        <v>15007</v>
      </c>
      <c r="G120" s="67">
        <v>15007</v>
      </c>
      <c r="H120" s="67">
        <v>6571</v>
      </c>
      <c r="I120" s="67"/>
      <c r="J120" s="63">
        <f t="shared" si="11"/>
        <v>0</v>
      </c>
    </row>
    <row r="121" spans="1:12" x14ac:dyDescent="0.25">
      <c r="A121" s="48">
        <v>106</v>
      </c>
      <c r="B121" s="6" t="s">
        <v>320</v>
      </c>
      <c r="C121" s="65">
        <f t="shared" si="12"/>
        <v>4605</v>
      </c>
      <c r="D121" s="66">
        <v>4605</v>
      </c>
      <c r="E121" s="66"/>
      <c r="F121" s="67">
        <f t="shared" si="10"/>
        <v>4605</v>
      </c>
      <c r="G121" s="67">
        <v>4605</v>
      </c>
      <c r="H121" s="67">
        <v>435</v>
      </c>
      <c r="I121" s="67"/>
      <c r="J121" s="63">
        <f t="shared" si="11"/>
        <v>0</v>
      </c>
    </row>
    <row r="122" spans="1:12" ht="31.5" x14ac:dyDescent="0.25">
      <c r="A122" s="48">
        <v>107</v>
      </c>
      <c r="B122" s="6" t="s">
        <v>321</v>
      </c>
      <c r="C122" s="65">
        <f t="shared" si="12"/>
        <v>14964</v>
      </c>
      <c r="D122" s="66">
        <v>14964</v>
      </c>
      <c r="E122" s="61"/>
      <c r="F122" s="67">
        <f t="shared" si="10"/>
        <v>14964</v>
      </c>
      <c r="G122" s="67">
        <v>14964</v>
      </c>
      <c r="H122" s="67">
        <v>811</v>
      </c>
      <c r="I122" s="67"/>
      <c r="J122" s="63">
        <f t="shared" si="11"/>
        <v>0</v>
      </c>
    </row>
    <row r="123" spans="1:12" ht="15" customHeight="1" x14ac:dyDescent="0.25">
      <c r="A123" s="48">
        <v>108</v>
      </c>
      <c r="B123" s="6" t="s">
        <v>322</v>
      </c>
      <c r="C123" s="65">
        <f t="shared" si="12"/>
        <v>33</v>
      </c>
      <c r="D123" s="66">
        <v>33</v>
      </c>
      <c r="E123" s="66"/>
      <c r="F123" s="67">
        <f t="shared" si="10"/>
        <v>33</v>
      </c>
      <c r="G123" s="67">
        <v>33</v>
      </c>
      <c r="H123" s="67"/>
      <c r="I123" s="67"/>
      <c r="J123" s="63">
        <f t="shared" si="11"/>
        <v>0</v>
      </c>
    </row>
    <row r="124" spans="1:12" ht="15" customHeight="1" x14ac:dyDescent="0.25">
      <c r="A124" s="48">
        <v>109</v>
      </c>
      <c r="B124" s="6" t="s">
        <v>323</v>
      </c>
      <c r="C124" s="65">
        <f t="shared" si="12"/>
        <v>3867</v>
      </c>
      <c r="D124" s="66">
        <v>3867</v>
      </c>
      <c r="E124" s="66"/>
      <c r="F124" s="67">
        <f t="shared" si="10"/>
        <v>3867</v>
      </c>
      <c r="G124" s="67">
        <v>3867</v>
      </c>
      <c r="H124" s="67"/>
      <c r="I124" s="67"/>
      <c r="J124" s="63">
        <f t="shared" si="11"/>
        <v>0</v>
      </c>
    </row>
    <row r="125" spans="1:12" x14ac:dyDescent="0.25">
      <c r="A125" s="48">
        <v>110</v>
      </c>
      <c r="B125" s="6" t="s">
        <v>324</v>
      </c>
      <c r="C125" s="65">
        <f t="shared" si="12"/>
        <v>593</v>
      </c>
      <c r="D125" s="66">
        <v>593</v>
      </c>
      <c r="E125" s="66"/>
      <c r="F125" s="67">
        <f t="shared" si="10"/>
        <v>593</v>
      </c>
      <c r="G125" s="67">
        <v>593</v>
      </c>
      <c r="H125" s="67"/>
      <c r="I125" s="67"/>
      <c r="J125" s="63">
        <f t="shared" si="11"/>
        <v>0</v>
      </c>
    </row>
    <row r="126" spans="1:12" x14ac:dyDescent="0.25">
      <c r="A126" s="48">
        <v>111</v>
      </c>
      <c r="B126" s="49" t="s">
        <v>6</v>
      </c>
      <c r="C126" s="60">
        <f>+C128</f>
        <v>322891</v>
      </c>
      <c r="D126" s="60">
        <f t="shared" ref="D126:I126" si="13">+D128</f>
        <v>322891</v>
      </c>
      <c r="E126" s="60">
        <f t="shared" si="13"/>
        <v>0</v>
      </c>
      <c r="F126" s="60">
        <f t="shared" si="13"/>
        <v>322891</v>
      </c>
      <c r="G126" s="60">
        <f t="shared" si="13"/>
        <v>321507</v>
      </c>
      <c r="H126" s="60">
        <f t="shared" si="13"/>
        <v>0</v>
      </c>
      <c r="I126" s="60">
        <f t="shared" si="13"/>
        <v>1384</v>
      </c>
      <c r="J126" s="63">
        <f t="shared" si="11"/>
        <v>0</v>
      </c>
    </row>
    <row r="127" spans="1:12" x14ac:dyDescent="0.25">
      <c r="A127" s="48">
        <v>112</v>
      </c>
      <c r="B127" s="68" t="s">
        <v>2</v>
      </c>
      <c r="C127" s="60"/>
      <c r="D127" s="66"/>
      <c r="E127" s="66"/>
      <c r="F127" s="67">
        <f t="shared" si="10"/>
        <v>0</v>
      </c>
      <c r="G127" s="67"/>
      <c r="H127" s="67"/>
      <c r="I127" s="67"/>
      <c r="J127" s="63">
        <f t="shared" si="11"/>
        <v>0</v>
      </c>
    </row>
    <row r="128" spans="1:12" ht="31.5" x14ac:dyDescent="0.25">
      <c r="A128" s="48">
        <v>113</v>
      </c>
      <c r="B128" s="70" t="s">
        <v>127</v>
      </c>
      <c r="C128" s="65">
        <f>SUM(C129:C136)</f>
        <v>322891</v>
      </c>
      <c r="D128" s="65">
        <f t="shared" ref="D128:I128" si="14">SUM(D129:D136)</f>
        <v>322891</v>
      </c>
      <c r="E128" s="65">
        <f t="shared" si="14"/>
        <v>0</v>
      </c>
      <c r="F128" s="65">
        <f t="shared" si="14"/>
        <v>322891</v>
      </c>
      <c r="G128" s="65">
        <f t="shared" si="14"/>
        <v>321507</v>
      </c>
      <c r="H128" s="65">
        <f t="shared" si="14"/>
        <v>0</v>
      </c>
      <c r="I128" s="65">
        <f t="shared" si="14"/>
        <v>1384</v>
      </c>
      <c r="J128" s="63">
        <f t="shared" si="11"/>
        <v>0</v>
      </c>
    </row>
    <row r="129" spans="1:10" ht="47.25" x14ac:dyDescent="0.25">
      <c r="A129" s="48">
        <v>114</v>
      </c>
      <c r="B129" s="50" t="s">
        <v>342</v>
      </c>
      <c r="C129" s="65">
        <f>+D129+E129</f>
        <v>269965</v>
      </c>
      <c r="D129" s="66">
        <f>273146-3181</f>
        <v>269965</v>
      </c>
      <c r="E129" s="66"/>
      <c r="F129" s="67">
        <f t="shared" si="10"/>
        <v>269965</v>
      </c>
      <c r="G129" s="67">
        <v>269965</v>
      </c>
      <c r="H129" s="67"/>
      <c r="I129" s="67"/>
      <c r="J129" s="63">
        <f t="shared" si="11"/>
        <v>0</v>
      </c>
    </row>
    <row r="130" spans="1:10" ht="31.5" x14ac:dyDescent="0.25">
      <c r="A130" s="48">
        <v>115</v>
      </c>
      <c r="B130" s="6" t="s">
        <v>325</v>
      </c>
      <c r="C130" s="65">
        <f>+D130+E130</f>
        <v>4144</v>
      </c>
      <c r="D130" s="66">
        <v>4144</v>
      </c>
      <c r="E130" s="66"/>
      <c r="F130" s="67">
        <f t="shared" si="10"/>
        <v>4144</v>
      </c>
      <c r="G130" s="67">
        <f>4144-436</f>
        <v>3708</v>
      </c>
      <c r="H130" s="67"/>
      <c r="I130" s="67">
        <v>436</v>
      </c>
      <c r="J130" s="63">
        <f t="shared" si="11"/>
        <v>0</v>
      </c>
    </row>
    <row r="131" spans="1:10" x14ac:dyDescent="0.25">
      <c r="A131" s="48">
        <v>116</v>
      </c>
      <c r="B131" s="50" t="s">
        <v>326</v>
      </c>
      <c r="C131" s="65">
        <f t="shared" si="12"/>
        <v>16512</v>
      </c>
      <c r="D131" s="66">
        <v>16512</v>
      </c>
      <c r="E131" s="66"/>
      <c r="F131" s="67">
        <f t="shared" si="10"/>
        <v>16512</v>
      </c>
      <c r="G131" s="67">
        <f>16512-948</f>
        <v>15564</v>
      </c>
      <c r="H131" s="67"/>
      <c r="I131" s="67">
        <v>948</v>
      </c>
      <c r="J131" s="63">
        <f t="shared" si="11"/>
        <v>0</v>
      </c>
    </row>
    <row r="132" spans="1:10" x14ac:dyDescent="0.25">
      <c r="A132" s="48">
        <v>117</v>
      </c>
      <c r="B132" s="50" t="s">
        <v>327</v>
      </c>
      <c r="C132" s="65">
        <f t="shared" si="12"/>
        <v>8210</v>
      </c>
      <c r="D132" s="66">
        <v>8210</v>
      </c>
      <c r="E132" s="66"/>
      <c r="F132" s="67">
        <f t="shared" si="10"/>
        <v>8210</v>
      </c>
      <c r="G132" s="67">
        <v>8210</v>
      </c>
      <c r="H132" s="67"/>
      <c r="I132" s="67"/>
      <c r="J132" s="63">
        <f t="shared" si="11"/>
        <v>0</v>
      </c>
    </row>
    <row r="133" spans="1:10" x14ac:dyDescent="0.25">
      <c r="A133" s="48">
        <v>118</v>
      </c>
      <c r="B133" s="50" t="s">
        <v>328</v>
      </c>
      <c r="C133" s="65">
        <f t="shared" si="12"/>
        <v>1807</v>
      </c>
      <c r="D133" s="66">
        <v>1807</v>
      </c>
      <c r="E133" s="66"/>
      <c r="F133" s="67">
        <f t="shared" si="10"/>
        <v>1807</v>
      </c>
      <c r="G133" s="67">
        <v>1807</v>
      </c>
      <c r="H133" s="67"/>
      <c r="I133" s="67"/>
      <c r="J133" s="63">
        <f t="shared" si="11"/>
        <v>0</v>
      </c>
    </row>
    <row r="134" spans="1:10" ht="31.5" x14ac:dyDescent="0.25">
      <c r="A134" s="48">
        <v>119</v>
      </c>
      <c r="B134" s="50" t="s">
        <v>331</v>
      </c>
      <c r="C134" s="65">
        <f t="shared" si="12"/>
        <v>1048</v>
      </c>
      <c r="D134" s="66">
        <v>1048</v>
      </c>
      <c r="E134" s="66"/>
      <c r="F134" s="67">
        <f t="shared" si="10"/>
        <v>1048</v>
      </c>
      <c r="G134" s="67">
        <v>1048</v>
      </c>
      <c r="H134" s="67"/>
      <c r="I134" s="67"/>
      <c r="J134" s="63">
        <f t="shared" si="11"/>
        <v>0</v>
      </c>
    </row>
    <row r="135" spans="1:10" x14ac:dyDescent="0.25">
      <c r="A135" s="48">
        <v>120</v>
      </c>
      <c r="B135" s="50" t="s">
        <v>330</v>
      </c>
      <c r="C135" s="65">
        <f t="shared" si="12"/>
        <v>14581</v>
      </c>
      <c r="D135" s="66">
        <v>14581</v>
      </c>
      <c r="E135" s="66"/>
      <c r="F135" s="67">
        <f t="shared" si="10"/>
        <v>14581</v>
      </c>
      <c r="G135" s="67">
        <v>14581</v>
      </c>
      <c r="H135" s="67"/>
      <c r="I135" s="67"/>
      <c r="J135" s="63">
        <f t="shared" si="11"/>
        <v>0</v>
      </c>
    </row>
    <row r="136" spans="1:10" x14ac:dyDescent="0.25">
      <c r="A136" s="48">
        <v>121</v>
      </c>
      <c r="B136" s="6" t="s">
        <v>329</v>
      </c>
      <c r="C136" s="65">
        <f t="shared" si="12"/>
        <v>6624</v>
      </c>
      <c r="D136" s="66">
        <v>6624</v>
      </c>
      <c r="E136" s="66"/>
      <c r="F136" s="67">
        <f t="shared" si="10"/>
        <v>6624</v>
      </c>
      <c r="G136" s="67">
        <v>6624</v>
      </c>
      <c r="H136" s="67"/>
      <c r="I136" s="67"/>
      <c r="J136" s="63">
        <f t="shared" si="11"/>
        <v>0</v>
      </c>
    </row>
    <row r="137" spans="1:10" s="52" customFormat="1" x14ac:dyDescent="0.25">
      <c r="A137" s="48">
        <v>122</v>
      </c>
      <c r="B137" s="7" t="s">
        <v>343</v>
      </c>
      <c r="C137" s="60">
        <f>+D137+E137</f>
        <v>142302</v>
      </c>
      <c r="D137" s="61"/>
      <c r="E137" s="61">
        <f>79136+63166</f>
        <v>142302</v>
      </c>
      <c r="F137" s="74">
        <f>+F139+F141</f>
        <v>142302</v>
      </c>
      <c r="G137" s="62">
        <f t="shared" ref="G137:I137" si="15">+G139+G141</f>
        <v>0</v>
      </c>
      <c r="H137" s="62">
        <f t="shared" si="15"/>
        <v>0</v>
      </c>
      <c r="I137" s="62">
        <f t="shared" si="15"/>
        <v>142302</v>
      </c>
      <c r="J137" s="63">
        <f t="shared" si="11"/>
        <v>0</v>
      </c>
    </row>
    <row r="138" spans="1:10" s="52" customFormat="1" x14ac:dyDescent="0.25">
      <c r="A138" s="48">
        <v>123</v>
      </c>
      <c r="B138" s="68" t="s">
        <v>2</v>
      </c>
      <c r="C138" s="60"/>
      <c r="D138" s="61"/>
      <c r="E138" s="61"/>
      <c r="F138" s="74"/>
      <c r="G138" s="62"/>
      <c r="H138" s="62"/>
      <c r="I138" s="62"/>
      <c r="J138" s="63"/>
    </row>
    <row r="139" spans="1:10" s="52" customFormat="1" x14ac:dyDescent="0.25">
      <c r="A139" s="48">
        <v>124</v>
      </c>
      <c r="B139" s="7" t="s">
        <v>3</v>
      </c>
      <c r="C139" s="60"/>
      <c r="D139" s="61"/>
      <c r="E139" s="61"/>
      <c r="F139" s="62">
        <f>+F140</f>
        <v>94138</v>
      </c>
      <c r="G139" s="62">
        <f t="shared" ref="G139:I139" si="16">+G140</f>
        <v>0</v>
      </c>
      <c r="H139" s="62">
        <f t="shared" si="16"/>
        <v>0</v>
      </c>
      <c r="I139" s="62">
        <f t="shared" si="16"/>
        <v>94138</v>
      </c>
      <c r="J139" s="63"/>
    </row>
    <row r="140" spans="1:10" s="52" customFormat="1" ht="31.5" x14ac:dyDescent="0.25">
      <c r="A140" s="48">
        <v>125</v>
      </c>
      <c r="B140" s="64" t="s">
        <v>127</v>
      </c>
      <c r="C140" s="60"/>
      <c r="D140" s="61"/>
      <c r="E140" s="61"/>
      <c r="F140" s="67">
        <f t="shared" si="10"/>
        <v>94138</v>
      </c>
      <c r="G140" s="62"/>
      <c r="H140" s="62"/>
      <c r="I140" s="67">
        <v>94138</v>
      </c>
      <c r="J140" s="63"/>
    </row>
    <row r="141" spans="1:10" s="52" customFormat="1" ht="31.5" x14ac:dyDescent="0.25">
      <c r="A141" s="48">
        <v>126</v>
      </c>
      <c r="B141" s="7" t="s">
        <v>82</v>
      </c>
      <c r="C141" s="60"/>
      <c r="D141" s="61"/>
      <c r="E141" s="61"/>
      <c r="F141" s="62">
        <f>+F142</f>
        <v>48164</v>
      </c>
      <c r="G141" s="62">
        <f t="shared" ref="G141:I141" si="17">+G142</f>
        <v>0</v>
      </c>
      <c r="H141" s="62">
        <f t="shared" si="17"/>
        <v>0</v>
      </c>
      <c r="I141" s="62">
        <f t="shared" si="17"/>
        <v>48164</v>
      </c>
      <c r="J141" s="63"/>
    </row>
    <row r="142" spans="1:10" s="52" customFormat="1" ht="31.5" x14ac:dyDescent="0.25">
      <c r="A142" s="48">
        <v>127</v>
      </c>
      <c r="B142" s="64" t="s">
        <v>127</v>
      </c>
      <c r="C142" s="60"/>
      <c r="D142" s="61"/>
      <c r="E142" s="61"/>
      <c r="F142" s="67">
        <f t="shared" si="10"/>
        <v>48164</v>
      </c>
      <c r="G142" s="62"/>
      <c r="H142" s="62"/>
      <c r="I142" s="67">
        <v>48164</v>
      </c>
      <c r="J142" s="63"/>
    </row>
    <row r="143" spans="1:10" ht="31.5" x14ac:dyDescent="0.25">
      <c r="A143" s="48">
        <v>128</v>
      </c>
      <c r="B143" s="7" t="s">
        <v>344</v>
      </c>
      <c r="C143" s="60">
        <f>+D143+E143</f>
        <v>18</v>
      </c>
      <c r="D143" s="66"/>
      <c r="E143" s="61">
        <v>18</v>
      </c>
      <c r="F143" s="62">
        <f>+F145</f>
        <v>18</v>
      </c>
      <c r="G143" s="62">
        <f t="shared" ref="G143:I143" si="18">+G145</f>
        <v>18</v>
      </c>
      <c r="H143" s="62">
        <f t="shared" si="18"/>
        <v>0</v>
      </c>
      <c r="I143" s="62">
        <f t="shared" si="18"/>
        <v>0</v>
      </c>
      <c r="J143" s="63">
        <f t="shared" si="11"/>
        <v>0</v>
      </c>
    </row>
    <row r="144" spans="1:10" x14ac:dyDescent="0.25">
      <c r="A144" s="48">
        <v>129</v>
      </c>
      <c r="B144" s="68" t="s">
        <v>2</v>
      </c>
      <c r="C144" s="60"/>
      <c r="D144" s="66"/>
      <c r="E144" s="61"/>
      <c r="F144" s="62"/>
      <c r="G144" s="62"/>
      <c r="H144" s="62"/>
      <c r="I144" s="62"/>
      <c r="J144" s="63"/>
    </row>
    <row r="145" spans="1:10" x14ac:dyDescent="0.25">
      <c r="A145" s="48">
        <v>130</v>
      </c>
      <c r="B145" s="7" t="s">
        <v>3</v>
      </c>
      <c r="C145" s="60"/>
      <c r="D145" s="66"/>
      <c r="E145" s="61"/>
      <c r="F145" s="62">
        <f t="shared" si="10"/>
        <v>18</v>
      </c>
      <c r="G145" s="62">
        <f>+G146</f>
        <v>18</v>
      </c>
      <c r="H145" s="62"/>
      <c r="I145" s="62"/>
      <c r="J145" s="63"/>
    </row>
    <row r="146" spans="1:10" x14ac:dyDescent="0.25">
      <c r="A146" s="48">
        <v>131</v>
      </c>
      <c r="B146" s="64" t="s">
        <v>64</v>
      </c>
      <c r="C146" s="60"/>
      <c r="D146" s="66"/>
      <c r="E146" s="61"/>
      <c r="F146" s="67">
        <f t="shared" si="10"/>
        <v>18</v>
      </c>
      <c r="G146" s="67">
        <v>18</v>
      </c>
      <c r="H146" s="67"/>
      <c r="I146" s="67"/>
      <c r="J146" s="63"/>
    </row>
    <row r="147" spans="1:10" ht="47.25" x14ac:dyDescent="0.25">
      <c r="A147" s="48">
        <v>132</v>
      </c>
      <c r="B147" s="49" t="s">
        <v>345</v>
      </c>
      <c r="C147" s="60">
        <f t="shared" si="12"/>
        <v>3480251</v>
      </c>
      <c r="D147" s="66"/>
      <c r="E147" s="61">
        <v>3480251</v>
      </c>
      <c r="F147" s="62">
        <f>+F149</f>
        <v>1206580</v>
      </c>
      <c r="G147" s="62">
        <f t="shared" ref="G147:I147" si="19">+G149</f>
        <v>258503</v>
      </c>
      <c r="H147" s="62">
        <f t="shared" si="19"/>
        <v>0</v>
      </c>
      <c r="I147" s="62">
        <f t="shared" si="19"/>
        <v>948077</v>
      </c>
      <c r="J147" s="63">
        <f t="shared" si="11"/>
        <v>2273671</v>
      </c>
    </row>
    <row r="148" spans="1:10" x14ac:dyDescent="0.25">
      <c r="A148" s="48">
        <v>133</v>
      </c>
      <c r="B148" s="68" t="s">
        <v>2</v>
      </c>
      <c r="C148" s="60"/>
      <c r="D148" s="66"/>
      <c r="E148" s="61"/>
      <c r="F148" s="67">
        <f t="shared" si="10"/>
        <v>0</v>
      </c>
      <c r="G148" s="67"/>
      <c r="H148" s="67"/>
      <c r="I148" s="67"/>
      <c r="J148" s="63"/>
    </row>
    <row r="149" spans="1:10" x14ac:dyDescent="0.25">
      <c r="A149" s="48">
        <v>134</v>
      </c>
      <c r="B149" s="49" t="s">
        <v>4</v>
      </c>
      <c r="C149" s="60"/>
      <c r="D149" s="66"/>
      <c r="E149" s="61"/>
      <c r="F149" s="62">
        <f>+F150</f>
        <v>1206580</v>
      </c>
      <c r="G149" s="62">
        <f t="shared" ref="G149:I149" si="20">+G150</f>
        <v>258503</v>
      </c>
      <c r="H149" s="62">
        <f t="shared" si="20"/>
        <v>0</v>
      </c>
      <c r="I149" s="62">
        <f t="shared" si="20"/>
        <v>948077</v>
      </c>
      <c r="J149" s="63"/>
    </row>
    <row r="150" spans="1:10" x14ac:dyDescent="0.25">
      <c r="A150" s="48">
        <v>135</v>
      </c>
      <c r="B150" s="70" t="s">
        <v>110</v>
      </c>
      <c r="C150" s="60"/>
      <c r="D150" s="66"/>
      <c r="E150" s="61"/>
      <c r="F150" s="67">
        <f t="shared" si="10"/>
        <v>1206580</v>
      </c>
      <c r="G150" s="67">
        <f>1500+10803+246200</f>
        <v>258503</v>
      </c>
      <c r="H150" s="67"/>
      <c r="I150" s="67">
        <v>948077</v>
      </c>
      <c r="J150" s="63"/>
    </row>
    <row r="151" spans="1:10" ht="31.5" x14ac:dyDescent="0.25">
      <c r="A151" s="48">
        <v>136</v>
      </c>
      <c r="B151" s="49" t="s">
        <v>346</v>
      </c>
      <c r="C151" s="60">
        <f t="shared" si="12"/>
        <v>53257</v>
      </c>
      <c r="D151" s="61"/>
      <c r="E151" s="61">
        <f>53207.37+49.63</f>
        <v>53257</v>
      </c>
      <c r="F151" s="74">
        <f>+F153+F155</f>
        <v>52837</v>
      </c>
      <c r="G151" s="62">
        <f t="shared" ref="G151:I151" si="21">+G153+G155</f>
        <v>20475</v>
      </c>
      <c r="H151" s="62">
        <f t="shared" si="21"/>
        <v>0</v>
      </c>
      <c r="I151" s="62">
        <f t="shared" si="21"/>
        <v>32362</v>
      </c>
      <c r="J151" s="63">
        <f t="shared" si="11"/>
        <v>420</v>
      </c>
    </row>
    <row r="152" spans="1:10" x14ac:dyDescent="0.25">
      <c r="A152" s="48">
        <v>137</v>
      </c>
      <c r="B152" s="68" t="s">
        <v>2</v>
      </c>
      <c r="C152" s="60"/>
      <c r="D152" s="61"/>
      <c r="E152" s="61"/>
      <c r="F152" s="74"/>
      <c r="G152" s="62"/>
      <c r="H152" s="62"/>
      <c r="I152" s="62"/>
      <c r="J152" s="63"/>
    </row>
    <row r="153" spans="1:10" ht="31.5" x14ac:dyDescent="0.25">
      <c r="A153" s="48">
        <v>138</v>
      </c>
      <c r="B153" s="7" t="s">
        <v>82</v>
      </c>
      <c r="C153" s="60"/>
      <c r="D153" s="61"/>
      <c r="E153" s="61"/>
      <c r="F153" s="62">
        <f>+F154</f>
        <v>26500</v>
      </c>
      <c r="G153" s="62">
        <f>+G154</f>
        <v>1333</v>
      </c>
      <c r="H153" s="62">
        <f t="shared" ref="H153:I153" si="22">+H154</f>
        <v>0</v>
      </c>
      <c r="I153" s="62">
        <f t="shared" si="22"/>
        <v>25167</v>
      </c>
      <c r="J153" s="63"/>
    </row>
    <row r="154" spans="1:10" x14ac:dyDescent="0.25">
      <c r="A154" s="48">
        <v>139</v>
      </c>
      <c r="B154" s="70" t="s">
        <v>110</v>
      </c>
      <c r="C154" s="60"/>
      <c r="D154" s="61"/>
      <c r="E154" s="61"/>
      <c r="F154" s="67">
        <f t="shared" si="10"/>
        <v>26500</v>
      </c>
      <c r="G154" s="67">
        <v>1333</v>
      </c>
      <c r="H154" s="67"/>
      <c r="I154" s="67">
        <f>21714+3453</f>
        <v>25167</v>
      </c>
      <c r="J154" s="63"/>
    </row>
    <row r="155" spans="1:10" x14ac:dyDescent="0.25">
      <c r="A155" s="48">
        <v>140</v>
      </c>
      <c r="B155" s="49" t="s">
        <v>4</v>
      </c>
      <c r="C155" s="60"/>
      <c r="D155" s="61"/>
      <c r="E155" s="61"/>
      <c r="F155" s="62">
        <f>+F156</f>
        <v>26337</v>
      </c>
      <c r="G155" s="62">
        <f t="shared" ref="G155:I155" si="23">+G156</f>
        <v>19142</v>
      </c>
      <c r="H155" s="62">
        <f t="shared" si="23"/>
        <v>0</v>
      </c>
      <c r="I155" s="62">
        <f t="shared" si="23"/>
        <v>7195</v>
      </c>
      <c r="J155" s="63"/>
    </row>
    <row r="156" spans="1:10" x14ac:dyDescent="0.25">
      <c r="A156" s="48">
        <v>141</v>
      </c>
      <c r="B156" s="70" t="s">
        <v>110</v>
      </c>
      <c r="C156" s="60"/>
      <c r="D156" s="61"/>
      <c r="E156" s="61"/>
      <c r="F156" s="67">
        <f t="shared" si="10"/>
        <v>26337</v>
      </c>
      <c r="G156" s="67">
        <v>19142</v>
      </c>
      <c r="H156" s="67"/>
      <c r="I156" s="67">
        <v>7195</v>
      </c>
      <c r="J156" s="63"/>
    </row>
    <row r="157" spans="1:10" ht="31.5" x14ac:dyDescent="0.25">
      <c r="A157" s="48">
        <v>142</v>
      </c>
      <c r="B157" s="7" t="s">
        <v>347</v>
      </c>
      <c r="C157" s="60">
        <f>+D157+E157</f>
        <v>35538</v>
      </c>
      <c r="D157" s="61"/>
      <c r="E157" s="61">
        <f>27387.11+8150.91</f>
        <v>35538</v>
      </c>
      <c r="F157" s="62">
        <f>+F159</f>
        <v>35538</v>
      </c>
      <c r="G157" s="62">
        <f t="shared" ref="G157:I157" si="24">+G159</f>
        <v>35538</v>
      </c>
      <c r="H157" s="62">
        <f t="shared" si="24"/>
        <v>0</v>
      </c>
      <c r="I157" s="62">
        <f t="shared" si="24"/>
        <v>0</v>
      </c>
      <c r="J157" s="63">
        <f t="shared" si="11"/>
        <v>0</v>
      </c>
    </row>
    <row r="158" spans="1:10" x14ac:dyDescent="0.25">
      <c r="A158" s="48">
        <v>143</v>
      </c>
      <c r="B158" s="68" t="s">
        <v>2</v>
      </c>
      <c r="C158" s="60"/>
      <c r="D158" s="61"/>
      <c r="E158" s="61"/>
      <c r="F158" s="62"/>
      <c r="G158" s="62"/>
      <c r="H158" s="62"/>
      <c r="I158" s="62"/>
      <c r="J158" s="63"/>
    </row>
    <row r="159" spans="1:10" x14ac:dyDescent="0.25">
      <c r="A159" s="48">
        <v>144</v>
      </c>
      <c r="B159" s="7" t="s">
        <v>6</v>
      </c>
      <c r="C159" s="60"/>
      <c r="D159" s="61"/>
      <c r="E159" s="60"/>
      <c r="F159" s="62">
        <f t="shared" si="10"/>
        <v>35538</v>
      </c>
      <c r="G159" s="62">
        <v>35538</v>
      </c>
      <c r="H159" s="62"/>
      <c r="I159" s="62"/>
      <c r="J159" s="63"/>
    </row>
    <row r="160" spans="1:10" x14ac:dyDescent="0.25">
      <c r="A160" s="48">
        <v>145</v>
      </c>
      <c r="B160" s="64" t="s">
        <v>133</v>
      </c>
      <c r="C160" s="60"/>
      <c r="D160" s="61"/>
      <c r="E160" s="60"/>
      <c r="F160" s="67">
        <f t="shared" si="10"/>
        <v>35538</v>
      </c>
      <c r="G160" s="67">
        <v>35538</v>
      </c>
      <c r="H160" s="62"/>
      <c r="I160" s="62"/>
      <c r="J160" s="63"/>
    </row>
    <row r="161" spans="1:19" ht="63" x14ac:dyDescent="0.25">
      <c r="A161" s="48">
        <v>146</v>
      </c>
      <c r="B161" s="49" t="s">
        <v>348</v>
      </c>
      <c r="C161" s="60">
        <f>+D161+E161</f>
        <v>244562</v>
      </c>
      <c r="D161" s="66"/>
      <c r="E161" s="61">
        <f>244439.79+122.39</f>
        <v>244562</v>
      </c>
      <c r="F161" s="62">
        <f>+F163</f>
        <v>244562</v>
      </c>
      <c r="G161" s="62">
        <f t="shared" ref="G161:I161" si="25">+G163</f>
        <v>6482</v>
      </c>
      <c r="H161" s="62">
        <f t="shared" si="25"/>
        <v>0</v>
      </c>
      <c r="I161" s="62">
        <f t="shared" si="25"/>
        <v>238080</v>
      </c>
      <c r="J161" s="63">
        <f t="shared" si="11"/>
        <v>0</v>
      </c>
    </row>
    <row r="162" spans="1:19" x14ac:dyDescent="0.25">
      <c r="A162" s="48">
        <v>147</v>
      </c>
      <c r="B162" s="68" t="s">
        <v>2</v>
      </c>
      <c r="C162" s="60"/>
      <c r="D162" s="66"/>
      <c r="E162" s="61"/>
      <c r="F162" s="62"/>
      <c r="G162" s="62"/>
      <c r="H162" s="62"/>
      <c r="I162" s="62"/>
      <c r="J162" s="63"/>
    </row>
    <row r="163" spans="1:19" x14ac:dyDescent="0.25">
      <c r="A163" s="48">
        <v>148</v>
      </c>
      <c r="B163" s="49" t="s">
        <v>4</v>
      </c>
      <c r="C163" s="60"/>
      <c r="D163" s="66"/>
      <c r="E163" s="61"/>
      <c r="F163" s="62">
        <f>+F164+F165</f>
        <v>244562</v>
      </c>
      <c r="G163" s="62">
        <f t="shared" ref="G163:I163" si="26">+G164+G165</f>
        <v>6482</v>
      </c>
      <c r="H163" s="62">
        <f t="shared" si="26"/>
        <v>0</v>
      </c>
      <c r="I163" s="62">
        <f t="shared" si="26"/>
        <v>238080</v>
      </c>
      <c r="J163" s="63"/>
    </row>
    <row r="164" spans="1:19" ht="31.5" x14ac:dyDescent="0.25">
      <c r="A164" s="48">
        <v>149</v>
      </c>
      <c r="B164" s="70" t="s">
        <v>349</v>
      </c>
      <c r="C164" s="60"/>
      <c r="D164" s="66"/>
      <c r="E164" s="61"/>
      <c r="F164" s="67">
        <f t="shared" si="10"/>
        <v>72307</v>
      </c>
      <c r="G164" s="67">
        <v>6482</v>
      </c>
      <c r="H164" s="67"/>
      <c r="I164" s="67">
        <v>65825</v>
      </c>
      <c r="J164" s="63"/>
    </row>
    <row r="165" spans="1:19" ht="31.5" x14ac:dyDescent="0.25">
      <c r="A165" s="48">
        <v>150</v>
      </c>
      <c r="B165" s="64" t="s">
        <v>111</v>
      </c>
      <c r="C165" s="60"/>
      <c r="D165" s="66"/>
      <c r="E165" s="61"/>
      <c r="F165" s="67">
        <f t="shared" si="10"/>
        <v>172255</v>
      </c>
      <c r="G165" s="67"/>
      <c r="H165" s="67"/>
      <c r="I165" s="67">
        <v>172255</v>
      </c>
      <c r="J165" s="63"/>
    </row>
    <row r="166" spans="1:19" x14ac:dyDescent="0.25">
      <c r="A166" s="48">
        <v>151</v>
      </c>
      <c r="B166" s="7" t="s">
        <v>350</v>
      </c>
      <c r="C166" s="60">
        <f>+D166+E166</f>
        <v>1941912</v>
      </c>
      <c r="D166" s="61"/>
      <c r="E166" s="61">
        <v>1941912</v>
      </c>
      <c r="F166" s="62">
        <f>+F168+F170+F172</f>
        <v>792090</v>
      </c>
      <c r="G166" s="62">
        <f t="shared" ref="G166:I166" si="27">+G168+G170+G172</f>
        <v>16164</v>
      </c>
      <c r="H166" s="62">
        <f t="shared" si="27"/>
        <v>0</v>
      </c>
      <c r="I166" s="62">
        <f t="shared" si="27"/>
        <v>775926</v>
      </c>
      <c r="J166" s="63">
        <f>+C166-F166</f>
        <v>1149822</v>
      </c>
    </row>
    <row r="167" spans="1:19" x14ac:dyDescent="0.25">
      <c r="A167" s="48">
        <v>152</v>
      </c>
      <c r="B167" s="68" t="s">
        <v>2</v>
      </c>
      <c r="C167" s="60"/>
      <c r="D167" s="61"/>
      <c r="E167" s="61"/>
      <c r="F167" s="62"/>
      <c r="G167" s="67"/>
      <c r="H167" s="67"/>
      <c r="I167" s="67"/>
      <c r="J167" s="63"/>
    </row>
    <row r="168" spans="1:19" ht="31.5" x14ac:dyDescent="0.25">
      <c r="A168" s="48">
        <v>153</v>
      </c>
      <c r="B168" s="49" t="s">
        <v>82</v>
      </c>
      <c r="C168" s="60"/>
      <c r="D168" s="61"/>
      <c r="E168" s="61"/>
      <c r="F168" s="62">
        <f>+F169</f>
        <v>309775</v>
      </c>
      <c r="G168" s="62">
        <f t="shared" ref="G168:I168" si="28">+G169</f>
        <v>0</v>
      </c>
      <c r="H168" s="62">
        <f t="shared" si="28"/>
        <v>0</v>
      </c>
      <c r="I168" s="62">
        <f t="shared" si="28"/>
        <v>309775</v>
      </c>
      <c r="J168" s="63"/>
    </row>
    <row r="169" spans="1:19" ht="31.5" x14ac:dyDescent="0.25">
      <c r="A169" s="48">
        <v>154</v>
      </c>
      <c r="B169" s="70" t="s">
        <v>144</v>
      </c>
      <c r="C169" s="60"/>
      <c r="D169" s="61"/>
      <c r="E169" s="61"/>
      <c r="F169" s="67">
        <f t="shared" ref="F169:F173" si="29">+G169+I169</f>
        <v>309775</v>
      </c>
      <c r="G169" s="67"/>
      <c r="H169" s="67"/>
      <c r="I169" s="67">
        <v>309775</v>
      </c>
      <c r="J169" s="63"/>
    </row>
    <row r="170" spans="1:19" x14ac:dyDescent="0.25">
      <c r="A170" s="48">
        <v>155</v>
      </c>
      <c r="B170" s="49" t="s">
        <v>4</v>
      </c>
      <c r="C170" s="60"/>
      <c r="D170" s="61"/>
      <c r="E170" s="61"/>
      <c r="F170" s="62">
        <f>+F171</f>
        <v>50000</v>
      </c>
      <c r="G170" s="62">
        <f t="shared" ref="G170:I170" si="30">+G171</f>
        <v>0</v>
      </c>
      <c r="H170" s="62">
        <f t="shared" si="30"/>
        <v>0</v>
      </c>
      <c r="I170" s="62">
        <f t="shared" si="30"/>
        <v>50000</v>
      </c>
      <c r="J170" s="63"/>
    </row>
    <row r="171" spans="1:19" ht="31.5" x14ac:dyDescent="0.25">
      <c r="A171" s="48">
        <v>156</v>
      </c>
      <c r="B171" s="64" t="s">
        <v>111</v>
      </c>
      <c r="C171" s="60"/>
      <c r="D171" s="66"/>
      <c r="E171" s="61"/>
      <c r="F171" s="67">
        <f t="shared" si="29"/>
        <v>50000</v>
      </c>
      <c r="G171" s="67"/>
      <c r="H171" s="67"/>
      <c r="I171" s="67">
        <v>50000</v>
      </c>
      <c r="J171" s="63"/>
    </row>
    <row r="172" spans="1:19" x14ac:dyDescent="0.25">
      <c r="A172" s="48">
        <v>157</v>
      </c>
      <c r="B172" s="7" t="s">
        <v>109</v>
      </c>
      <c r="C172" s="60"/>
      <c r="D172" s="66"/>
      <c r="E172" s="61"/>
      <c r="F172" s="62">
        <f>+F173</f>
        <v>432315</v>
      </c>
      <c r="G172" s="62">
        <f t="shared" ref="G172:I172" si="31">+G173</f>
        <v>16164</v>
      </c>
      <c r="H172" s="62">
        <f t="shared" si="31"/>
        <v>0</v>
      </c>
      <c r="I172" s="62">
        <f t="shared" si="31"/>
        <v>416151</v>
      </c>
      <c r="J172" s="63"/>
    </row>
    <row r="173" spans="1:19" ht="15.75" customHeight="1" x14ac:dyDescent="0.25">
      <c r="A173" s="48">
        <v>158</v>
      </c>
      <c r="B173" s="70" t="s">
        <v>351</v>
      </c>
      <c r="C173" s="60"/>
      <c r="D173" s="66"/>
      <c r="E173" s="61"/>
      <c r="F173" s="67">
        <f t="shared" si="29"/>
        <v>432315</v>
      </c>
      <c r="G173" s="67">
        <f>2164+14000</f>
        <v>16164</v>
      </c>
      <c r="H173" s="67"/>
      <c r="I173" s="75">
        <f>21180+307200+89935-2164</f>
        <v>416151</v>
      </c>
      <c r="J173" s="63"/>
    </row>
    <row r="174" spans="1:19" x14ac:dyDescent="0.25">
      <c r="A174" s="48">
        <v>159</v>
      </c>
      <c r="B174" s="7" t="s">
        <v>352</v>
      </c>
      <c r="C174" s="61">
        <f t="shared" ref="C174:J174" si="32">+C16+C18+C22+C126+C137+C143+C147+C151+C157+C161+C166</f>
        <v>7066622</v>
      </c>
      <c r="D174" s="61">
        <f t="shared" si="32"/>
        <v>1168782</v>
      </c>
      <c r="E174" s="61">
        <f t="shared" si="32"/>
        <v>5897840</v>
      </c>
      <c r="F174" s="61">
        <f t="shared" si="32"/>
        <v>3642709</v>
      </c>
      <c r="G174" s="61">
        <f t="shared" si="32"/>
        <v>1416812</v>
      </c>
      <c r="H174" s="61">
        <f t="shared" si="32"/>
        <v>79340</v>
      </c>
      <c r="I174" s="61">
        <f t="shared" si="32"/>
        <v>2225897</v>
      </c>
      <c r="J174" s="61">
        <f t="shared" si="32"/>
        <v>3423913</v>
      </c>
      <c r="S174" s="63"/>
    </row>
    <row r="175" spans="1:19" x14ac:dyDescent="0.25">
      <c r="J175" s="63">
        <f>+C174-F174</f>
        <v>3423913</v>
      </c>
    </row>
    <row r="176" spans="1:19" x14ac:dyDescent="0.25">
      <c r="B176" s="76"/>
      <c r="C176" s="76"/>
      <c r="J176" s="63">
        <f>+G174+I174</f>
        <v>3642709</v>
      </c>
    </row>
    <row r="178" spans="6:9" x14ac:dyDescent="0.25">
      <c r="F178" s="63"/>
      <c r="G178" s="63"/>
      <c r="H178" s="63"/>
      <c r="I178" s="63"/>
    </row>
  </sheetData>
  <mergeCells count="13">
    <mergeCell ref="E13:E14"/>
    <mergeCell ref="G13:H13"/>
    <mergeCell ref="I13:I14"/>
    <mergeCell ref="A8:I8"/>
    <mergeCell ref="A11:A14"/>
    <mergeCell ref="B11:B14"/>
    <mergeCell ref="C11:E11"/>
    <mergeCell ref="F11:I11"/>
    <mergeCell ref="C12:C14"/>
    <mergeCell ref="D12:E12"/>
    <mergeCell ref="F12:F14"/>
    <mergeCell ref="G12:I12"/>
    <mergeCell ref="D13:D14"/>
  </mergeCells>
  <pageMargins left="0.70866141732283472" right="0.70866141732283472" top="0.74803149606299213"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1 pr. pajamos</vt:lpstr>
      <vt:lpstr>1 pr. asignavimai</vt:lpstr>
      <vt:lpstr>2 pr.</vt:lpstr>
      <vt:lpstr>5 pr.</vt:lpstr>
      <vt:lpstr>'1 pr. asignavimai'!Print_Titles</vt:lpstr>
      <vt:lpstr>'1 pr. pajamos'!Print_Titles</vt:lpstr>
      <vt:lpstr>'2 pr.'!Print_Titles</vt:lpstr>
      <vt:lpstr>'5 pr.'!Print_Titles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Evaldas Barcas</dc:creator>
  <cp:lastModifiedBy>Virginija Palaimiene</cp:lastModifiedBy>
  <cp:lastPrinted>2015-11-12T12:04:19Z</cp:lastPrinted>
  <dcterms:created xsi:type="dcterms:W3CDTF">2013-11-22T06:09:34Z</dcterms:created>
  <dcterms:modified xsi:type="dcterms:W3CDTF">2015-11-30T07:20:47Z</dcterms:modified>
</cp:coreProperties>
</file>