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Palaimiene\Desktop\T1-358\"/>
    </mc:Choice>
  </mc:AlternateContent>
  <bookViews>
    <workbookView xWindow="30" yWindow="2745" windowWidth="15480" windowHeight="8640"/>
  </bookViews>
  <sheets>
    <sheet name="6 programa" sheetId="9" r:id="rId1"/>
    <sheet name="Aiškinamoji lentelė " sheetId="5" r:id="rId2"/>
    <sheet name="Asignavimų valdytojų kodai" sheetId="3" state="hidden" r:id="rId3"/>
    <sheet name="Lapas1" sheetId="8" state="hidden" r:id="rId4"/>
  </sheets>
  <definedNames>
    <definedName name="_xlnm.Print_Area" localSheetId="0">'6 programa'!$A$1:$N$195</definedName>
    <definedName name="_xlnm.Print_Area" localSheetId="1">'Aiškinamoji lentelė '!$A$1:$U$214</definedName>
    <definedName name="_xlnm.Print_Titles" localSheetId="0">'6 programa'!$5:$7</definedName>
    <definedName name="_xlnm.Print_Titles" localSheetId="1">'Aiškinamoji lentelė '!$6:$8</definedName>
  </definedNames>
  <calcPr calcId="152511" fullPrecision="0"/>
</workbook>
</file>

<file path=xl/calcChain.xml><?xml version="1.0" encoding="utf-8"?>
<calcChain xmlns="http://schemas.openxmlformats.org/spreadsheetml/2006/main">
  <c r="L77" i="5" l="1"/>
  <c r="H32" i="9"/>
  <c r="L181" i="5" l="1"/>
  <c r="L180" i="5"/>
  <c r="L157" i="5" l="1"/>
  <c r="H139" i="9"/>
  <c r="H76" i="9"/>
  <c r="P157" i="5" l="1"/>
  <c r="O157" i="5"/>
  <c r="J160" i="5"/>
  <c r="K157" i="5"/>
  <c r="J157" i="5"/>
  <c r="M152" i="5"/>
  <c r="N152" i="5"/>
  <c r="O152" i="5"/>
  <c r="P152" i="5"/>
  <c r="Q152" i="5"/>
  <c r="M157" i="5"/>
  <c r="N157" i="5"/>
  <c r="Q157" i="5"/>
  <c r="I139" i="9"/>
  <c r="J139" i="9"/>
  <c r="I134" i="9"/>
  <c r="J134" i="9"/>
  <c r="H134" i="9"/>
  <c r="I67" i="9" l="1"/>
  <c r="H67" i="9"/>
  <c r="L103" i="5"/>
  <c r="H87" i="9"/>
  <c r="I168" i="9" l="1"/>
  <c r="J168" i="9"/>
  <c r="H168" i="9"/>
  <c r="I106" i="9"/>
  <c r="J106" i="9"/>
  <c r="H106" i="9"/>
  <c r="H110" i="9"/>
  <c r="H111" i="9" l="1"/>
  <c r="L186" i="5"/>
  <c r="K190" i="5"/>
  <c r="L190" i="5"/>
  <c r="M190" i="5"/>
  <c r="N190" i="5"/>
  <c r="O190" i="5"/>
  <c r="P190" i="5"/>
  <c r="Q190" i="5"/>
  <c r="J190" i="5"/>
  <c r="M186" i="5"/>
  <c r="N186" i="5"/>
  <c r="O186" i="5"/>
  <c r="P186" i="5"/>
  <c r="Q186" i="5"/>
  <c r="J186" i="5"/>
  <c r="J191" i="5" l="1"/>
  <c r="N191" i="5"/>
  <c r="Q191" i="5"/>
  <c r="M191" i="5"/>
  <c r="P191" i="5"/>
  <c r="L191" i="5"/>
  <c r="O191" i="5"/>
  <c r="J193" i="9"/>
  <c r="I193" i="9"/>
  <c r="H193" i="9"/>
  <c r="J192" i="9"/>
  <c r="I192" i="9"/>
  <c r="H192" i="9"/>
  <c r="J191" i="9"/>
  <c r="I191" i="9"/>
  <c r="H191" i="9"/>
  <c r="J190" i="9"/>
  <c r="I190" i="9"/>
  <c r="H190" i="9"/>
  <c r="J189" i="9"/>
  <c r="I189" i="9"/>
  <c r="H189" i="9"/>
  <c r="J187" i="9"/>
  <c r="I187" i="9"/>
  <c r="H187" i="9"/>
  <c r="J186" i="9"/>
  <c r="I186" i="9"/>
  <c r="H186" i="9"/>
  <c r="J181" i="9"/>
  <c r="I181" i="9"/>
  <c r="H181" i="9"/>
  <c r="J171" i="9"/>
  <c r="I171" i="9"/>
  <c r="H171" i="9"/>
  <c r="H172" i="9" s="1"/>
  <c r="J146" i="9"/>
  <c r="I146" i="9"/>
  <c r="H146" i="9"/>
  <c r="J142" i="9"/>
  <c r="I142" i="9"/>
  <c r="H142" i="9"/>
  <c r="J185" i="9"/>
  <c r="I185" i="9"/>
  <c r="H185" i="9"/>
  <c r="J184" i="9"/>
  <c r="I184" i="9"/>
  <c r="H184" i="9"/>
  <c r="J110" i="9"/>
  <c r="I110" i="9"/>
  <c r="I111" i="9"/>
  <c r="J183" i="9"/>
  <c r="I183" i="9"/>
  <c r="H183" i="9"/>
  <c r="J182" i="9"/>
  <c r="I182" i="9"/>
  <c r="H182" i="9"/>
  <c r="J180" i="9"/>
  <c r="I180" i="9"/>
  <c r="J91" i="9"/>
  <c r="I91" i="9"/>
  <c r="H91" i="9"/>
  <c r="J87" i="9"/>
  <c r="I87" i="9"/>
  <c r="J76" i="9"/>
  <c r="I76" i="9"/>
  <c r="J67" i="9"/>
  <c r="J56" i="9"/>
  <c r="I56" i="9"/>
  <c r="H56" i="9"/>
  <c r="J42" i="9"/>
  <c r="I42" i="9"/>
  <c r="H42" i="9"/>
  <c r="J32" i="9"/>
  <c r="I32" i="9"/>
  <c r="H147" i="9" l="1"/>
  <c r="I147" i="9"/>
  <c r="J147" i="9"/>
  <c r="H92" i="9"/>
  <c r="H188" i="9"/>
  <c r="I188" i="9"/>
  <c r="J188" i="9"/>
  <c r="J111" i="9"/>
  <c r="I172" i="9"/>
  <c r="J172" i="9"/>
  <c r="J92" i="9"/>
  <c r="H180" i="9"/>
  <c r="H179" i="9" s="1"/>
  <c r="H178" i="9" s="1"/>
  <c r="I92" i="9"/>
  <c r="J179" i="9"/>
  <c r="J178" i="9" s="1"/>
  <c r="I179" i="9"/>
  <c r="I178" i="9" s="1"/>
  <c r="H194" i="9" l="1"/>
  <c r="I173" i="9"/>
  <c r="I174" i="9" s="1"/>
  <c r="J194" i="9"/>
  <c r="H173" i="9"/>
  <c r="H174" i="9" s="1"/>
  <c r="I194" i="9"/>
  <c r="J173" i="9"/>
  <c r="J174" i="9" s="1"/>
  <c r="P165" i="5"/>
  <c r="Q165" i="5"/>
  <c r="P160" i="5"/>
  <c r="P122" i="5"/>
  <c r="P107" i="5"/>
  <c r="Q103" i="5"/>
  <c r="P103" i="5"/>
  <c r="P77" i="5"/>
  <c r="Q66" i="5"/>
  <c r="P66" i="5"/>
  <c r="Q77" i="5"/>
  <c r="Q36" i="5"/>
  <c r="Q51" i="5"/>
  <c r="P51" i="5"/>
  <c r="P36" i="5"/>
  <c r="Q202" i="5"/>
  <c r="Q203" i="5"/>
  <c r="Q122" i="5"/>
  <c r="Q160" i="5"/>
  <c r="P166" i="5" l="1"/>
  <c r="Q166" i="5"/>
  <c r="K41" i="5"/>
  <c r="O125" i="5" l="1"/>
  <c r="O70" i="5"/>
  <c r="O68" i="5"/>
  <c r="O14" i="5"/>
  <c r="J126" i="5" l="1"/>
  <c r="J209" i="5"/>
  <c r="J200" i="5"/>
  <c r="J199" i="5"/>
  <c r="J165" i="5" l="1"/>
  <c r="O51" i="5" l="1"/>
  <c r="L51" i="5"/>
  <c r="L201" i="5" l="1"/>
  <c r="P205" i="5"/>
  <c r="L25" i="5" l="1"/>
  <c r="L24" i="5"/>
  <c r="Q206" i="5" l="1"/>
  <c r="Q205" i="5"/>
  <c r="Q204" i="5"/>
  <c r="Q201" i="5"/>
  <c r="Q200" i="5"/>
  <c r="Q199" i="5"/>
  <c r="Q198" i="5" l="1"/>
  <c r="M103" i="5"/>
  <c r="N103" i="5"/>
  <c r="O103" i="5"/>
  <c r="K103" i="5"/>
  <c r="J103" i="5"/>
  <c r="L89" i="5"/>
  <c r="J89" i="5"/>
  <c r="K77" i="5"/>
  <c r="J77" i="5"/>
  <c r="L66" i="5"/>
  <c r="J66" i="5"/>
  <c r="J51" i="5"/>
  <c r="L36" i="5"/>
  <c r="J36" i="5"/>
  <c r="P204" i="5" l="1"/>
  <c r="P208" i="5"/>
  <c r="P210" i="5"/>
  <c r="P212" i="5"/>
  <c r="P126" i="5"/>
  <c r="J122" i="5"/>
  <c r="J127" i="5" s="1"/>
  <c r="O107" i="5"/>
  <c r="L107" i="5"/>
  <c r="J107" i="5"/>
  <c r="O77" i="5"/>
  <c r="O36" i="5"/>
  <c r="K107" i="5"/>
  <c r="M107" i="5"/>
  <c r="N107" i="5"/>
  <c r="Q107" i="5"/>
  <c r="Q126" i="5"/>
  <c r="Q127" i="5" s="1"/>
  <c r="O126" i="5"/>
  <c r="N126" i="5"/>
  <c r="M126" i="5"/>
  <c r="L126" i="5"/>
  <c r="K126" i="5"/>
  <c r="P127" i="5" l="1"/>
  <c r="J108" i="5"/>
  <c r="K25" i="5"/>
  <c r="K36" i="5" s="1"/>
  <c r="O160" i="5" l="1"/>
  <c r="N160" i="5"/>
  <c r="M160" i="5"/>
  <c r="L160" i="5"/>
  <c r="K158" i="5"/>
  <c r="K160" i="5" s="1"/>
  <c r="O165" i="5"/>
  <c r="N165" i="5"/>
  <c r="N166" i="5" s="1"/>
  <c r="M165" i="5"/>
  <c r="L165" i="5"/>
  <c r="K165" i="5"/>
  <c r="O166" i="5" l="1"/>
  <c r="M166" i="5"/>
  <c r="P79" i="5"/>
  <c r="P203" i="5" s="1"/>
  <c r="P89" i="5" l="1"/>
  <c r="P108" i="5" s="1"/>
  <c r="K150" i="5"/>
  <c r="Q212" i="5" l="1"/>
  <c r="P199" i="5"/>
  <c r="O89" i="5"/>
  <c r="K89" i="5"/>
  <c r="L200" i="5" l="1"/>
  <c r="J202" i="5" l="1"/>
  <c r="L204" i="5" l="1"/>
  <c r="J205" i="5"/>
  <c r="K148" i="5" l="1"/>
  <c r="J148" i="5"/>
  <c r="J152" i="5" s="1"/>
  <c r="J166" i="5" s="1"/>
  <c r="J201" i="5" l="1"/>
  <c r="J198" i="5" s="1"/>
  <c r="L149" i="5"/>
  <c r="L152" i="5" l="1"/>
  <c r="L166" i="5" s="1"/>
  <c r="K202" i="5"/>
  <c r="K146" i="5"/>
  <c r="K152" i="5" s="1"/>
  <c r="K166" i="5" s="1"/>
  <c r="K120" i="5"/>
  <c r="K53" i="5"/>
  <c r="K66" i="5" s="1"/>
  <c r="V199" i="8" l="1"/>
  <c r="U199" i="8"/>
  <c r="L199" i="8"/>
  <c r="K199" i="8"/>
  <c r="V198" i="8"/>
  <c r="U198" i="8"/>
  <c r="Q198" i="8"/>
  <c r="M198" i="8"/>
  <c r="L198" i="8"/>
  <c r="K198" i="8"/>
  <c r="V197" i="8"/>
  <c r="U197" i="8"/>
  <c r="L197" i="8"/>
  <c r="K197" i="8"/>
  <c r="V196" i="8"/>
  <c r="U196" i="8"/>
  <c r="Q196" i="8"/>
  <c r="M196" i="8"/>
  <c r="L196" i="8"/>
  <c r="V195" i="8"/>
  <c r="U195" i="8"/>
  <c r="U194" i="8" s="1"/>
  <c r="L195" i="8"/>
  <c r="L194" i="8" s="1"/>
  <c r="K195" i="8"/>
  <c r="K194" i="8" s="1"/>
  <c r="V194" i="8"/>
  <c r="V193" i="8"/>
  <c r="U193" i="8"/>
  <c r="Q193" i="8"/>
  <c r="M193" i="8"/>
  <c r="L193" i="8"/>
  <c r="K193" i="8"/>
  <c r="V192" i="8"/>
  <c r="U192" i="8"/>
  <c r="K192" i="8"/>
  <c r="V191" i="8"/>
  <c r="U191" i="8"/>
  <c r="M191" i="8"/>
  <c r="L191" i="8"/>
  <c r="K191" i="8"/>
  <c r="V190" i="8"/>
  <c r="U190" i="8"/>
  <c r="V189" i="8"/>
  <c r="U189" i="8"/>
  <c r="L189" i="8"/>
  <c r="K189" i="8"/>
  <c r="V188" i="8"/>
  <c r="U188" i="8"/>
  <c r="K188" i="8"/>
  <c r="V187" i="8"/>
  <c r="U187" i="8"/>
  <c r="Q187" i="8"/>
  <c r="M187" i="8"/>
  <c r="L187" i="8"/>
  <c r="K187" i="8"/>
  <c r="V186" i="8"/>
  <c r="K186" i="8"/>
  <c r="V176" i="8"/>
  <c r="V177" i="8" s="1"/>
  <c r="U176" i="8"/>
  <c r="T176" i="8"/>
  <c r="S176" i="8"/>
  <c r="R176" i="8"/>
  <c r="R177" i="8" s="1"/>
  <c r="P176" i="8"/>
  <c r="O176" i="8"/>
  <c r="N176" i="8"/>
  <c r="K176" i="8"/>
  <c r="K177" i="8" s="1"/>
  <c r="Q174" i="8"/>
  <c r="M174" i="8"/>
  <c r="Q173" i="8"/>
  <c r="M173" i="8"/>
  <c r="L173" i="8"/>
  <c r="Q172" i="8"/>
  <c r="M172" i="8"/>
  <c r="L172" i="8"/>
  <c r="Q171" i="8"/>
  <c r="L171" i="8"/>
  <c r="Q169" i="8"/>
  <c r="M169" i="8"/>
  <c r="Q166" i="8"/>
  <c r="M166" i="8"/>
  <c r="L166" i="8"/>
  <c r="L164" i="8"/>
  <c r="L163" i="8"/>
  <c r="L162" i="8"/>
  <c r="L161" i="8"/>
  <c r="L159" i="8"/>
  <c r="L176" i="8" s="1"/>
  <c r="Q158" i="8"/>
  <c r="M158" i="8"/>
  <c r="V153" i="8"/>
  <c r="U153" i="8"/>
  <c r="T153" i="8"/>
  <c r="S153" i="8"/>
  <c r="R153" i="8"/>
  <c r="P153" i="8"/>
  <c r="O153" i="8"/>
  <c r="N153" i="8"/>
  <c r="K153" i="8"/>
  <c r="M151" i="8"/>
  <c r="Q150" i="8"/>
  <c r="Q153" i="8" s="1"/>
  <c r="M150" i="8"/>
  <c r="Q149" i="8"/>
  <c r="M149" i="8"/>
  <c r="M153" i="8" s="1"/>
  <c r="L147" i="8"/>
  <c r="L153" i="8" s="1"/>
  <c r="Q146" i="8"/>
  <c r="M146" i="8"/>
  <c r="V141" i="8"/>
  <c r="V142" i="8" s="1"/>
  <c r="T141" i="8"/>
  <c r="S141" i="8"/>
  <c r="R141" i="8"/>
  <c r="P141" i="8"/>
  <c r="O141" i="8"/>
  <c r="N141" i="8"/>
  <c r="K141" i="8"/>
  <c r="Q140" i="8"/>
  <c r="Q141" i="8" s="1"/>
  <c r="U139" i="8"/>
  <c r="U186" i="8" s="1"/>
  <c r="U185" i="8" s="1"/>
  <c r="U184" i="8" s="1"/>
  <c r="U200" i="8" s="1"/>
  <c r="M139" i="8"/>
  <c r="M141" i="8" s="1"/>
  <c r="L139" i="8"/>
  <c r="L141" i="8" s="1"/>
  <c r="V138" i="8"/>
  <c r="U138" i="8"/>
  <c r="T138" i="8"/>
  <c r="S138" i="8"/>
  <c r="R138" i="8"/>
  <c r="P138" i="8"/>
  <c r="O138" i="8"/>
  <c r="N138" i="8"/>
  <c r="K138" i="8"/>
  <c r="Q137" i="8"/>
  <c r="M137" i="8"/>
  <c r="M135" i="8"/>
  <c r="L135" i="8"/>
  <c r="Q134" i="8"/>
  <c r="M134" i="8"/>
  <c r="M131" i="8"/>
  <c r="M130" i="8"/>
  <c r="Q129" i="8"/>
  <c r="Q138" i="8" s="1"/>
  <c r="M129" i="8"/>
  <c r="M128" i="8"/>
  <c r="M127" i="8"/>
  <c r="L127" i="8"/>
  <c r="M126" i="8"/>
  <c r="L126" i="8"/>
  <c r="L138" i="8" s="1"/>
  <c r="M125" i="8"/>
  <c r="M124" i="8"/>
  <c r="M123" i="8"/>
  <c r="M121" i="8"/>
  <c r="Q119" i="8"/>
  <c r="M119" i="8"/>
  <c r="Q117" i="8"/>
  <c r="M117" i="8"/>
  <c r="Q116" i="8"/>
  <c r="M116" i="8"/>
  <c r="V115" i="8"/>
  <c r="U115" i="8"/>
  <c r="T115" i="8"/>
  <c r="S115" i="8"/>
  <c r="R115" i="8"/>
  <c r="P115" i="8"/>
  <c r="O115" i="8"/>
  <c r="N115" i="8"/>
  <c r="K115" i="8"/>
  <c r="Q114" i="8"/>
  <c r="M114" i="8"/>
  <c r="M113" i="8"/>
  <c r="Q112" i="8"/>
  <c r="M112" i="8"/>
  <c r="L112" i="8"/>
  <c r="L115" i="8" s="1"/>
  <c r="M111" i="8"/>
  <c r="Q110" i="8"/>
  <c r="M110" i="8"/>
  <c r="Q109" i="8"/>
  <c r="Q192" i="8" s="1"/>
  <c r="M108" i="8"/>
  <c r="Q107" i="8"/>
  <c r="Q115" i="8" s="1"/>
  <c r="M107" i="8"/>
  <c r="Q105" i="8"/>
  <c r="M105" i="8"/>
  <c r="Q104" i="8"/>
  <c r="M104" i="8"/>
  <c r="V101" i="8"/>
  <c r="V102" i="8" s="1"/>
  <c r="U101" i="8"/>
  <c r="U102" i="8" s="1"/>
  <c r="T101" i="8"/>
  <c r="T102" i="8" s="1"/>
  <c r="S101" i="8"/>
  <c r="S102" i="8" s="1"/>
  <c r="R101" i="8"/>
  <c r="R102" i="8" s="1"/>
  <c r="P101" i="8"/>
  <c r="P102" i="8" s="1"/>
  <c r="O101" i="8"/>
  <c r="O102" i="8" s="1"/>
  <c r="N101" i="8"/>
  <c r="N102" i="8" s="1"/>
  <c r="K101" i="8"/>
  <c r="K102" i="8" s="1"/>
  <c r="Q98" i="8"/>
  <c r="M98" i="8"/>
  <c r="L98" i="8"/>
  <c r="Q97" i="8"/>
  <c r="Q188" i="8" s="1"/>
  <c r="M97" i="8"/>
  <c r="L97" i="8"/>
  <c r="L188" i="8" s="1"/>
  <c r="Q96" i="8"/>
  <c r="M96" i="8"/>
  <c r="L96" i="8"/>
  <c r="Q95" i="8"/>
  <c r="M95" i="8"/>
  <c r="Q94" i="8"/>
  <c r="M94" i="8"/>
  <c r="Q93" i="8"/>
  <c r="M93" i="8"/>
  <c r="L93" i="8"/>
  <c r="Q92" i="8"/>
  <c r="M92" i="8"/>
  <c r="L92" i="8"/>
  <c r="Q91" i="8"/>
  <c r="M91" i="8"/>
  <c r="L91" i="8"/>
  <c r="Q90" i="8"/>
  <c r="M90" i="8"/>
  <c r="M189" i="8" s="1"/>
  <c r="Q89" i="8"/>
  <c r="M89" i="8"/>
  <c r="M101" i="8" s="1"/>
  <c r="M102" i="8" s="1"/>
  <c r="L89" i="8"/>
  <c r="V82" i="8"/>
  <c r="U82" i="8"/>
  <c r="T82" i="8"/>
  <c r="S82" i="8"/>
  <c r="R82" i="8"/>
  <c r="P82" i="8"/>
  <c r="O82" i="8"/>
  <c r="N82" i="8"/>
  <c r="L82" i="8"/>
  <c r="K82" i="8"/>
  <c r="Q79" i="8"/>
  <c r="Q82" i="8" s="1"/>
  <c r="M79" i="8"/>
  <c r="M82" i="8" s="1"/>
  <c r="V78" i="8"/>
  <c r="U78" i="8"/>
  <c r="T78" i="8"/>
  <c r="S78" i="8"/>
  <c r="R78" i="8"/>
  <c r="P78" i="8"/>
  <c r="O78" i="8"/>
  <c r="N78" i="8"/>
  <c r="L78" i="8"/>
  <c r="K78" i="8"/>
  <c r="Q76" i="8"/>
  <c r="Q197" i="8" s="1"/>
  <c r="M76" i="8"/>
  <c r="M197" i="8" s="1"/>
  <c r="Q75" i="8"/>
  <c r="Q195" i="8" s="1"/>
  <c r="M75" i="8"/>
  <c r="M195" i="8" s="1"/>
  <c r="Q73" i="8"/>
  <c r="Q78" i="8" s="1"/>
  <c r="M73" i="8"/>
  <c r="V70" i="8"/>
  <c r="U70" i="8"/>
  <c r="T70" i="8"/>
  <c r="S70" i="8"/>
  <c r="R70" i="8"/>
  <c r="P70" i="8"/>
  <c r="O70" i="8"/>
  <c r="N70" i="8"/>
  <c r="K70" i="8"/>
  <c r="M69" i="8"/>
  <c r="M186" i="8" s="1"/>
  <c r="M68" i="8"/>
  <c r="M67" i="8"/>
  <c r="L67" i="8"/>
  <c r="Q65" i="8"/>
  <c r="Q199" i="8" s="1"/>
  <c r="M65" i="8"/>
  <c r="Q62" i="8"/>
  <c r="M62" i="8"/>
  <c r="L62" i="8"/>
  <c r="L70" i="8" s="1"/>
  <c r="V60" i="8"/>
  <c r="U60" i="8"/>
  <c r="T60" i="8"/>
  <c r="S60" i="8"/>
  <c r="R60" i="8"/>
  <c r="P60" i="8"/>
  <c r="O60" i="8"/>
  <c r="N60" i="8"/>
  <c r="K60" i="8"/>
  <c r="Q58" i="8"/>
  <c r="M58" i="8"/>
  <c r="Q56" i="8"/>
  <c r="M56" i="8"/>
  <c r="L56" i="8"/>
  <c r="Q54" i="8"/>
  <c r="Q60" i="8" s="1"/>
  <c r="M54" i="8"/>
  <c r="V52" i="8"/>
  <c r="U52" i="8"/>
  <c r="T52" i="8"/>
  <c r="S52" i="8"/>
  <c r="R52" i="8"/>
  <c r="P52" i="8"/>
  <c r="O52" i="8"/>
  <c r="N52" i="8"/>
  <c r="L52" i="8"/>
  <c r="K52" i="8"/>
  <c r="Q45" i="8"/>
  <c r="M45" i="8"/>
  <c r="Q44" i="8"/>
  <c r="M44" i="8"/>
  <c r="M52" i="8" s="1"/>
  <c r="V42" i="8"/>
  <c r="U42" i="8"/>
  <c r="T42" i="8"/>
  <c r="S42" i="8"/>
  <c r="R42" i="8"/>
  <c r="P42" i="8"/>
  <c r="O42" i="8"/>
  <c r="N42" i="8"/>
  <c r="K42" i="8"/>
  <c r="Q41" i="8"/>
  <c r="M40" i="8"/>
  <c r="M39" i="8"/>
  <c r="M38" i="8"/>
  <c r="M37" i="8"/>
  <c r="Q35" i="8"/>
  <c r="M35" i="8"/>
  <c r="Q34" i="8"/>
  <c r="Q33" i="8"/>
  <c r="M33" i="8"/>
  <c r="L33" i="8"/>
  <c r="L42" i="8" s="1"/>
  <c r="Q32" i="8"/>
  <c r="M32" i="8"/>
  <c r="Q31" i="8"/>
  <c r="M31" i="8"/>
  <c r="Q30" i="8"/>
  <c r="Q186" i="8" s="1"/>
  <c r="V28" i="8"/>
  <c r="U28" i="8"/>
  <c r="T28" i="8"/>
  <c r="S28" i="8"/>
  <c r="R28" i="8"/>
  <c r="P28" i="8"/>
  <c r="O28" i="8"/>
  <c r="N28" i="8"/>
  <c r="L28" i="8"/>
  <c r="K28" i="8"/>
  <c r="M27" i="8"/>
  <c r="M26" i="8"/>
  <c r="M22" i="8"/>
  <c r="Q19" i="8"/>
  <c r="M19" i="8"/>
  <c r="M17" i="8"/>
  <c r="M16" i="8"/>
  <c r="Q14" i="8"/>
  <c r="Q28" i="8" s="1"/>
  <c r="M14" i="8"/>
  <c r="K142" i="8" l="1"/>
  <c r="P142" i="8"/>
  <c r="M28" i="8"/>
  <c r="M42" i="8"/>
  <c r="L190" i="8"/>
  <c r="M70" i="8"/>
  <c r="K83" i="8"/>
  <c r="P83" i="8"/>
  <c r="U83" i="8"/>
  <c r="M188" i="8"/>
  <c r="R142" i="8"/>
  <c r="Q176" i="8"/>
  <c r="N177" i="8"/>
  <c r="N178" i="8" s="1"/>
  <c r="N179" i="8" s="1"/>
  <c r="S177" i="8"/>
  <c r="S178" i="8" s="1"/>
  <c r="S179" i="8" s="1"/>
  <c r="K185" i="8"/>
  <c r="K184" i="8" s="1"/>
  <c r="O83" i="8"/>
  <c r="T83" i="8"/>
  <c r="R83" i="8"/>
  <c r="V83" i="8"/>
  <c r="M138" i="8"/>
  <c r="N142" i="8"/>
  <c r="S142" i="8"/>
  <c r="M176" i="8"/>
  <c r="O177" i="8"/>
  <c r="O178" i="8" s="1"/>
  <c r="O179" i="8" s="1"/>
  <c r="T177" i="8"/>
  <c r="T178" i="8" s="1"/>
  <c r="T179" i="8" s="1"/>
  <c r="V185" i="8"/>
  <c r="V184" i="8" s="1"/>
  <c r="V200" i="8" s="1"/>
  <c r="Q52" i="8"/>
  <c r="Q70" i="8"/>
  <c r="M78" i="8"/>
  <c r="M190" i="8"/>
  <c r="M60" i="8"/>
  <c r="L60" i="8"/>
  <c r="L83" i="8" s="1"/>
  <c r="M199" i="8"/>
  <c r="N83" i="8"/>
  <c r="S83" i="8"/>
  <c r="L186" i="8"/>
  <c r="Q190" i="8"/>
  <c r="M115" i="8"/>
  <c r="O142" i="8"/>
  <c r="T142" i="8"/>
  <c r="P177" i="8"/>
  <c r="P178" i="8" s="1"/>
  <c r="P179" i="8" s="1"/>
  <c r="U177" i="8"/>
  <c r="Q194" i="8"/>
  <c r="M142" i="8"/>
  <c r="Q177" i="8"/>
  <c r="K200" i="8"/>
  <c r="M177" i="8"/>
  <c r="M178" i="8" s="1"/>
  <c r="M179" i="8" s="1"/>
  <c r="M83" i="8"/>
  <c r="L185" i="8"/>
  <c r="Q142" i="8"/>
  <c r="M185" i="8"/>
  <c r="M194" i="8"/>
  <c r="L142" i="8"/>
  <c r="L177" i="8"/>
  <c r="K178" i="8"/>
  <c r="K179" i="8" s="1"/>
  <c r="R178" i="8"/>
  <c r="R179" i="8" s="1"/>
  <c r="V178" i="8"/>
  <c r="V179" i="8" s="1"/>
  <c r="U141" i="8"/>
  <c r="U142" i="8" s="1"/>
  <c r="Q191" i="8"/>
  <c r="L192" i="8"/>
  <c r="L101" i="8"/>
  <c r="L102" i="8" s="1"/>
  <c r="Q189" i="8"/>
  <c r="M192" i="8"/>
  <c r="M184" i="8" s="1"/>
  <c r="M200" i="8" s="1"/>
  <c r="Q101" i="8"/>
  <c r="Q102" i="8" s="1"/>
  <c r="Q42" i="8"/>
  <c r="Q83" i="8" s="1"/>
  <c r="Q184" i="8" l="1"/>
  <c r="Q200" i="8" s="1"/>
  <c r="U178" i="8"/>
  <c r="U179" i="8" s="1"/>
  <c r="Q185" i="8"/>
  <c r="L184" i="8"/>
  <c r="L200" i="8" s="1"/>
  <c r="Q178" i="8"/>
  <c r="Q179" i="8" s="1"/>
  <c r="L178" i="8"/>
  <c r="L179" i="8" s="1"/>
  <c r="K183" i="5" l="1"/>
  <c r="K180" i="5"/>
  <c r="K186" i="5" s="1"/>
  <c r="K191" i="5" s="1"/>
  <c r="K121" i="5"/>
  <c r="K119" i="5"/>
  <c r="K116" i="5"/>
  <c r="K115" i="5"/>
  <c r="K114" i="5"/>
  <c r="K112" i="5"/>
  <c r="K51" i="5"/>
  <c r="K122" i="5" l="1"/>
  <c r="K127" i="5" s="1"/>
  <c r="K201" i="5"/>
  <c r="K212" i="5"/>
  <c r="K211" i="5"/>
  <c r="K210" i="5"/>
  <c r="K209" i="5"/>
  <c r="K208" i="5"/>
  <c r="K206" i="5"/>
  <c r="K205" i="5"/>
  <c r="K204" i="5"/>
  <c r="K203" i="5"/>
  <c r="K200" i="5"/>
  <c r="K199" i="5"/>
  <c r="K207" i="5" l="1"/>
  <c r="K198" i="5"/>
  <c r="K197" i="5" s="1"/>
  <c r="K213" i="5" l="1"/>
  <c r="L206" i="5"/>
  <c r="K108" i="5" l="1"/>
  <c r="N77" i="5" l="1"/>
  <c r="M77" i="5"/>
  <c r="P202" i="5" l="1"/>
  <c r="M122" i="5" l="1"/>
  <c r="M127" i="5" s="1"/>
  <c r="M89" i="5"/>
  <c r="N89" i="5"/>
  <c r="Q89" i="5"/>
  <c r="L211" i="5"/>
  <c r="M51" i="5"/>
  <c r="N51" i="5"/>
  <c r="M36" i="5"/>
  <c r="N36" i="5"/>
  <c r="M66" i="5"/>
  <c r="N66" i="5"/>
  <c r="O66" i="5"/>
  <c r="P192" i="5" l="1"/>
  <c r="P193" i="5" l="1"/>
  <c r="O108" i="5"/>
  <c r="N108" i="5"/>
  <c r="Q108" i="5"/>
  <c r="M108" i="5"/>
  <c r="N122" i="5" l="1"/>
  <c r="N127" i="5" s="1"/>
  <c r="O122" i="5"/>
  <c r="O127" i="5" s="1"/>
  <c r="Q192" i="5"/>
  <c r="P206" i="5" l="1"/>
  <c r="J204" i="5" l="1"/>
  <c r="J206" i="5"/>
  <c r="J197" i="5" l="1"/>
  <c r="L205" i="5" l="1"/>
  <c r="P211" i="5" l="1"/>
  <c r="P201" i="5"/>
  <c r="L208" i="5"/>
  <c r="L121" i="5"/>
  <c r="L202" i="5"/>
  <c r="Q211" i="5"/>
  <c r="Q210" i="5"/>
  <c r="Q209" i="5"/>
  <c r="P209" i="5"/>
  <c r="P207" i="5" s="1"/>
  <c r="Q208" i="5"/>
  <c r="P200" i="5"/>
  <c r="P198" i="5" l="1"/>
  <c r="P197" i="5" s="1"/>
  <c r="P213" i="5" s="1"/>
  <c r="L122" i="5"/>
  <c r="L127" i="5" s="1"/>
  <c r="L199" i="5"/>
  <c r="L203" i="5"/>
  <c r="Q197" i="5"/>
  <c r="Q207" i="5"/>
  <c r="J192" i="5"/>
  <c r="L209" i="5"/>
  <c r="L108" i="5"/>
  <c r="L212" i="5"/>
  <c r="J208" i="5"/>
  <c r="J212" i="5"/>
  <c r="J210" i="5"/>
  <c r="L210" i="5"/>
  <c r="L192" i="5" l="1"/>
  <c r="L198" i="5"/>
  <c r="L197" i="5" s="1"/>
  <c r="K192" i="5"/>
  <c r="K193" i="5" s="1"/>
  <c r="N192" i="5"/>
  <c r="N193" i="5" s="1"/>
  <c r="M192" i="5"/>
  <c r="M193" i="5" s="1"/>
  <c r="Q193" i="5"/>
  <c r="O192" i="5"/>
  <c r="O193" i="5" s="1"/>
  <c r="L207" i="5"/>
  <c r="Q213" i="5"/>
  <c r="L213" i="5" l="1"/>
  <c r="L193" i="5"/>
  <c r="J211" i="5"/>
  <c r="J207" i="5" s="1"/>
  <c r="J213" i="5" s="1"/>
  <c r="J193" i="5" l="1"/>
</calcChain>
</file>

<file path=xl/comments1.xml><?xml version="1.0" encoding="utf-8"?>
<comments xmlns="http://schemas.openxmlformats.org/spreadsheetml/2006/main">
  <authors>
    <author>Audra Cepiene</author>
    <author>Indre Buteniene</author>
  </authors>
  <commentList>
    <comment ref="E12"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14"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18"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23" authorId="0" shapeId="0">
      <text>
        <r>
          <rPr>
            <sz val="9"/>
            <color indexed="81"/>
            <rFont val="Tahoma"/>
            <family val="2"/>
            <charset val="186"/>
          </rPr>
          <t>2.1.2.2 Plėtoti viešojo ir privataus transporto sąveikos sistemą įrengiant transporto priemonių laikymo aikšteles</t>
        </r>
      </text>
    </comment>
    <comment ref="E33"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E43"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57"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E68"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H69" authorId="0" shapeId="0">
      <text>
        <r>
          <rPr>
            <b/>
            <sz val="9"/>
            <color indexed="81"/>
            <rFont val="Tahoma"/>
            <family val="2"/>
            <charset val="186"/>
          </rPr>
          <t>Audra Cepiene:</t>
        </r>
        <r>
          <rPr>
            <sz val="9"/>
            <color indexed="81"/>
            <rFont val="Tahoma"/>
            <family val="2"/>
            <charset val="186"/>
          </rPr>
          <t xml:space="preserve">
koreguota po susirinkimo</t>
        </r>
      </text>
    </comment>
    <comment ref="E73" authorId="0" shapeId="0">
      <text>
        <r>
          <rPr>
            <b/>
            <sz val="9"/>
            <color indexed="81"/>
            <rFont val="Tahoma"/>
            <family val="2"/>
            <charset val="186"/>
          </rPr>
          <t xml:space="preserve">P3.1.2.1 </t>
        </r>
        <r>
          <rPr>
            <sz val="9"/>
            <color indexed="81"/>
            <rFont val="Tahoma"/>
            <family val="2"/>
            <charset val="186"/>
          </rPr>
          <t xml:space="preserve">
Klaipėdos LEZ teritorijoje plėtoti susisiekimo ir inžinerinę infrastruktūrą, reikiamas plėtrai lėšas siekiant gauti iš ES bei valstybės fondų ir programų</t>
        </r>
      </text>
    </comment>
    <comment ref="E77"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H80" authorId="1" shapeId="0">
      <text>
        <r>
          <rPr>
            <b/>
            <sz val="9"/>
            <color indexed="81"/>
            <rFont val="Tahoma"/>
            <family val="2"/>
            <charset val="186"/>
          </rPr>
          <t>Indre Buteniene:</t>
        </r>
        <r>
          <rPr>
            <sz val="9"/>
            <color indexed="81"/>
            <rFont val="Tahoma"/>
            <family val="2"/>
            <charset val="186"/>
          </rPr>
          <t xml:space="preserve">
Lėšos bus kompensuotos KVJUD</t>
        </r>
      </text>
    </comment>
    <comment ref="E94"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17"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E143" authorId="0" shape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List>
</comments>
</file>

<file path=xl/comments2.xml><?xml version="1.0" encoding="utf-8"?>
<comments xmlns="http://schemas.openxmlformats.org/spreadsheetml/2006/main">
  <authors>
    <author>Audra Cepiene</author>
    <author>Indre Buteniene</author>
  </authors>
  <commentList>
    <comment ref="F13"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5"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19"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24" authorId="0" shapeId="0">
      <text>
        <r>
          <rPr>
            <sz val="9"/>
            <color indexed="81"/>
            <rFont val="Tahoma"/>
            <family val="2"/>
            <charset val="186"/>
          </rPr>
          <t>2.1.2.2 Plėtoti viešojo ir privataus transporto sąveikos sistemą įrengiant transporto priemonių laikymo aikšteles</t>
        </r>
      </text>
    </comment>
    <comment ref="F37"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F52"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57" authorId="0" shapeId="0">
      <text>
        <r>
          <rPr>
            <sz val="9"/>
            <color indexed="81"/>
            <rFont val="Tahoma"/>
            <family val="2"/>
            <charset val="186"/>
          </rPr>
          <t>2014-10-22 Nr.TAR-109 M.ūkioir apl. Komiteto nutarimas ir 10-17 SPG3-22  įtraukta priemonė. Paskaičiavimai 10-30 VS-6054</t>
        </r>
      </text>
    </comment>
    <comment ref="F67"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I74" authorId="1" shapeId="0">
      <text>
        <r>
          <rPr>
            <b/>
            <sz val="9"/>
            <color indexed="81"/>
            <rFont val="Tahoma"/>
            <family val="2"/>
            <charset val="186"/>
          </rPr>
          <t>Indre Buteniene:</t>
        </r>
        <r>
          <rPr>
            <sz val="9"/>
            <color indexed="81"/>
            <rFont val="Tahoma"/>
            <family val="2"/>
            <charset val="186"/>
          </rPr>
          <t xml:space="preserve">
Vienuoliai</t>
        </r>
      </text>
    </comment>
    <comment ref="F78"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F90"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91" authorId="1" shapeId="0">
      <text>
        <r>
          <rPr>
            <b/>
            <sz val="9"/>
            <color indexed="81"/>
            <rFont val="Tahoma"/>
            <family val="2"/>
            <charset val="186"/>
          </rPr>
          <t>Indre Buteniene:</t>
        </r>
        <r>
          <rPr>
            <sz val="9"/>
            <color indexed="81"/>
            <rFont val="Tahoma"/>
            <family val="2"/>
            <charset val="186"/>
          </rPr>
          <t xml:space="preserve">
A. Velykienė parašys raštą, nes 2016 m. reikalingi 23 tūkst. Eur.</t>
        </r>
      </text>
    </comment>
    <comment ref="F110"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30"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F155" authorId="0" shapeId="0">
      <text>
        <r>
          <rPr>
            <b/>
            <sz val="9"/>
            <color indexed="81"/>
            <rFont val="Tahoma"/>
            <family val="2"/>
            <charset val="186"/>
          </rPr>
          <t>KSP 2.1.2.2.</t>
        </r>
        <r>
          <rPr>
            <sz val="9"/>
            <color indexed="81"/>
            <rFont val="Tahoma"/>
            <family val="2"/>
            <charset val="186"/>
          </rPr>
          <t xml:space="preserve">
Plėtoti viešojo ir privataus transporto sąveikos sistemą įrengiant transporto priemonių laikymo aikšteles</t>
        </r>
      </text>
    </comment>
    <comment ref="F161" authorId="0" shape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 ref="K170" authorId="0" shapeId="0">
      <text>
        <r>
          <rPr>
            <sz val="9"/>
            <color indexed="81"/>
            <rFont val="Tahoma"/>
            <family val="2"/>
            <charset val="186"/>
          </rPr>
          <t xml:space="preserve">Smeltės g. ruožas
</t>
        </r>
      </text>
    </comment>
    <comment ref="J198" authorId="0" shapeId="0">
      <text>
        <r>
          <rPr>
            <b/>
            <sz val="9"/>
            <color indexed="81"/>
            <rFont val="Tahoma"/>
            <family val="2"/>
            <charset val="186"/>
          </rPr>
          <t>pirminis biudžetas 6.539.615 Eur</t>
        </r>
        <r>
          <rPr>
            <sz val="9"/>
            <color indexed="81"/>
            <rFont val="Tahoma"/>
            <family val="2"/>
            <charset val="186"/>
          </rPr>
          <t xml:space="preserve">
</t>
        </r>
      </text>
    </comment>
    <comment ref="J209" authorId="0" shapeId="0">
      <text>
        <r>
          <rPr>
            <b/>
            <sz val="9"/>
            <color indexed="81"/>
            <rFont val="Tahoma"/>
            <family val="2"/>
            <charset val="186"/>
          </rPr>
          <t>Audra Cepiene:</t>
        </r>
        <r>
          <rPr>
            <sz val="9"/>
            <color indexed="81"/>
            <rFont val="Tahoma"/>
            <family val="2"/>
            <charset val="186"/>
          </rPr>
          <t xml:space="preserve">
2765436 KPP Eur
</t>
        </r>
      </text>
    </comment>
  </commentList>
</comments>
</file>

<file path=xl/comments3.xml><?xml version="1.0" encoding="utf-8"?>
<comments xmlns="http://schemas.openxmlformats.org/spreadsheetml/2006/main">
  <authors>
    <author>Audra Cepiene</author>
    <author>Indre Buteniene</author>
  </authors>
  <commentList>
    <comment ref="F12"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29"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E37" authorId="0" shapeId="0">
      <text>
        <r>
          <rPr>
            <b/>
            <sz val="9"/>
            <color indexed="81"/>
            <rFont val="Tahoma"/>
            <family val="2"/>
            <charset val="186"/>
          </rPr>
          <t>Audra Cepiene:</t>
        </r>
        <r>
          <rPr>
            <sz val="9"/>
            <color indexed="81"/>
            <rFont val="Tahoma"/>
            <family val="2"/>
            <charset val="186"/>
          </rPr>
          <t xml:space="preserve">
Tauralaukio gyvenvietė</t>
        </r>
      </text>
    </comment>
    <comment ref="F43"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F53"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F61"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F71"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F85"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11" authorId="0" shapeId="0">
      <text>
        <r>
          <rPr>
            <b/>
            <sz val="9"/>
            <color indexed="81"/>
            <rFont val="Tahoma"/>
            <family val="2"/>
            <charset val="186"/>
          </rPr>
          <t>Audra Cepiene:</t>
        </r>
        <r>
          <rPr>
            <sz val="9"/>
            <color indexed="81"/>
            <rFont val="Tahoma"/>
            <family val="2"/>
            <charset val="186"/>
          </rPr>
          <t xml:space="preserve">
16 straipsnis. Neįgaliųjų socialinės integracijos valdymas
Minijos gatvėje esamų trinkelių prie pėsčiųjų perėjų, sankryžų, autobusų sustojimo paviljonų pritaikymas silpnaregiams.</t>
        </r>
      </text>
    </comment>
    <comment ref="W121" authorId="0" shapeId="0">
      <text>
        <r>
          <rPr>
            <b/>
            <sz val="9"/>
            <color indexed="81"/>
            <rFont val="Tahoma"/>
            <family val="2"/>
            <charset val="186"/>
          </rPr>
          <t>Audra Cepiene: 10-24 posėdis. Protokolo nėra. Svarstyta su direktore.</t>
        </r>
        <r>
          <rPr>
            <sz val="9"/>
            <color indexed="81"/>
            <rFont val="Tahoma"/>
            <family val="2"/>
            <charset val="186"/>
          </rPr>
          <t xml:space="preserve">
Siekiant atlikti aukščiau minėtas užduotis, būtina vykti į konkrečią vietą, fiksuoti esamą padėtį, lyginti su GIS sistema arba pasinaudoti Google žemėlapiais, bet šie žemėlapiai ir fiksuotas vaizdas daryti 2012 m ir toliau sensta, todėl dažnai nebeatitinka tikrovės.
Padėtį ištaisyti galėtų Street - U žemėlapiai, kurie būtų atnaujinami kas 1 metai.
Trūkstant informacijos Transporto specialistai priversti vykti į vieta tarnybinių automobiliu (kuro sąnaudos, dėvisi technika, užduočiai atlikti būtinas ne vienas darbuotojas) , tam gaištamas laikas, mažėja darbo našumas.
Vidutiniškai per 1 -ą mėnesį darbuotojui tenka nuvažiuoti apie 570 km, bei papildomai sugaišti apie 32 val. laiko. Važiavimas transportu vienam darbuotojui preliminariai kas mėnesį sudaro apie 180 Lt (570 km x 7 l / 100 x 4,5 Lt). 
Per metus visa tai leistų sutaupyti kelis tūkstančius litų.
</t>
        </r>
        <r>
          <rPr>
            <b/>
            <sz val="9"/>
            <color indexed="81"/>
            <rFont val="Tahoma"/>
            <family val="2"/>
            <charset val="186"/>
          </rPr>
          <t>Šios priemonės atnaujinimas 2016m., 2017m. metams kainuotų tik apie 20 % vertės.</t>
        </r>
        <r>
          <rPr>
            <sz val="9"/>
            <color indexed="81"/>
            <rFont val="Tahoma"/>
            <family val="2"/>
            <charset val="186"/>
          </rPr>
          <t xml:space="preserve">
</t>
        </r>
      </text>
    </comment>
    <comment ref="F127" authorId="0" shape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 ref="P134" authorId="1" shapeId="0">
      <text>
        <r>
          <rPr>
            <b/>
            <sz val="9"/>
            <color indexed="81"/>
            <rFont val="Tahoma"/>
            <family val="2"/>
            <charset val="186"/>
          </rPr>
          <t>Indre Buteniene:</t>
        </r>
        <r>
          <rPr>
            <sz val="9"/>
            <color indexed="81"/>
            <rFont val="Tahoma"/>
            <family val="2"/>
            <charset val="186"/>
          </rPr>
          <t xml:space="preserve">
Sumažėjo poreikis</t>
        </r>
      </text>
    </comment>
    <comment ref="F135" authorId="0" shapeId="0">
      <text>
        <r>
          <rPr>
            <sz val="9"/>
            <color indexed="81"/>
            <rFont val="Tahoma"/>
            <family val="2"/>
            <charset val="186"/>
          </rPr>
          <t>2.1.2.2 Plėtoti viešojo ir privataus transporto sąveikos sistemą įrengiant transporto priemonių laikymo aikšteles</t>
        </r>
      </text>
    </comment>
    <comment ref="N139" authorId="0" shapeId="0">
      <text>
        <r>
          <rPr>
            <sz val="9"/>
            <color indexed="81"/>
            <rFont val="Tahoma"/>
            <family val="2"/>
            <charset val="186"/>
          </rPr>
          <t xml:space="preserve">iki 2016-07-09 J9-807 UAB "Technologinių paslaugų sprendimai" - </t>
        </r>
        <r>
          <rPr>
            <b/>
            <sz val="9"/>
            <color indexed="81"/>
            <rFont val="Tahoma"/>
            <family val="2"/>
            <charset val="186"/>
          </rPr>
          <t>200 tūkst. Lt;</t>
        </r>
        <r>
          <rPr>
            <sz val="9"/>
            <color indexed="81"/>
            <rFont val="Tahoma"/>
            <family val="2"/>
            <charset val="186"/>
          </rPr>
          <t xml:space="preserve"> komercinis pasiūlymas - </t>
        </r>
        <r>
          <rPr>
            <b/>
            <sz val="9"/>
            <color indexed="81"/>
            <rFont val="Tahoma"/>
            <family val="2"/>
            <charset val="186"/>
          </rPr>
          <t xml:space="preserve">140 tūkst. </t>
        </r>
        <r>
          <rPr>
            <sz val="9"/>
            <color indexed="81"/>
            <rFont val="Tahoma"/>
            <family val="2"/>
            <charset val="186"/>
          </rPr>
          <t xml:space="preserve">Lt 2 vnt. greičių matuokliam (iki 2017 metų 417 tūkst. lt)
</t>
        </r>
      </text>
    </comment>
    <comment ref="W140" authorId="0" shapeId="0">
      <text>
        <r>
          <rPr>
            <sz val="9"/>
            <color indexed="81"/>
            <rFont val="Tahoma"/>
            <family val="2"/>
            <charset val="186"/>
          </rPr>
          <t xml:space="preserve">Naujos kartos greičio matuoklis su galimybe skaityti transporto priemones
</t>
        </r>
      </text>
    </comment>
    <comment ref="E151" authorId="0" shapeId="0">
      <text>
        <r>
          <rPr>
            <b/>
            <sz val="9"/>
            <color indexed="81"/>
            <rFont val="Tahoma"/>
            <family val="2"/>
            <charset val="186"/>
          </rPr>
          <t>Audra Cepiene:</t>
        </r>
        <r>
          <rPr>
            <sz val="9"/>
            <color indexed="81"/>
            <rFont val="Tahoma"/>
            <family val="2"/>
            <charset val="186"/>
          </rPr>
          <t xml:space="preserve">
2014-10-22 Nr.TAR-109 M.ūkioir apl. Komiteto nutarimas ir 10-17 SPG3-22  įtraukta priemonė. Paskaičiavimai 10-30 VS-6054</t>
        </r>
      </text>
    </comment>
    <comment ref="K185" authorId="0" shapeId="0">
      <text>
        <r>
          <rPr>
            <b/>
            <sz val="9"/>
            <color indexed="81"/>
            <rFont val="Tahoma"/>
            <family val="2"/>
            <charset val="186"/>
          </rPr>
          <t>pirminis biudžetas 6.539.615 Eur</t>
        </r>
        <r>
          <rPr>
            <sz val="9"/>
            <color indexed="81"/>
            <rFont val="Tahoma"/>
            <family val="2"/>
            <charset val="186"/>
          </rPr>
          <t xml:space="preserve">
</t>
        </r>
      </text>
    </comment>
    <comment ref="K196" authorId="0" shapeId="0">
      <text>
        <r>
          <rPr>
            <b/>
            <sz val="9"/>
            <color indexed="81"/>
            <rFont val="Tahoma"/>
            <family val="2"/>
            <charset val="186"/>
          </rPr>
          <t>Audra Cepiene:</t>
        </r>
        <r>
          <rPr>
            <sz val="9"/>
            <color indexed="81"/>
            <rFont val="Tahoma"/>
            <family val="2"/>
            <charset val="186"/>
          </rPr>
          <t xml:space="preserve">
2765436 KPP Eur
</t>
        </r>
      </text>
    </comment>
  </commentList>
</comments>
</file>

<file path=xl/sharedStrings.xml><?xml version="1.0" encoding="utf-8"?>
<sst xmlns="http://schemas.openxmlformats.org/spreadsheetml/2006/main" count="1760" uniqueCount="403">
  <si>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</si>
  <si>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</si>
  <si>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</si>
  <si>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</si>
  <si>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</si>
  <si>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</si>
  <si>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</si>
  <si>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</si>
  <si>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</si>
  <si>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</si>
  <si>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</si>
  <si>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</si>
  <si>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</si>
  <si>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</si>
  <si>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</si>
  <si>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</si>
  <si>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</si>
  <si>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</si>
  <si>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</si>
  <si>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</si>
  <si>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</si>
  <si>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</si>
  <si>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</si>
  <si>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</si>
  <si>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</si>
  <si>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</si>
  <si>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</si>
  <si>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</si>
  <si>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</si>
  <si>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</si>
  <si>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</si>
  <si>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</si>
  <si>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</si>
  <si>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</si>
  <si>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</si>
  <si>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</si>
  <si>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</si>
  <si>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</si>
  <si>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</si>
  <si>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</si>
  <si>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r>
      <t xml:space="preserve">Funkcinės klasifikacijos kodas </t>
    </r>
    <r>
      <rPr>
        <b/>
        <sz val="10"/>
        <rFont val="Times New Roman"/>
        <family val="1"/>
        <charset val="186"/>
      </rPr>
      <t xml:space="preserve"> *</t>
    </r>
  </si>
  <si>
    <t>SB</t>
  </si>
  <si>
    <t>06 Susisiekimo sistemos priežiūros ir plėtros programa</t>
  </si>
  <si>
    <t>Papriemonės kodas</t>
  </si>
  <si>
    <t>03</t>
  </si>
  <si>
    <t>SUSISIEKIMO SISTEMOS PRIEŽIŪROS IR PLĖTROS PROGRAMOS (NR. 06)</t>
  </si>
  <si>
    <t>Didinti gatvių tinklo pralaidumą ir užtikrinti jų tankumą</t>
  </si>
  <si>
    <t>Rekonstruoti ir tiesti gatves</t>
  </si>
  <si>
    <t xml:space="preserve"> Užtikrinti patogios viešojo transporto sistemos funkcionavimą</t>
  </si>
  <si>
    <t>04</t>
  </si>
  <si>
    <t>05</t>
  </si>
  <si>
    <t>Atlikti kasmetinius miesto susisiekimo infrastruktūros objektų priežiūros ir įrengimo darbus</t>
  </si>
  <si>
    <t>06</t>
  </si>
  <si>
    <t>07</t>
  </si>
  <si>
    <t>09</t>
  </si>
  <si>
    <t>6</t>
  </si>
  <si>
    <t>Eksploatuojama šviesoforų, vnt.</t>
  </si>
  <si>
    <t>Mokamo automobilių stovėjimo sistemos mieste sukūrimas ir išlaikymas</t>
  </si>
  <si>
    <t>Tiltų ir kelio statinių priežiūra</t>
  </si>
  <si>
    <t>Suremontuota šaligatvių, ha</t>
  </si>
  <si>
    <t>Suremontuota asfaltbetonio dangos duobių kiemuose, ha</t>
  </si>
  <si>
    <t>Suremontuota asfaltbetonio dangos duobių gatvėse, ha</t>
  </si>
  <si>
    <t>Suremontuota gatvių akmens grindinio dangos, ha</t>
  </si>
  <si>
    <t>10</t>
  </si>
  <si>
    <t>Parduota lengvatinių bilietų, mln. vnt.</t>
  </si>
  <si>
    <t>Viešojo transporto priežiūros ir paslaugų kokybės kontroliavimas</t>
  </si>
  <si>
    <t>Viešojo transporto (autobusų ir maršrutinių taksi) integravimas</t>
  </si>
  <si>
    <t>Subsidijuojami maršrutai, vnt.</t>
  </si>
  <si>
    <t>5</t>
  </si>
  <si>
    <t>Parengta galimybių studija, vnt.</t>
  </si>
  <si>
    <t>ES</t>
  </si>
  <si>
    <t>Kt</t>
  </si>
  <si>
    <t>Parengtas techninis projektas, vnt.</t>
  </si>
  <si>
    <t>SB(P)</t>
  </si>
  <si>
    <t>I</t>
  </si>
  <si>
    <t>KVJUD</t>
  </si>
  <si>
    <t>Automatinės eismo priežiūros prietaisų nuoma</t>
  </si>
  <si>
    <t>Centrinės miesto dalies gatvių tinklo modernizavimas:</t>
  </si>
  <si>
    <t>Šiaurinės miesto dalies gatvių tinklo modernizavimas:</t>
  </si>
  <si>
    <t>Pajūrio rekreacinių teritorijų gatvių tinklo modernizavimas:</t>
  </si>
  <si>
    <t>Eksploatuojamų bilietų automatų sk.</t>
  </si>
  <si>
    <t>Transporto kompensacijų mokėjimas:</t>
  </si>
  <si>
    <t>Asfaltuotų daugiabučių kiemų dangų remontas</t>
  </si>
  <si>
    <t>Asfaltbetonio dangos, žvyruotos dangos ir akmenimis grįstų gatvių  dangos remontas</t>
  </si>
  <si>
    <t>Miesto gatvių ir daugiabučių namų kiemų dangos remontas:</t>
  </si>
  <si>
    <t>Keleivinio transporto stotelių su įvažomis Klaipėdos miesto gatvėse projektavimas ir įrengimas</t>
  </si>
  <si>
    <t>Patikrinta viešojo transporto priemonių, tūkst. vnt.</t>
  </si>
  <si>
    <t>Įsigyta integruotų maršrutų transporto priemonių įrangos, vnt.</t>
  </si>
  <si>
    <t>Prižiūrima tiltų ir viadukų, vnt.</t>
  </si>
  <si>
    <t>Parengta techninių projektų, vnt.</t>
  </si>
  <si>
    <t>Įrengta stotelių, vnt.</t>
  </si>
  <si>
    <t>1</t>
  </si>
  <si>
    <t>Viešojo transporto paslaugų organizavimas:</t>
  </si>
  <si>
    <t>Smeltės gyvenvietės gatvių kapitalinis remontas</t>
  </si>
  <si>
    <t xml:space="preserve">Iš viso  programai:  </t>
  </si>
  <si>
    <t>Klaipėdos miesto gatvių pėsčiųjų perėjų kryptingas apšvietimas</t>
  </si>
  <si>
    <t>Užbaigtumas, proc.</t>
  </si>
  <si>
    <t>Pajūrio g. rekonstravimas</t>
  </si>
  <si>
    <t>Taikos pr. nuo Sausios 15-osios g. iki Kauno g. rekonstravimas</t>
  </si>
  <si>
    <t>Pamario gatvės rekonstravimas</t>
  </si>
  <si>
    <t>SB(L)</t>
  </si>
  <si>
    <t>Strateginis tikslas 02. Kurti mieste patrauklią, švarią ir saugią gyvenamąją aplinką</t>
  </si>
  <si>
    <t>Vykdytojas (skyrius / asmuo)</t>
  </si>
  <si>
    <t>Iš viso priemonei:</t>
  </si>
  <si>
    <t>Viešosios tvarkos skyrius</t>
  </si>
  <si>
    <t>2016-ieji metai</t>
  </si>
  <si>
    <t>Miesto gatvių saugaus eismo priemonių eksploatacija ir įrengimas</t>
  </si>
  <si>
    <t>Miesto gatvių ženklinimas</t>
  </si>
  <si>
    <t>Prižiūrima žvyruotos dangos, ha</t>
  </si>
  <si>
    <t>Maršrutų skaičius, vnt.</t>
  </si>
  <si>
    <t>Paklota ištisinio asfaltbetonio dangos, ha</t>
  </si>
  <si>
    <t>Eksploatuojama prietaisų, vnt.</t>
  </si>
  <si>
    <t>SB(VR)</t>
  </si>
  <si>
    <r>
      <t xml:space="preserve">Vietinių rinkliavų lėšos </t>
    </r>
    <r>
      <rPr>
        <b/>
        <sz val="10"/>
        <rFont val="Times New Roman"/>
        <family val="1"/>
        <charset val="186"/>
      </rPr>
      <t>SB(VR)</t>
    </r>
  </si>
  <si>
    <t>IED Statybos ir infrastruktūros plėtros skyrius</t>
  </si>
  <si>
    <t xml:space="preserve">IED Projektų skyrius </t>
  </si>
  <si>
    <t>Bendri KVJUD ir miesto projektai:</t>
  </si>
  <si>
    <t>MŪD Transporto skyrius</t>
  </si>
  <si>
    <t xml:space="preserve">MŪD Miesto tvarkymo skyrius </t>
  </si>
  <si>
    <t xml:space="preserve">IED Statybos ir infrastruktūros plėtros skyrius </t>
  </si>
  <si>
    <t>MŪD Miesto tvarkymo skyrius</t>
  </si>
  <si>
    <t>SB(VRL)</t>
  </si>
  <si>
    <t>P7</t>
  </si>
  <si>
    <t>P2.1.2.4</t>
  </si>
  <si>
    <t>P2.1.2.9</t>
  </si>
  <si>
    <t>P2.1.2.7</t>
  </si>
  <si>
    <r>
      <t>Savivaldybės privatizavimo fondo lėšos</t>
    </r>
    <r>
      <rPr>
        <b/>
        <sz val="10"/>
        <rFont val="Times New Roman"/>
        <family val="1"/>
        <charset val="186"/>
      </rPr>
      <t xml:space="preserve"> PF</t>
    </r>
  </si>
  <si>
    <t>P9</t>
  </si>
  <si>
    <t>Tilto per Danės upę Pilies gatvėje, Klaipėdoje, kapitalinis remontas</t>
  </si>
  <si>
    <t>Topografinių nuotraukų, išpildomųjų geodezinių nuotraukų įsigijimas, statinių projektų ekspertizių bei kitos inžinerinės paslaugos</t>
  </si>
  <si>
    <t>Nuostolių dėl keleivių vežimo vietinio ir priemiestinio reguliaraus susisiekimo autobusų maršrutais kompensavimas</t>
  </si>
  <si>
    <r>
      <t xml:space="preserve">Programų lėšų likučių lėšos </t>
    </r>
    <r>
      <rPr>
        <b/>
        <sz val="10"/>
        <rFont val="Times New Roman"/>
        <family val="1"/>
        <charset val="186"/>
      </rPr>
      <t xml:space="preserve">SB(L) </t>
    </r>
  </si>
  <si>
    <t xml:space="preserve"> - vežėjams už lengvatas turinčių keleivių vežimą</t>
  </si>
  <si>
    <t xml:space="preserve"> - moksleiviams</t>
  </si>
  <si>
    <t xml:space="preserve"> - profesinių mokyklų moksleiviams</t>
  </si>
  <si>
    <t>Eksploatuojama eismo reguliavimo priemonių, tūkst. vnt. (sudaro 65 % visų priemonių)</t>
  </si>
  <si>
    <t>Įrengta ir pakeista informacinių ženklų, tūkst. vnt.</t>
  </si>
  <si>
    <t>Švyturio gatvės rekonstravimo projekto parengimas ir įgyvendinimas (I etapas – nuo Naujosios Uosto g. iki Malūnininkų g.)</t>
  </si>
  <si>
    <t>Parengtas techninis projektas, vnt.
Atlikti gatvės (600 m) ir žiedinės sankryžos rekonstravimo darbai. 
Užbaigtumas, proc.</t>
  </si>
  <si>
    <t>2015-ųjų metų asignavimų planas</t>
  </si>
  <si>
    <t>2017-ųjų metų lėšų projektas</t>
  </si>
  <si>
    <t>2017-ieji metai</t>
  </si>
  <si>
    <t>2017-ųjų m. lėšų poreikis</t>
  </si>
  <si>
    <t>Suženklinta gatvių, ha</t>
  </si>
  <si>
    <t xml:space="preserve">Esamų dviračių takų ženklinimo bei jungčių (rišlumo), dviračių parkavimo vietų įrengimas bei bemotorio transporto skatinimas </t>
  </si>
  <si>
    <t xml:space="preserve">MŪD Transporto skyrius </t>
  </si>
  <si>
    <t>MŪD  Transporto skyrius</t>
  </si>
  <si>
    <t>Įrengta kelio ženklų (rinkliavai), autobusų stotelėms, sk.</t>
  </si>
  <si>
    <t>Elektromobilių infrastruktūros įrengimo galimybių studijos parengimas</t>
  </si>
  <si>
    <t>Eksploatuojama greičio matuoklių, vnt.</t>
  </si>
  <si>
    <r>
      <t xml:space="preserve">Kombinuotų kelionių jungčių (PARK&amp;RIDE) įrengimas </t>
    </r>
    <r>
      <rPr>
        <sz val="10"/>
        <rFont val="Times New Roman"/>
        <family val="1"/>
        <charset val="186"/>
      </rPr>
      <t>(šiaurinėje miesto dalyje)</t>
    </r>
  </si>
  <si>
    <t>Parengtas paviljono su aikštele techninis projektas, vnt.</t>
  </si>
  <si>
    <t>Atliktas paviljono statybos I etapas, proc.</t>
  </si>
  <si>
    <t>Įrengti elektromobilių greito įkrovimo įrenginiai, vnt.</t>
  </si>
  <si>
    <t>Įrengta viešojo transporto švieslentė, vnt.</t>
  </si>
  <si>
    <t>15,8</t>
  </si>
  <si>
    <t>6,7</t>
  </si>
  <si>
    <t>1,8</t>
  </si>
  <si>
    <t>Įsigyta kelio vaizdo (esamų eismo saugumo priemonių įkėlimas į sistemą) internetinė programa, vnt.</t>
  </si>
  <si>
    <t>Medžiagų tyrimas ir kontroliniai bandymai</t>
  </si>
  <si>
    <t>Įrengta aikštelė, vnt.</t>
  </si>
  <si>
    <t>Įrengta neregių vedimo sistemos priemonių, vnt.</t>
  </si>
  <si>
    <t>3</t>
  </si>
  <si>
    <t>1/1</t>
  </si>
  <si>
    <t>Atlikta gatvės (280 m) rekonstrukcija (I etapas).</t>
  </si>
  <si>
    <t>Atlikta gatvės (366 m)  rekonstrukcija (II etapas). Užbaigtumas, proc.</t>
  </si>
  <si>
    <t>2.1.2.14</t>
  </si>
  <si>
    <t>Laikino tilto per Danės upę įrengimas ir priežiūra</t>
  </si>
  <si>
    <t>Įrengtas laikinas tiltas per Danės upę, vnt.</t>
  </si>
  <si>
    <t>Rekonstruotos gatvės: Akmenų (350 m ), Smėlio (1000 m). Užbaigtumas, proc.</t>
  </si>
  <si>
    <t xml:space="preserve">Tauralaukio gyvenvietės gatvių (Akmenų g., Smėlio g., Vėjo g., Debesų g., Žvaigždžių g.) rekonstravimas </t>
  </si>
  <si>
    <t>Rekonstruotos Labrenciškių ir M. Jankaus gatvės. Užbaigtumas, proc.</t>
  </si>
  <si>
    <t>Parengtas technins projektas, vnt.</t>
  </si>
  <si>
    <t>Parengtas techn. projektas, vnt.</t>
  </si>
  <si>
    <t>Atliekami gatvių dangų, konstruktyvo ir betoninių gaminių kontroliniai bandymai, proc.</t>
  </si>
  <si>
    <t>Parengtas techninis projektas, vnt.
Rekonstruota gatvė (4600 m). Užbaigtumas proc.</t>
  </si>
  <si>
    <t>2.1.2.11</t>
  </si>
  <si>
    <t xml:space="preserve">IED Statybos ir infrastruktūros plėtros </t>
  </si>
  <si>
    <t>2.1.2.15</t>
  </si>
  <si>
    <t>2.1.2.13</t>
  </si>
  <si>
    <t>2.1.2.2</t>
  </si>
  <si>
    <t>Parengtas techn. projektas, vnt.
Atlikta gatvės  (1280 m) rekonstrukcija.  Užbaigtumas, proc.</t>
  </si>
  <si>
    <t>Parengtas techn. projektas, vnt.
Tiesiamos gatvės ilgis (500 m).
Užbaigtumas, proc.</t>
  </si>
  <si>
    <t>2.1.2.12</t>
  </si>
  <si>
    <t>Veterinarijos gatvės rekonstravimas</t>
  </si>
  <si>
    <t>Techninio projekto 
parengimas, vnt.
Rekonstruota gatvė (300 m ).
Užbaigtumas, proc.</t>
  </si>
  <si>
    <t>Savanorių g. rekonstravimas</t>
  </si>
  <si>
    <t>Parengtas technins projektas, vnt. Rekonstruota gatvė (800 m).
Užbaigtumas proc.</t>
  </si>
  <si>
    <t>P2.1.2.10</t>
  </si>
  <si>
    <t>P2.1.2.6</t>
  </si>
  <si>
    <t xml:space="preserve">Parengtas techninis projektas, vnt. 
</t>
  </si>
  <si>
    <t xml:space="preserve">Savivaldybės biudžetas, iš jo: </t>
  </si>
  <si>
    <t>Automobilių laikymo aikštelės teritorijoje Pilies g. 2A įrengimas</t>
  </si>
  <si>
    <t>Atlikti rekonstrukcijos darbai, proc.</t>
  </si>
  <si>
    <t>1
100</t>
  </si>
  <si>
    <t>Parengtas projektas, vnt.
Išasfaltuota 75 m gatvės, proc.</t>
  </si>
  <si>
    <t>Parengtas projektas, vnt.
Išasfaltuota 300 m gatvės su pėsčiųjų ir dviračių takais, proc.</t>
  </si>
  <si>
    <t>Neeksploatuojamų dviejų požeminių perėjų kapitalinio remonto Šilutės pl. projekto parengimas</t>
  </si>
  <si>
    <t>2015 m. asignavimų planas</t>
  </si>
  <si>
    <t>Atlikti žvalgomieji archeologiniai tyrimai, proc.</t>
  </si>
  <si>
    <t xml:space="preserve">Parengtas techninis projektas, vnt. </t>
  </si>
  <si>
    <t>Bastionų g. ir naujo tilto su pakeliamu mechanizmu per Danę statyba ir prieigų sutvarkymas šiaurinėje Danės pakrantėje:</t>
  </si>
  <si>
    <t>Techninio projekto parengimas (iki 2017 m.)</t>
  </si>
  <si>
    <t>Kompensuota bilietų profesinėms mokykloms, tūkst. vnt.</t>
  </si>
  <si>
    <t>Kompensuota bilietų mokykloms, tūkst. vnt.</t>
  </si>
  <si>
    <t>Parengtos techninės sąlygos, vnt.</t>
  </si>
  <si>
    <t>Statybos darbų atlikimas (darbų pradžia 2018 m.)</t>
  </si>
  <si>
    <t>Danės g. rekonstravimo (siekiant racionaliai suplanuoti jungtis su Bastionų g. ir nauju tiltu per Danės upę) priešprojektinių sprendinių parengimas</t>
  </si>
  <si>
    <t>Tomo gatvės rekonstravimas</t>
  </si>
  <si>
    <t>Stadiono g. ruožo tarp Malūnininkų g. 13 ir Stadiono g. 5 remontas</t>
  </si>
  <si>
    <t>Rokiškio g. rekonstravimas</t>
  </si>
  <si>
    <t>Klaipėdos g. ruožo tarp Uosių ir Virkučių g. kapitalinis remontas</t>
  </si>
  <si>
    <t>Dailidžių g. akligatvio kapitalinis remontas</t>
  </si>
  <si>
    <t>Rekonstruota sankryža  (atlikti I etapo darbai)
Užbaigtumas, proc.</t>
  </si>
  <si>
    <t>1                                     50</t>
  </si>
  <si>
    <t xml:space="preserve">Parengtas II etapo projektas, vnt. </t>
  </si>
  <si>
    <t>Parengti priešprojektiniai sprendiniai, vnt.</t>
  </si>
  <si>
    <t>Parengtas techninis projektas, vnt.
Išasfaltuota 300 m gatvės su pėsčiųjų ir dviračių takais, proc.</t>
  </si>
  <si>
    <t>Parengtas techninis projektas, vnt.
Išasfaltuota 200 m gatvės, proc.</t>
  </si>
  <si>
    <t>Parengtas techninis projektas, vnt. Rekonstruota gatvė (800 m).
Užbaigtumas proc.</t>
  </si>
  <si>
    <t>Tiesiosios g. (Rimkuose) rekonstravimas</t>
  </si>
  <si>
    <t>Parengtas techninis projektas</t>
  </si>
  <si>
    <t>Parengtas techninis projektas, vnt.  Atlikta gatvės (130 m) rekonstrukcija.  Užbaigtumas, proc.</t>
  </si>
  <si>
    <t xml:space="preserve">Remontuojama tilto ilgis – 37,4 m.  
Užbaigtumas, proc. </t>
  </si>
  <si>
    <t>P2 .1.2.3</t>
  </si>
  <si>
    <t>Planas</t>
  </si>
  <si>
    <t>Rekonstruotos kvartalo gatvės – 653 m: Upelio g. (212,0 m), Skirvytės g. (288,9 m), Dusetų g. (152,1 m). Užbaigtumas, proc.</t>
  </si>
  <si>
    <t>Patikslintas detalusis planas, vnt. / patikslintas tech. projektas, vnt.</t>
  </si>
  <si>
    <t>Dubliuojančios gatvės nuo Šiltnamių g. iki Klaipėdos g. su pėsčiųjų ir dviračių taku ir įvažiuojamaisiais keliais į Liepojos g. techninio projekto parengimas</t>
  </si>
  <si>
    <t>Šilutės plento rekonstravimas: (I etapas – nuo Tilžės g. iki Kauno g.; II etapas – nuo Kauno g. iki Dubysos g.)</t>
  </si>
  <si>
    <t>Rytų ir vakarų krypties gatvių tinklo modernizavimas:</t>
  </si>
  <si>
    <t>Joniškės g. rekonstravimas (II etapas – nuo Klemiškės g. iki Liepų g., Šienpjovių g.)</t>
  </si>
  <si>
    <t>Statybininkų prospekto tęsinio tiesimas nuo Šilutės pl. per LEZ teritoriją iki 141 kelio: II etapas – Lypkių gatvės ruožo nuo Šilutės plento tiesmas</t>
  </si>
  <si>
    <t>Pietinės jungties tarp Klaipėdos valstybinio jūrų uosto ir IXB transporto koridoriaus techninės dokumentacijos parengimas</t>
  </si>
  <si>
    <t>Nuostolingų maršrutų subsidijavimas priemiesčio maršrutus aptarnaujantiems vežėjams (s. b. „Dituva“, s. b. „Tolupis“, s. b. „Vaiteliai“–„Rasa“)</t>
  </si>
  <si>
    <t>Parengtas kelio tiesimo techn. projektas, vnt.</t>
  </si>
  <si>
    <t>Rekonstruota gatvė (1374 m ).
Užbaigtumas, proc.</t>
  </si>
  <si>
    <t>Bendras tiesiamos gatvės ilgis –   571 m (I etapas). Užbaigtumas, proc.</t>
  </si>
  <si>
    <t>Atlikti privažiuojamojo kelio tiesimo darbai, proc.</t>
  </si>
  <si>
    <t>Suremontuota kiemų ir privažiuojamųjų kelių, skaičius</t>
  </si>
  <si>
    <t xml:space="preserve">Naujo įvažiuojamojo kelio (Priešpilio g.) į piliavietę ir kruizinių laivų terminalą tiesimas  </t>
  </si>
  <si>
    <t>Šiaurės ir pietų transporto koridorių gatvių tinklo modernizavimas:</t>
  </si>
  <si>
    <t xml:space="preserve">Tilžės g. nuo Šilutės pl. iki geležinkelio pervažos rekonstravimas, pertvarkant žiedinę Mokyklos g. ir Šilutės pl. sankryžą </t>
  </si>
  <si>
    <t>Labrenciškių g., M. Jankaus g. rekonstravimas bei naujo kelio nuo M. Jankaus g. iki Pamario g. tiesimas</t>
  </si>
  <si>
    <t>Statybininkų prospekto tęsinio tiesimas nuo Šilutės pl. per LEZ teritoriją iki 141 kelio: I etapas – Lypkių gatvės tiesimas.</t>
  </si>
  <si>
    <t>Centrinio Klaipėdos valstybinio jūrų uosto įvado jungties  modernizavimas: Baltijos prospekto ir Minijos gatvės sankryžos rekonstrukcija (I etapas).</t>
  </si>
  <si>
    <t>Saugaus miesto susisiekimo infrastruktūros objektų priežiūros ir įrengimo darbų atlikimas</t>
  </si>
  <si>
    <r>
      <rPr>
        <b/>
        <sz val="10"/>
        <rFont val="Times New Roman"/>
        <family val="1"/>
        <charset val="186"/>
      </rPr>
      <t xml:space="preserve">Neįgaliųjų socialinės integracijos priemonė. </t>
    </r>
    <r>
      <rPr>
        <sz val="10"/>
        <rFont val="Times New Roman"/>
        <family val="1"/>
        <charset val="186"/>
      </rPr>
      <t xml:space="preserve"> Neregių vedimo sistemų įrengimas Minijos g.ruože nuo Jūrininkų pr. iki Sulupės g.</t>
    </r>
  </si>
  <si>
    <t>Privažiuojamojo kelio prie pastato Debreceno 48 g. įrengimas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</si>
  <si>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</si>
  <si>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Įrengta automobilių aikštelių (rinkliavai), sk.</t>
  </si>
  <si>
    <r>
      <t>Horizontaliai suženklinta  automobilių aikštelių (rinkliavai), m</t>
    </r>
    <r>
      <rPr>
        <sz val="10"/>
        <rFont val="Calibri"/>
        <family val="2"/>
        <charset val="186"/>
      </rPr>
      <t>²</t>
    </r>
  </si>
  <si>
    <t>Įrengta automobilių aikštelių kt. miesto dalyse, sk.</t>
  </si>
  <si>
    <t>Parengtas I. Kanto g. 11–17 kiemo techninis projektas/įrengta aikštelė, vnt.</t>
  </si>
  <si>
    <t>Apšviesta pėsčiųjų perėjų, sk.</t>
  </si>
  <si>
    <t>Įvažiavimo iš Lypkių g. į kelią Nr. 141 įrengimas</t>
  </si>
  <si>
    <t>Įrengtas įvažiavimas, proc.</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</si>
  <si>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</si>
  <si>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</si>
  <si>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r>
      <t xml:space="preserve">Kelių priežiūros ir plėtros programos lėšos </t>
    </r>
    <r>
      <rPr>
        <b/>
        <sz val="10"/>
        <rFont val="Times New Roman"/>
        <family val="1"/>
        <charset val="186"/>
      </rPr>
      <t>SB(KPP)</t>
    </r>
  </si>
  <si>
    <t>SB(ŽPL)</t>
  </si>
  <si>
    <t>SB(KPP)</t>
  </si>
  <si>
    <t>2015 m. asignavimų plano pakeitimas</t>
  </si>
  <si>
    <t>Lėšų poreikis biudžetiniams 
2016-iesiems metams</t>
  </si>
  <si>
    <t>2018-ųjų metų lėšų projektas</t>
  </si>
  <si>
    <t>2018-ieji metai</t>
  </si>
  <si>
    <t>2018-ųjų m. lėšų poreikis</t>
  </si>
  <si>
    <t xml:space="preserve"> 2015–2018 M. KLAIPĖDOS MIESTO SAVIVALDYBĖS</t>
  </si>
  <si>
    <t>Išmaniųjų transporto sistemų valdymo "Žaliosios bangos" principu įgyvendinimas</t>
  </si>
  <si>
    <t xml:space="preserve">Kitų automobilių stovėjimo aikštelių įrengimas </t>
  </si>
  <si>
    <t>0601050103</t>
  </si>
  <si>
    <t>MŪD Miesto tvarkymo sk.</t>
  </si>
  <si>
    <t>Smiltelės g. ruože nuo Šilutės plento iki Taikos prospekto;</t>
  </si>
  <si>
    <t>Pilies g. ruože nuo Žvejų g. iki Daržų g;</t>
  </si>
  <si>
    <t>Naujosios Uosto g. ruože nuo Naujojo Sodo g. iki Gegužės g.;</t>
  </si>
  <si>
    <t>Šiaurės prospekto ruože nuo Kretingos g. iki P. Lideikio g.</t>
  </si>
  <si>
    <t>Mokyklos g. ruože nuo Tilžės žiedo iki tilto</t>
  </si>
  <si>
    <t xml:space="preserve">Ištisinio asfaltbetonio dangos remontas: </t>
  </si>
  <si>
    <t>Kiemų ir privažiuojamųjų kelių  prie biudžetinių įstaigų dangos remontas</t>
  </si>
  <si>
    <r>
      <t xml:space="preserve">Akmenos-Danės upės vidaus vandens kelio </t>
    </r>
    <r>
      <rPr>
        <strike/>
        <sz val="10"/>
        <rFont val="Times New Roman"/>
        <family val="1"/>
        <charset val="186"/>
      </rPr>
      <t>valdytojo parinkimo techninių sąlygų parengimas</t>
    </r>
    <r>
      <rPr>
        <sz val="10"/>
        <rFont val="Times New Roman"/>
        <family val="1"/>
        <charset val="186"/>
      </rPr>
      <t xml:space="preserve"> administravimas</t>
    </r>
  </si>
  <si>
    <r>
      <t>Ištisinio asfaltbetonio dangos įrengimas miesto gatvėse</t>
    </r>
    <r>
      <rPr>
        <b/>
        <sz val="10"/>
        <color rgb="FFFF0000"/>
        <rFont val="Times New Roman"/>
        <family val="1"/>
        <charset val="186"/>
      </rPr>
      <t xml:space="preserve"> ir kiemuose:</t>
    </r>
  </si>
  <si>
    <t>Miesto susisiekimo infrastruktūros objektų įrengimas:</t>
  </si>
  <si>
    <r>
      <t>Diegti</t>
    </r>
    <r>
      <rPr>
        <b/>
        <sz val="10"/>
        <color rgb="FFFF0000"/>
        <rFont val="Times New Roman"/>
        <family val="1"/>
        <charset val="186"/>
      </rPr>
      <t xml:space="preserve"> Darnaus judumo priemones tobulinant eismo saugumą ir organizavimą,  bevariklio transporto integraciją ir judumo valdymą </t>
    </r>
    <r>
      <rPr>
        <b/>
        <sz val="10"/>
        <rFont val="Times New Roman"/>
        <family val="1"/>
        <charset val="186"/>
      </rPr>
      <t xml:space="preserve"> </t>
    </r>
    <r>
      <rPr>
        <b/>
        <strike/>
        <sz val="10"/>
        <rFont val="Times New Roman"/>
        <family val="1"/>
        <charset val="186"/>
      </rPr>
      <t>srautų reguliavimo ir saugumo priemones</t>
    </r>
  </si>
  <si>
    <t xml:space="preserve">Miesto automobilių stovėjimo ir išmaniųjų transporto sistemų gerinimas ir diegimas </t>
  </si>
  <si>
    <t>Pėsčiųjų, šaligatvių bei privažiuojamųjų kelių remonto bei įrengimo darbai</t>
  </si>
  <si>
    <t>Įstaigos, kuriose atlikti asfalto dangos remonto darbai, sk.</t>
  </si>
  <si>
    <t>Parengtas investicijų projektas, vnt.</t>
  </si>
  <si>
    <t>Atlikti naujo tilto su pakeliamu mechanizmu statybos rangos darbai, proc.</t>
  </si>
  <si>
    <t>Atlikti Bastionų gatvės tiesimo rangos darbai, proc.</t>
  </si>
  <si>
    <t>I etapas. Bastonų g. nuo Danės g. iki Danės upės ir nuo Danės upės iki Gluosnių gatvės tiesimas;</t>
  </si>
  <si>
    <t>II etapas. Bastionų g. nuo Gluosnių gatvės iki Bangų gatvės tiesimas</t>
  </si>
  <si>
    <t>LRVB</t>
  </si>
  <si>
    <t>Parengtas  techninis projektas, vnt.</t>
  </si>
  <si>
    <r>
      <t>Naujo tilto su pakeliamu mechanizmu per Danę statyba ir prieigų sutvarkymas Danės pakrantėje.</t>
    </r>
    <r>
      <rPr>
        <b/>
        <sz val="10"/>
        <rFont val="Times New Roman"/>
        <family val="1"/>
        <charset val="186"/>
      </rPr>
      <t xml:space="preserve"> Bastionų gatvės tiesimas:</t>
    </r>
  </si>
  <si>
    <t>Bendras tiesiamos gatvės ilgis –   571 m (II etapas). Užbaigtumas, proc.</t>
  </si>
  <si>
    <t>Atlikti darbai, proc.</t>
  </si>
  <si>
    <t>Parengtas techninis projektas, vnt. Atlikta gatvės (400 m)  rekonstrukcija. Užbaigtumas, proc.</t>
  </si>
  <si>
    <t>1    60</t>
  </si>
  <si>
    <t>Parengtas Šiaurinio rago teritorijos platinimo projektas/įrengta aikštelė, vnt.</t>
  </si>
  <si>
    <t>10,5</t>
  </si>
  <si>
    <t>0,9</t>
  </si>
  <si>
    <t>2,3</t>
  </si>
  <si>
    <t>1,4</t>
  </si>
  <si>
    <t>Asfaltbetonio dangos, žvyruotos dangos ir akmenimis grįstų miesto gatvių dangos remontas</t>
  </si>
  <si>
    <t>Ištisinio asfaltbetonio dangos įrengimas miesto gatvėse ir kiemuose:</t>
  </si>
  <si>
    <t xml:space="preserve">Danės g. rekonstravimas (siekiant racionaliai suplanuoti jungtis su Bastionų g. ir nauju tiltu per Danės upę) </t>
  </si>
  <si>
    <t>Atlikti kelio rekonstrukcijos darbai, proc.</t>
  </si>
  <si>
    <t xml:space="preserve">Koordinuotos šviesoforų valdymo sistemos įgyvendinimas, siekiant sumažinti oro taršą kietosiomis dalelėmis (KD10) (I etapas) </t>
  </si>
  <si>
    <t>Eismo reguliavimo infrastruktūros eksploatacija ir įrengimas</t>
  </si>
  <si>
    <t>Mokamo automobilių stovėjimo sistemos mieste kūrimas ir išlaikymas</t>
  </si>
  <si>
    <t xml:space="preserve">Tomo gatvės rekonstravimas </t>
  </si>
  <si>
    <t>Šilutės pl. ruože nuo Dubysos g. iki Baltijos pr.;</t>
  </si>
  <si>
    <t>Minijos g. ruože nuo Baltijos pr. žiedinės sankryžos į šiaurinę pusę;</t>
  </si>
  <si>
    <t xml:space="preserve">Stadiono g. ruože tarp Malūnininkų g. 13 ir Stadiono g. 5 </t>
  </si>
  <si>
    <t>Eismo srautų reguliavimo ir saugumo priemonių įgyvendinimas:</t>
  </si>
  <si>
    <t>150</t>
  </si>
  <si>
    <t>20 / 14/ 6</t>
  </si>
  <si>
    <t>19/ 14/ 6</t>
  </si>
  <si>
    <t>20/ 15/ 6</t>
  </si>
  <si>
    <t>1/20</t>
  </si>
  <si>
    <t>1/70</t>
  </si>
  <si>
    <t>Parengtas techninis projektas su detaliojo plano korekcija, vnt.</t>
  </si>
  <si>
    <t>Įrengtas kelias, proc.</t>
  </si>
  <si>
    <t>Rekonstruotos gatvės: Akmenų (463 m ), Smėlio (824 m),  Vėjo (1727 m),  Debesų (820), Žvaigždžių (561 m). Užbaigtumas, proc.</t>
  </si>
  <si>
    <t>Savivaldybės nenaudojamų pastatų uosto plėtros teritorijoje nugriovimas (Strėvos g. 5, 9)</t>
  </si>
  <si>
    <t xml:space="preserve">Nugriauta pastatų, vnt. </t>
  </si>
  <si>
    <t xml:space="preserve">Parengta projektų, vnt. </t>
  </si>
  <si>
    <t>100</t>
  </si>
  <si>
    <t>2.1.2.8</t>
  </si>
  <si>
    <t>Parengiamieji darbai įgyvendinat gatvių rekonstrukcijos projektus</t>
  </si>
  <si>
    <t>Statybininkų pr. žiedinėje sankryžoje ir   Taikos pr.;</t>
  </si>
  <si>
    <t>Centrinio Klaipėdos valstybinio jūrų uosto įvado jungties  modernizavimas: Baltijos prospekto ir Minijos gatvės sankryžos rekonstrukcija (I etapas)</t>
  </si>
  <si>
    <t>2</t>
  </si>
  <si>
    <t>240</t>
  </si>
  <si>
    <t xml:space="preserve">Įgyvendintas informacinių kelių ženklų projektas, proc. </t>
  </si>
  <si>
    <t>Akmenos-Danės upės vidaus vandens kelio administravimas</t>
  </si>
  <si>
    <t>Įrengtas paviljonas, vnt.</t>
  </si>
  <si>
    <t>Rekonstruotas viadukas, proc.</t>
  </si>
  <si>
    <t>Viaduko per geležinkelį Taikos prospekto tęsinyje rekonstrukcijos projekto parengimas</t>
  </si>
  <si>
    <t>tūkst. Eur</t>
  </si>
  <si>
    <t>Parengiamieji darbai įgyvendinat gatvių rekonstrukcijos projektus:</t>
  </si>
  <si>
    <t xml:space="preserve">Diegti eismo srautų reguliavimo ir saugumo priemones </t>
  </si>
  <si>
    <t xml:space="preserve">P3.1.2.1 </t>
  </si>
  <si>
    <t>2016-ųjų metų asignavimų planas</t>
  </si>
  <si>
    <t xml:space="preserve"> 2016–2018 M. KLAIPĖDOS MIESTO SAVIVALDYBĖS</t>
  </si>
  <si>
    <t>2016 m. asignavimų planas</t>
  </si>
  <si>
    <t>2017 m. lėšų poreikis</t>
  </si>
  <si>
    <t>2018 m. lėšų poreikis</t>
  </si>
  <si>
    <t>1                            50</t>
  </si>
  <si>
    <t>IED Projektų skyrių</t>
  </si>
  <si>
    <t xml:space="preserve"> </t>
  </si>
  <si>
    <t>Parengtas techninis projektas, vnt.                          Atlikta gatvės (400 m)  rekonstrukcija. Užbaigtumas, proc.</t>
  </si>
  <si>
    <t>Parengtas techninis projektas, vnt.
Tiesiamos gatvės ilgis - 500 m.
Užbaigtumas, proc.</t>
  </si>
  <si>
    <t>Patikslintas detalusis planas, vnt. / patikslintas techninis projektas, vnt.</t>
  </si>
  <si>
    <t>Suteiktos gatvių dangų, konstruktyvo ir betoninių gaminių kontrolinių bandymų paslaugos, proc.</t>
  </si>
  <si>
    <t xml:space="preserve">Eksploatuojama eismo reguliavimo priemonių, tūkst. vnt. </t>
  </si>
  <si>
    <t>Įrengto neregių vedimo sistemos priemonių (prie Tiltų g. ir Herkaus Manto gatvių  autobusų stotelių ir pėsčiųjų perėjų) ruožo ilgis,  m</t>
  </si>
  <si>
    <t>Atlikti kelio ženklų, stulpų pažymėjimo šviečiančiomis juostelėmis (Tiltų g. ir Herkaus Manto gatvėse) darbai, proc.</t>
  </si>
  <si>
    <t>Paskelbta konkursų dėl originalių dviračių stovų projekto sukūrimo bei gamybos, vnt.</t>
  </si>
  <si>
    <t>Atlikta Tiltų g. dviračių tako dangos išlyginimo bei atribojimo nuo automobilių eismo darbų, proc.</t>
  </si>
  <si>
    <t xml:space="preserve">Automobilių stovėjimo aikštelių/kiemų/gatvių, kuriuose suremontuota asfaltbetonio danga, skaičius, vnt.
</t>
  </si>
  <si>
    <t>Įrengta elektromobilių greito įkrovimo įrenginių, vnt.</t>
  </si>
  <si>
    <t>Įgyvendinta viešinimo priemonių, vnt.</t>
  </si>
  <si>
    <t>Atlikta kelio įrengimo/aplinkos sutvarkymo darbų, proc.</t>
  </si>
  <si>
    <t>Atlikta kelio įrengimo/ aplinkos sutvarkymo darbų, proc.</t>
  </si>
  <si>
    <t xml:space="preserve">Dviračių takų rišlumo didinimas ir dviračių infrastruktūros tobulinimas </t>
  </si>
  <si>
    <t xml:space="preserve">Klaipėdos miesto gatvių pėsčiųjų perėjų kryptingas apšvietimas </t>
  </si>
  <si>
    <t xml:space="preserve">Laikino tilto per Danės upę įrengimas pėstiesiems ir dviratininkams ties būsima Bastionų g.  </t>
  </si>
  <si>
    <t>P2.1.2.3</t>
  </si>
  <si>
    <t xml:space="preserve">Viešojo transporto pirmenybės (A juostos) pažymėjimas </t>
  </si>
  <si>
    <t xml:space="preserve">Susisiekimo sistemos objektų pritaikymas neįgaliesiems  </t>
  </si>
  <si>
    <t>Dviračių takų rišlumo didinimas ir dviračių infrastruktūros tobulinimas</t>
  </si>
  <si>
    <t xml:space="preserve">Kombinuotų kelionių jungčių (PARK&amp;RIDE) įrengimas (šiaurinėje miesto dalyje) </t>
  </si>
  <si>
    <t>P2.1.2.2.</t>
  </si>
  <si>
    <t xml:space="preserve">MŪD </t>
  </si>
  <si>
    <t>MŪD</t>
  </si>
  <si>
    <t>Statybininkų pr. žiedinėje sankryžoje ir Taikos pr.;</t>
  </si>
  <si>
    <t>Parengtas techninis projektas, vnt.
Atlikta gatvės (1280 m) rekonstrukcija.  Užbaigtumas, proc.</t>
  </si>
  <si>
    <t>Bendras tiesiamos gatvės ilgis – 571 m (II etapas). Užbaigtumas, proc.</t>
  </si>
  <si>
    <t xml:space="preserve">Automobilių stovėjimo aikštelių / kiemų / gatvių, kuriuose suremontuota asfaltbetonio danga, skaičius, vnt.
</t>
  </si>
  <si>
    <t xml:space="preserve">Įrengta automobilių stovėjimo aikštelių / vietų, vnt. </t>
  </si>
  <si>
    <t>Aiškinamojo rašto priedas Nr.3</t>
  </si>
  <si>
    <t xml:space="preserve"> TIKSLŲ, UŽDAVINIŲ, PRIEMONIŲ, PRIEMONIŲ IŠLAIDŲ IR PRODUKTO KRITERIJŲ DETALI SUVESTINĖ</t>
  </si>
  <si>
    <t xml:space="preserve">Automobilių aikštelės teritorijoje Pilies g. 2A įrengimas  </t>
  </si>
  <si>
    <t>Daugiaaukščio garažo statyba su požemine aikštele Bangų g., Klaipėdoje</t>
  </si>
  <si>
    <t>Neeksploatuojamų požeminių perėjų Šilutės pl. rekonstravimas</t>
  </si>
  <si>
    <t xml:space="preserve">Neeksploatuojamų požeminių perėjų Šilutės pl. rekonstravimas </t>
  </si>
  <si>
    <t>Privažiuojamojo kelio nuo Naikupės g. iki įvažiavimo į Taikos pr. 68 teritoriją rekonstrukcija ir lietaus nuotekų tinklų rekonstrukcija</t>
  </si>
  <si>
    <t>Privažiuojamojo kelio prie II perkėlos nuo kelio Smiltynė–Nida (rajoninis kelias Nr. 2254) rekonstravimas</t>
  </si>
  <si>
    <t>Įvažiuojamojo kelio iš Lypkių g. į kelią Nr. 141 įrengimas</t>
  </si>
  <si>
    <t>Įrengtas įvažiuojamasis kelias, proc.</t>
  </si>
  <si>
    <t>Eksploatuojamų bilietų automatų skaičius</t>
  </si>
  <si>
    <t>Apšviesta pėsčiųjų perėjų (2016 m. – prie Laukininkų g. 54 pastato, I. Simonaitytės g., Taikos pr. prie p. c. ,,Saturnas“, Smiltelės g. prie SODROS pastato, Kretingos g. prie LCC koledžo, Panevėžio g. prie Dailidžių g., Dailidžių g. ir Šviesos g. sankryžoje, prie Bijūnų g. 17 pastato,  Liepojos pl. ties Girininkijos g., Kauno g. prie Policijos komisariato pastato, Sausio 15-osios g. prie Rumpiškės g.), skaičius</t>
  </si>
  <si>
    <t xml:space="preserve">Privažiuojamojo kelio prie pastato Debreceno g. 48  įrengimas ir pastato aplinkos sutvarkymas </t>
  </si>
  <si>
    <t>Labrenciškių g., Martyno Jankaus g. rekonstravimas bei naujo kelio nuo Martyno Jankaus g. iki Pamario g. tiesimas</t>
  </si>
  <si>
    <t>Rekonstruotos Labrenciškių ir Martyno Jankaus gatvės. Užbaigtumas, proc.</t>
  </si>
  <si>
    <t>Keleivinio transporto stotelių su įvažomis Klaipėdos miesto gatvėse projektavimas ir įrengimas  (Darnaus judumo metų paminėjimo plano  įgyvendinimas)</t>
  </si>
  <si>
    <t>Įrengta stotelių (Teatro, Luizės, Geležinkelio stoties, Miško, Studentų, S. Daukanto g., Tilžės g., Baltijos pr., Nemuno g., Bijūnų g. autobusų stotelės), vnt.</t>
  </si>
  <si>
    <t>Pažymėtos juostos Taikos pr., ruože nuo Kauno g. iki  Sausio 15-osios g., Herkaus Manto g. ruože nuo Lietuvininkų a. iki Dariaus ir Girėno g. viaduko, tūkst. m</t>
  </si>
  <si>
    <t>Atlikta dviračių takų  rišlumą užtikrinančių darbų (Smiltelės g., Statybininkų pr., Baltijos pr., Šilutės pl., Kauno g., Agluonos g., Minijos g. nuo Baltijos pr. iki Pilies g., Pilies g., Naujojoje Uosto g.), proc.</t>
  </si>
  <si>
    <t xml:space="preserve">Privažiuojamojo kelio prie pastato Debreceno g. 48  įrengimas ir pastato aplinkos sutvarkymas  </t>
  </si>
  <si>
    <r>
      <t xml:space="preserve">Laikino tilto per Danės upę įrengimas pėstiesiems ir dviratininkams ties būsima Bastionų g. </t>
    </r>
    <r>
      <rPr>
        <i/>
        <sz val="10"/>
        <rFont val="Times New Roman"/>
        <family val="1"/>
        <charset val="186"/>
      </rPr>
      <t>(Darnaus judumo metų paminėjimo plano  įgyvendinimas)</t>
    </r>
  </si>
  <si>
    <t>Parengtas techninis projektas, vnt.
Tiesiamos gatvės ilgis – 500 m.
Užbaigtumas, proc.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</si>
</sst>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t_-;\-* #,##0.00\ _L_t_-;_-* &quot;-&quot;??\ _L_t_-;_-@_-"/>
    <numFmt numFmtId="165" formatCode="0.0"/>
    <numFmt numFmtId="166" formatCode="#,##0.0"/>
  </numFmts>
  <fonts count="36"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9"/>
      <name val="Times New Roman"/>
      <family val="1"/>
      <charset val="204"/>
    </font>
    <font>
      <b/>
      <sz val="9"/>
      <name val="Times New Roman"/>
      <family val="1"/>
      <charset val="186"/>
    </font>
    <font>
      <sz val="8"/>
      <name val="Arial"/>
      <family val="2"/>
      <charset val="186"/>
    </font>
    <font>
      <sz val="9"/>
      <name val="Arial"/>
      <family val="2"/>
      <charset val="186"/>
    </font>
    <font>
      <sz val="10"/>
      <name val="Times New Roman"/>
      <family val="1"/>
    </font>
    <font>
      <sz val="10"/>
      <color rgb="FFFF0000"/>
      <name val="Times New Roman"/>
      <family val="1"/>
      <charset val="186"/>
    </font>
    <font>
      <sz val="7"/>
      <name val="Times New Roman"/>
      <family val="1"/>
      <charset val="186"/>
    </font>
    <font>
      <sz val="10"/>
      <color theme="1"/>
      <name val="Times New Roman"/>
      <family val="1"/>
      <charset val="186"/>
    </font>
    <font>
      <b/>
      <sz val="10"/>
      <name val="Arial"/>
      <family val="2"/>
      <charset val="186"/>
    </font>
    <font>
      <sz val="10"/>
      <color rgb="FF00B050"/>
      <name val="Times New Roman"/>
      <family val="1"/>
      <charset val="186"/>
    </font>
    <font>
      <sz val="7"/>
      <name val="Arial"/>
      <family val="2"/>
      <charset val="186"/>
    </font>
    <font>
      <b/>
      <sz val="10"/>
      <color indexed="81"/>
      <name val="Tahoma"/>
      <family val="2"/>
      <charset val="186"/>
    </font>
    <font>
      <sz val="10"/>
      <color indexed="81"/>
      <name val="Tahoma"/>
      <family val="2"/>
      <charset val="186"/>
    </font>
    <font>
      <sz val="10"/>
      <name val="Calibri"/>
      <family val="2"/>
      <charset val="186"/>
    </font>
    <font>
      <strike/>
      <sz val="10"/>
      <color rgb="FFFF0000"/>
      <name val="Times New Roman"/>
      <family val="1"/>
      <charset val="186"/>
    </font>
    <font>
      <b/>
      <sz val="10"/>
      <color rgb="FFFF0000"/>
      <name val="Times New Roman"/>
      <family val="1"/>
      <charset val="186"/>
    </font>
    <font>
      <strike/>
      <sz val="10"/>
      <name val="Times New Roman"/>
      <family val="1"/>
      <charset val="186"/>
    </font>
    <font>
      <b/>
      <strike/>
      <sz val="10"/>
      <name val="Times New Roman"/>
      <family val="1"/>
      <charset val="186"/>
    </font>
    <font>
      <b/>
      <sz val="10"/>
      <color rgb="FFFF0000"/>
      <name val="Arial"/>
      <family val="2"/>
      <charset val="186"/>
    </font>
    <font>
      <sz val="10"/>
      <color rgb="FFFF0000"/>
      <name val="Arial"/>
      <family val="2"/>
      <charset val="186"/>
    </font>
    <font>
      <b/>
      <sz val="7"/>
      <name val="Times New Roman"/>
      <family val="1"/>
      <charset val="186"/>
    </font>
    <font>
      <i/>
      <sz val="1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style="thin">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s>
  <cellStyleXfs count="2">
    <xf numFmtId="0" fontId="0" fillId="0" borderId="0"/>
    <xf numFmtId="164" fontId="11" fillId="0" borderId="0" applyFont="0" applyFill="0" applyBorder="0" applyAlignment="0" applyProtection="0"/>
  </cellStyleXfs>
  <cellXfs count="2317">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0" xfId="0" applyFont="1" applyBorder="1" applyAlignment="1">
      <alignment horizontal="left" vertical="top"/>
    </xf>
    <xf numFmtId="0" fontId="3" fillId="0" borderId="0" xfId="0" applyFont="1" applyFill="1" applyBorder="1" applyAlignment="1">
      <alignment vertical="top"/>
    </xf>
    <xf numFmtId="0" fontId="3" fillId="0" borderId="5" xfId="0" applyFont="1" applyFill="1" applyBorder="1" applyAlignment="1">
      <alignment vertical="top" wrapText="1"/>
    </xf>
    <xf numFmtId="0" fontId="3" fillId="0" borderId="6" xfId="0" applyFont="1" applyFill="1" applyBorder="1" applyAlignment="1">
      <alignment horizontal="center" vertical="top" wrapText="1"/>
    </xf>
    <xf numFmtId="0" fontId="3" fillId="0" borderId="9" xfId="0" applyFont="1" applyFill="1" applyBorder="1" applyAlignment="1">
      <alignment vertical="top" wrapText="1"/>
    </xf>
    <xf numFmtId="0" fontId="3" fillId="0" borderId="10" xfId="0"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5" fontId="3" fillId="0" borderId="19" xfId="0" applyNumberFormat="1" applyFont="1" applyBorder="1" applyAlignment="1">
      <alignment horizontal="righ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24" xfId="0" applyFont="1" applyFill="1" applyBorder="1" applyAlignment="1">
      <alignment horizontal="center" vertical="top" wrapText="1"/>
    </xf>
    <xf numFmtId="0" fontId="7" fillId="0" borderId="25" xfId="0" applyFont="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6" fontId="3" fillId="0" borderId="26" xfId="0" applyNumberFormat="1" applyFont="1" applyFill="1" applyBorder="1" applyAlignment="1">
      <alignment horizontal="center" vertical="top"/>
    </xf>
    <xf numFmtId="166" fontId="3" fillId="0" borderId="27" xfId="0" applyNumberFormat="1" applyFont="1" applyFill="1" applyBorder="1" applyAlignment="1">
      <alignment horizontal="center" vertical="top"/>
    </xf>
    <xf numFmtId="49" fontId="3" fillId="0" borderId="11" xfId="0" applyNumberFormat="1" applyFont="1" applyBorder="1" applyAlignment="1">
      <alignment vertical="top" wrapText="1"/>
    </xf>
    <xf numFmtId="3" fontId="3" fillId="0" borderId="31"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0" borderId="35" xfId="0" applyFont="1" applyBorder="1" applyAlignment="1">
      <alignment vertical="top"/>
    </xf>
    <xf numFmtId="3" fontId="3" fillId="0" borderId="29"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164" fontId="3" fillId="0" borderId="10" xfId="1" applyFont="1" applyFill="1" applyBorder="1" applyAlignment="1">
      <alignment horizontal="center" vertical="top" wrapText="1"/>
    </xf>
    <xf numFmtId="164" fontId="3" fillId="0" borderId="11" xfId="1" applyFont="1" applyFill="1" applyBorder="1" applyAlignment="1">
      <alignment horizontal="center" vertical="top" wrapText="1"/>
    </xf>
    <xf numFmtId="164" fontId="3" fillId="0" borderId="18" xfId="1" applyFont="1" applyFill="1" applyBorder="1" applyAlignment="1">
      <alignment horizontal="center" vertical="top" wrapText="1"/>
    </xf>
    <xf numFmtId="164" fontId="3" fillId="0" borderId="0" xfId="1" applyFont="1" applyBorder="1" applyAlignment="1">
      <alignment vertical="top"/>
    </xf>
    <xf numFmtId="0" fontId="5" fillId="3" borderId="41" xfId="0" applyFont="1" applyFill="1" applyBorder="1" applyAlignment="1">
      <alignment horizontal="center" vertical="top"/>
    </xf>
    <xf numFmtId="3" fontId="3" fillId="0" borderId="20"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46" xfId="0" applyFont="1" applyBorder="1" applyAlignment="1">
      <alignment vertical="top"/>
    </xf>
    <xf numFmtId="0" fontId="3" fillId="0" borderId="26" xfId="0" applyFont="1" applyBorder="1" applyAlignment="1">
      <alignment vertical="top"/>
    </xf>
    <xf numFmtId="0" fontId="3" fillId="3" borderId="23" xfId="0" applyFont="1" applyFill="1" applyBorder="1" applyAlignment="1">
      <alignment horizontal="center" vertical="top"/>
    </xf>
    <xf numFmtId="0" fontId="3" fillId="3" borderId="6" xfId="0" applyFont="1" applyFill="1" applyBorder="1" applyAlignment="1">
      <alignment horizontal="center" vertical="top"/>
    </xf>
    <xf numFmtId="0" fontId="3" fillId="0" borderId="41" xfId="0" applyFont="1" applyFill="1" applyBorder="1" applyAlignment="1">
      <alignment horizontal="center" vertical="top"/>
    </xf>
    <xf numFmtId="0" fontId="3" fillId="0" borderId="11" xfId="0" applyFont="1" applyBorder="1" applyAlignment="1">
      <alignment vertical="top"/>
    </xf>
    <xf numFmtId="0" fontId="3" fillId="0" borderId="18" xfId="0" applyFont="1" applyBorder="1" applyAlignment="1">
      <alignment vertical="top"/>
    </xf>
    <xf numFmtId="0" fontId="11" fillId="0" borderId="0" xfId="0" applyFont="1"/>
    <xf numFmtId="3" fontId="3" fillId="3" borderId="20" xfId="0" applyNumberFormat="1" applyFont="1" applyFill="1" applyBorder="1" applyAlignment="1">
      <alignment horizontal="center" vertical="top"/>
    </xf>
    <xf numFmtId="3" fontId="3" fillId="3" borderId="20"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0" fontId="5" fillId="0" borderId="0" xfId="0" applyNumberFormat="1" applyFont="1" applyAlignment="1">
      <alignment vertical="top"/>
    </xf>
    <xf numFmtId="0" fontId="3" fillId="0" borderId="27" xfId="0" applyFont="1" applyBorder="1" applyAlignment="1">
      <alignment vertical="top"/>
    </xf>
    <xf numFmtId="165" fontId="3" fillId="0" borderId="0" xfId="0" applyNumberFormat="1" applyFont="1" applyAlignment="1">
      <alignment vertical="top"/>
    </xf>
    <xf numFmtId="0" fontId="6" fillId="0" borderId="1" xfId="0" applyFont="1" applyBorder="1" applyAlignment="1">
      <alignment horizontal="center" vertical="top" wrapText="1"/>
    </xf>
    <xf numFmtId="165" fontId="5" fillId="0" borderId="38" xfId="0" applyNumberFormat="1" applyFont="1" applyFill="1" applyBorder="1" applyAlignment="1">
      <alignment horizontal="center" vertical="center" wrapText="1"/>
    </xf>
    <xf numFmtId="0" fontId="5" fillId="0" borderId="38" xfId="0" applyFont="1" applyBorder="1" applyAlignment="1">
      <alignment horizontal="center" vertical="center"/>
    </xf>
    <xf numFmtId="165" fontId="3" fillId="0" borderId="0" xfId="0" applyNumberFormat="1" applyFont="1" applyBorder="1" applyAlignment="1">
      <alignment vertical="top"/>
    </xf>
    <xf numFmtId="0" fontId="3" fillId="0" borderId="53" xfId="0" applyFont="1" applyBorder="1" applyAlignment="1">
      <alignment vertical="top"/>
    </xf>
    <xf numFmtId="0" fontId="3" fillId="0" borderId="29" xfId="0" applyFont="1" applyBorder="1" applyAlignment="1">
      <alignment vertical="top"/>
    </xf>
    <xf numFmtId="0" fontId="10" fillId="3" borderId="27" xfId="0" applyFont="1" applyFill="1" applyBorder="1" applyAlignment="1">
      <alignment horizontal="left" vertical="top" wrapText="1"/>
    </xf>
    <xf numFmtId="3" fontId="3" fillId="3" borderId="11" xfId="0" applyNumberFormat="1" applyFont="1" applyFill="1" applyBorder="1" applyAlignment="1">
      <alignment horizontal="center" vertical="top"/>
    </xf>
    <xf numFmtId="3" fontId="3" fillId="3" borderId="18" xfId="0" applyNumberFormat="1" applyFont="1" applyFill="1" applyBorder="1" applyAlignment="1">
      <alignment horizontal="center" vertical="top"/>
    </xf>
    <xf numFmtId="3" fontId="3" fillId="3" borderId="29"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3" fontId="3" fillId="3" borderId="21" xfId="0" applyNumberFormat="1" applyFont="1" applyFill="1" applyBorder="1" applyAlignment="1">
      <alignment horizontal="center" vertical="top"/>
    </xf>
    <xf numFmtId="49" fontId="3" fillId="3" borderId="20" xfId="0" applyNumberFormat="1" applyFont="1" applyFill="1" applyBorder="1" applyAlignment="1">
      <alignment horizontal="center" vertical="top" wrapText="1"/>
    </xf>
    <xf numFmtId="0" fontId="10" fillId="0" borderId="43" xfId="0" applyFont="1" applyFill="1" applyBorder="1" applyAlignment="1">
      <alignment horizontal="left" vertical="top" wrapText="1"/>
    </xf>
    <xf numFmtId="49" fontId="5" fillId="0" borderId="52" xfId="0" applyNumberFormat="1" applyFont="1" applyBorder="1" applyAlignment="1">
      <alignment horizontal="center" vertical="top"/>
    </xf>
    <xf numFmtId="49" fontId="5" fillId="0" borderId="34" xfId="0" applyNumberFormat="1" applyFont="1" applyBorder="1" applyAlignment="1">
      <alignment horizontal="center" vertical="top"/>
    </xf>
    <xf numFmtId="49" fontId="5" fillId="3" borderId="11" xfId="0" applyNumberFormat="1" applyFont="1" applyFill="1" applyBorder="1" applyAlignment="1">
      <alignment vertical="top"/>
    </xf>
    <xf numFmtId="49" fontId="3" fillId="3" borderId="26" xfId="0" applyNumberFormat="1" applyFont="1" applyFill="1" applyBorder="1" applyAlignment="1">
      <alignment horizontal="center" vertical="top"/>
    </xf>
    <xf numFmtId="49" fontId="5" fillId="0" borderId="41" xfId="0" applyNumberFormat="1" applyFont="1" applyBorder="1" applyAlignment="1">
      <alignment horizontal="center" vertical="top"/>
    </xf>
    <xf numFmtId="49" fontId="5" fillId="0" borderId="6" xfId="0" applyNumberFormat="1" applyFont="1" applyBorder="1" applyAlignment="1">
      <alignment horizontal="center" vertical="top"/>
    </xf>
    <xf numFmtId="49" fontId="5" fillId="5" borderId="56" xfId="0" applyNumberFormat="1" applyFont="1" applyFill="1" applyBorder="1" applyAlignment="1">
      <alignment horizontal="center" vertical="top"/>
    </xf>
    <xf numFmtId="166" fontId="3" fillId="0" borderId="29" xfId="0" applyNumberFormat="1" applyFont="1" applyFill="1" applyBorder="1" applyAlignment="1">
      <alignment horizontal="center" vertical="top"/>
    </xf>
    <xf numFmtId="49" fontId="5" fillId="2" borderId="36" xfId="0" applyNumberFormat="1" applyFont="1" applyFill="1" applyBorder="1" applyAlignment="1">
      <alignment horizontal="center" vertical="top"/>
    </xf>
    <xf numFmtId="49" fontId="5" fillId="3" borderId="13" xfId="0" applyNumberFormat="1" applyFont="1" applyFill="1" applyBorder="1" applyAlignment="1">
      <alignment horizontal="center" vertical="top"/>
    </xf>
    <xf numFmtId="0" fontId="10" fillId="3" borderId="15" xfId="0" applyFont="1" applyFill="1" applyBorder="1" applyAlignment="1">
      <alignment horizontal="left" vertical="top" wrapText="1"/>
    </xf>
    <xf numFmtId="49" fontId="3" fillId="3" borderId="14" xfId="0" applyNumberFormat="1" applyFont="1" applyFill="1" applyBorder="1" applyAlignment="1">
      <alignment horizontal="center" vertical="top" wrapText="1"/>
    </xf>
    <xf numFmtId="49" fontId="5" fillId="3" borderId="15" xfId="0" applyNumberFormat="1" applyFont="1" applyFill="1" applyBorder="1" applyAlignment="1">
      <alignment horizontal="center" vertical="top"/>
    </xf>
    <xf numFmtId="166" fontId="3" fillId="0" borderId="20" xfId="0" applyNumberFormat="1" applyFont="1" applyFill="1" applyBorder="1" applyAlignment="1">
      <alignment horizontal="center" vertical="top"/>
    </xf>
    <xf numFmtId="166" fontId="3" fillId="0" borderId="21" xfId="0" applyNumberFormat="1" applyFont="1" applyFill="1" applyBorder="1" applyAlignment="1">
      <alignment horizontal="center" vertical="top"/>
    </xf>
    <xf numFmtId="166" fontId="3" fillId="0" borderId="28" xfId="0" applyNumberFormat="1" applyFont="1" applyFill="1" applyBorder="1" applyAlignment="1">
      <alignment horizontal="center" vertical="top"/>
    </xf>
    <xf numFmtId="165" fontId="3" fillId="3" borderId="28" xfId="0" applyNumberFormat="1" applyFont="1" applyFill="1" applyBorder="1" applyAlignment="1">
      <alignment horizontal="right" vertical="top"/>
    </xf>
    <xf numFmtId="166" fontId="3" fillId="0" borderId="0" xfId="0" applyNumberFormat="1" applyFont="1" applyAlignment="1">
      <alignment vertical="top"/>
    </xf>
    <xf numFmtId="3" fontId="3" fillId="3" borderId="11" xfId="0" applyNumberFormat="1" applyFont="1" applyFill="1" applyBorder="1" applyAlignment="1">
      <alignment horizontal="center" vertical="top" wrapText="1"/>
    </xf>
    <xf numFmtId="3" fontId="3" fillId="7" borderId="11"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3" fontId="3" fillId="7" borderId="31" xfId="0" applyNumberFormat="1" applyFont="1" applyFill="1" applyBorder="1" applyAlignment="1">
      <alignment horizontal="center" vertical="top"/>
    </xf>
    <xf numFmtId="3" fontId="3" fillId="7" borderId="32" xfId="0" applyNumberFormat="1" applyFont="1" applyFill="1" applyBorder="1" applyAlignment="1">
      <alignment horizontal="center" vertical="top"/>
    </xf>
    <xf numFmtId="165" fontId="3" fillId="3" borderId="0" xfId="0" applyNumberFormat="1" applyFont="1" applyFill="1" applyBorder="1" applyAlignment="1">
      <alignment horizontal="right" vertical="top" wrapText="1"/>
    </xf>
    <xf numFmtId="3" fontId="3" fillId="0" borderId="20" xfId="0" applyNumberFormat="1" applyFont="1" applyFill="1" applyBorder="1" applyAlignment="1">
      <alignment horizontal="center" vertical="top"/>
    </xf>
    <xf numFmtId="3" fontId="3" fillId="0" borderId="21" xfId="0" applyNumberFormat="1" applyFont="1" applyFill="1" applyBorder="1" applyAlignment="1">
      <alignment horizontal="center" vertical="top"/>
    </xf>
    <xf numFmtId="0" fontId="3" fillId="3" borderId="72" xfId="0" applyFont="1" applyFill="1" applyBorder="1" applyAlignment="1">
      <alignment horizontal="center" vertical="top"/>
    </xf>
    <xf numFmtId="0" fontId="3" fillId="3" borderId="35" xfId="0" applyFont="1" applyFill="1" applyBorder="1" applyAlignment="1">
      <alignment horizontal="center" vertical="top"/>
    </xf>
    <xf numFmtId="49" fontId="5" fillId="3" borderId="43" xfId="0" applyNumberFormat="1" applyFont="1" applyFill="1" applyBorder="1" applyAlignment="1">
      <alignment horizontal="center" vertical="top"/>
    </xf>
    <xf numFmtId="49" fontId="5" fillId="3" borderId="41" xfId="0" applyNumberFormat="1" applyFont="1" applyFill="1" applyBorder="1" applyAlignment="1">
      <alignment horizontal="center" vertical="top"/>
    </xf>
    <xf numFmtId="0" fontId="3" fillId="0" borderId="71" xfId="0" applyFont="1" applyFill="1" applyBorder="1" applyAlignment="1">
      <alignment horizontal="center" vertical="top"/>
    </xf>
    <xf numFmtId="0" fontId="3" fillId="0" borderId="68" xfId="0" applyFont="1" applyFill="1" applyBorder="1" applyAlignment="1">
      <alignment horizontal="center" vertical="top"/>
    </xf>
    <xf numFmtId="165" fontId="3" fillId="3" borderId="6" xfId="0" applyNumberFormat="1" applyFont="1" applyFill="1" applyBorder="1" applyAlignment="1">
      <alignment horizontal="right" vertical="top" wrapText="1"/>
    </xf>
    <xf numFmtId="165" fontId="3" fillId="0" borderId="29" xfId="0" applyNumberFormat="1" applyFont="1" applyBorder="1" applyAlignment="1">
      <alignment horizontal="right" vertical="top"/>
    </xf>
    <xf numFmtId="0" fontId="3" fillId="0" borderId="24" xfId="0" applyFont="1" applyFill="1" applyBorder="1" applyAlignment="1">
      <alignment horizontal="center" vertical="top"/>
    </xf>
    <xf numFmtId="3" fontId="3" fillId="0" borderId="31"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0" fontId="18" fillId="0" borderId="7" xfId="0" applyFont="1" applyFill="1" applyBorder="1" applyAlignment="1">
      <alignment horizontal="left" vertical="top" wrapText="1"/>
    </xf>
    <xf numFmtId="0" fontId="18" fillId="0" borderId="16" xfId="0" applyFont="1" applyFill="1" applyBorder="1" applyAlignment="1">
      <alignment horizontal="left" vertical="top" wrapText="1"/>
    </xf>
    <xf numFmtId="0" fontId="3" fillId="0" borderId="8" xfId="0" applyFont="1" applyFill="1" applyBorder="1" applyAlignment="1">
      <alignment horizontal="center" vertical="top"/>
    </xf>
    <xf numFmtId="0" fontId="15" fillId="0" borderId="46" xfId="0" applyFont="1" applyFill="1" applyBorder="1" applyAlignment="1">
      <alignment horizontal="center" vertical="center" wrapText="1"/>
    </xf>
    <xf numFmtId="0" fontId="9" fillId="0" borderId="18" xfId="0" applyFont="1" applyFill="1" applyBorder="1" applyAlignment="1">
      <alignment horizontal="center" vertical="center" wrapText="1"/>
    </xf>
    <xf numFmtId="165" fontId="3" fillId="8" borderId="49" xfId="0" applyNumberFormat="1" applyFont="1" applyFill="1" applyBorder="1" applyAlignment="1">
      <alignment horizontal="right" vertical="top"/>
    </xf>
    <xf numFmtId="165" fontId="3" fillId="8" borderId="11" xfId="0" applyNumberFormat="1" applyFont="1" applyFill="1" applyBorder="1" applyAlignment="1">
      <alignment horizontal="right" vertical="top"/>
    </xf>
    <xf numFmtId="165" fontId="3" fillId="8" borderId="50" xfId="0" applyNumberFormat="1" applyFont="1" applyFill="1" applyBorder="1" applyAlignment="1">
      <alignment horizontal="right" vertical="top"/>
    </xf>
    <xf numFmtId="0" fontId="5" fillId="8" borderId="61" xfId="0" applyFont="1" applyFill="1" applyBorder="1" applyAlignment="1">
      <alignment horizontal="center" vertical="top"/>
    </xf>
    <xf numFmtId="49" fontId="5" fillId="0" borderId="0" xfId="0" applyNumberFormat="1" applyFont="1" applyBorder="1" applyAlignment="1">
      <alignment horizontal="center" vertical="top"/>
    </xf>
    <xf numFmtId="0" fontId="3" fillId="0" borderId="8" xfId="0" applyFont="1" applyBorder="1" applyAlignment="1">
      <alignment horizontal="center" vertical="top"/>
    </xf>
    <xf numFmtId="49" fontId="5" fillId="3" borderId="20"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19" fillId="0" borderId="0" xfId="0" applyFont="1" applyAlignment="1">
      <alignment vertical="top"/>
    </xf>
    <xf numFmtId="165" fontId="19" fillId="0" borderId="0" xfId="0" applyNumberFormat="1" applyFont="1" applyAlignment="1">
      <alignment vertical="top"/>
    </xf>
    <xf numFmtId="166" fontId="19" fillId="0" borderId="0" xfId="0" applyNumberFormat="1" applyFont="1" applyAlignment="1">
      <alignment vertical="top"/>
    </xf>
    <xf numFmtId="0" fontId="3" fillId="0" borderId="33" xfId="0" applyFont="1" applyBorder="1" applyAlignment="1">
      <alignment vertical="top"/>
    </xf>
    <xf numFmtId="0" fontId="3" fillId="0" borderId="33" xfId="0" applyFont="1" applyBorder="1" applyAlignment="1">
      <alignment vertical="center"/>
    </xf>
    <xf numFmtId="0" fontId="5" fillId="0" borderId="33" xfId="0" applyNumberFormat="1" applyFont="1" applyBorder="1" applyAlignment="1">
      <alignment vertical="top"/>
    </xf>
    <xf numFmtId="0" fontId="9" fillId="0" borderId="11"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3" fillId="0" borderId="16" xfId="0" applyFont="1" applyFill="1" applyBorder="1" applyAlignment="1">
      <alignment vertical="top" wrapText="1"/>
    </xf>
    <xf numFmtId="3" fontId="3" fillId="0" borderId="29"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49" fontId="5" fillId="9" borderId="16" xfId="0" applyNumberFormat="1" applyFont="1" applyFill="1" applyBorder="1" applyAlignment="1">
      <alignment horizontal="center" vertical="top" wrapText="1"/>
    </xf>
    <xf numFmtId="49" fontId="5" fillId="9" borderId="16" xfId="0" applyNumberFormat="1" applyFont="1" applyFill="1" applyBorder="1" applyAlignment="1">
      <alignment horizontal="center" vertical="top"/>
    </xf>
    <xf numFmtId="49" fontId="5" fillId="9" borderId="56" xfId="0" applyNumberFormat="1" applyFont="1" applyFill="1" applyBorder="1" applyAlignment="1">
      <alignment horizontal="center" vertical="top"/>
    </xf>
    <xf numFmtId="49" fontId="5" fillId="9" borderId="57" xfId="0" applyNumberFormat="1" applyFont="1" applyFill="1" applyBorder="1" applyAlignment="1">
      <alignment horizontal="center" vertical="top"/>
    </xf>
    <xf numFmtId="49" fontId="3" fillId="10" borderId="62" xfId="0" applyNumberFormat="1" applyFont="1" applyFill="1" applyBorder="1" applyAlignment="1">
      <alignment horizontal="center" vertical="top"/>
    </xf>
    <xf numFmtId="0" fontId="3" fillId="10" borderId="60" xfId="0" applyFont="1" applyFill="1" applyBorder="1" applyAlignment="1">
      <alignment vertical="top" wrapText="1"/>
    </xf>
    <xf numFmtId="3" fontId="3" fillId="10" borderId="2" xfId="0" applyNumberFormat="1" applyFont="1" applyFill="1" applyBorder="1" applyAlignment="1">
      <alignment horizontal="center" vertical="top" wrapText="1"/>
    </xf>
    <xf numFmtId="3" fontId="3" fillId="10" borderId="3" xfId="0" applyNumberFormat="1" applyFont="1" applyFill="1" applyBorder="1" applyAlignment="1">
      <alignment horizontal="center" vertical="top" wrapText="1"/>
    </xf>
    <xf numFmtId="0" fontId="3" fillId="10" borderId="9" xfId="0" applyFont="1" applyFill="1" applyBorder="1" applyAlignment="1">
      <alignment vertical="top" wrapText="1"/>
    </xf>
    <xf numFmtId="3" fontId="3" fillId="10" borderId="31" xfId="0" applyNumberFormat="1" applyFont="1" applyFill="1" applyBorder="1" applyAlignment="1">
      <alignment horizontal="center" vertical="top" wrapText="1"/>
    </xf>
    <xf numFmtId="3" fontId="3" fillId="10" borderId="32" xfId="0" applyNumberFormat="1" applyFont="1" applyFill="1" applyBorder="1" applyAlignment="1">
      <alignment horizontal="center" vertical="top" wrapText="1"/>
    </xf>
    <xf numFmtId="49" fontId="3" fillId="10" borderId="33" xfId="0" applyNumberFormat="1" applyFont="1" applyFill="1" applyBorder="1" applyAlignment="1">
      <alignment horizontal="center" vertical="top"/>
    </xf>
    <xf numFmtId="49" fontId="3" fillId="10" borderId="58" xfId="0" applyNumberFormat="1" applyFont="1" applyFill="1" applyBorder="1" applyAlignment="1">
      <alignment horizontal="center" vertical="top"/>
    </xf>
    <xf numFmtId="3" fontId="3" fillId="10" borderId="31" xfId="0" applyNumberFormat="1" applyFont="1" applyFill="1" applyBorder="1" applyAlignment="1">
      <alignment horizontal="center" vertical="top"/>
    </xf>
    <xf numFmtId="3" fontId="3" fillId="10" borderId="32" xfId="0" applyNumberFormat="1" applyFont="1" applyFill="1" applyBorder="1" applyAlignment="1">
      <alignment horizontal="center" vertical="top"/>
    </xf>
    <xf numFmtId="0" fontId="3" fillId="7" borderId="30" xfId="0" applyFont="1" applyFill="1" applyBorder="1" applyAlignment="1">
      <alignment vertical="top" wrapText="1"/>
    </xf>
    <xf numFmtId="3" fontId="3" fillId="7" borderId="29" xfId="0" applyNumberFormat="1" applyFont="1" applyFill="1" applyBorder="1" applyAlignment="1">
      <alignment horizontal="center" vertical="top"/>
    </xf>
    <xf numFmtId="3" fontId="3" fillId="7" borderId="28" xfId="0" applyNumberFormat="1" applyFont="1" applyFill="1" applyBorder="1" applyAlignment="1">
      <alignment horizontal="center" vertical="top"/>
    </xf>
    <xf numFmtId="49" fontId="5" fillId="10" borderId="62" xfId="0" applyNumberFormat="1" applyFont="1" applyFill="1" applyBorder="1" applyAlignment="1">
      <alignment horizontal="center" vertical="top" wrapText="1"/>
    </xf>
    <xf numFmtId="0" fontId="11" fillId="10" borderId="9" xfId="0" applyFont="1" applyFill="1" applyBorder="1" applyAlignment="1">
      <alignment vertical="top" wrapText="1"/>
    </xf>
    <xf numFmtId="166" fontId="9" fillId="10" borderId="31" xfId="0" applyNumberFormat="1" applyFont="1" applyFill="1" applyBorder="1" applyAlignment="1">
      <alignment vertical="top"/>
    </xf>
    <xf numFmtId="166" fontId="9" fillId="10" borderId="32" xfId="0" applyNumberFormat="1" applyFont="1" applyFill="1" applyBorder="1" applyAlignment="1">
      <alignment vertical="top"/>
    </xf>
    <xf numFmtId="49" fontId="5" fillId="10" borderId="33" xfId="0" applyNumberFormat="1" applyFont="1" applyFill="1" applyBorder="1" applyAlignment="1">
      <alignment horizontal="center" vertical="top"/>
    </xf>
    <xf numFmtId="0" fontId="9" fillId="10" borderId="9" xfId="0" applyFont="1" applyFill="1" applyBorder="1" applyAlignment="1">
      <alignment horizontal="left" vertical="top" wrapText="1"/>
    </xf>
    <xf numFmtId="0" fontId="9" fillId="10" borderId="31" xfId="0" applyFont="1" applyFill="1" applyBorder="1" applyAlignment="1">
      <alignment horizontal="center" vertical="top" wrapText="1"/>
    </xf>
    <xf numFmtId="49" fontId="5" fillId="10" borderId="50" xfId="0" applyNumberFormat="1" applyFont="1" applyFill="1" applyBorder="1" applyAlignment="1">
      <alignment vertical="top"/>
    </xf>
    <xf numFmtId="49" fontId="5" fillId="10" borderId="33" xfId="0" applyNumberFormat="1" applyFont="1" applyFill="1" applyBorder="1" applyAlignment="1">
      <alignment vertical="top"/>
    </xf>
    <xf numFmtId="0" fontId="3" fillId="3" borderId="39" xfId="0" applyFont="1" applyFill="1" applyBorder="1" applyAlignment="1">
      <alignment vertical="top" wrapText="1"/>
    </xf>
    <xf numFmtId="0" fontId="3" fillId="0" borderId="71" xfId="0" applyFont="1" applyFill="1" applyBorder="1" applyAlignment="1">
      <alignment horizontal="center" vertical="center" textRotation="90" wrapText="1"/>
    </xf>
    <xf numFmtId="49" fontId="3" fillId="0" borderId="39" xfId="0" applyNumberFormat="1" applyFont="1" applyBorder="1" applyAlignment="1">
      <alignment horizontal="center" vertical="top" wrapText="1"/>
    </xf>
    <xf numFmtId="49" fontId="3" fillId="0" borderId="26" xfId="0" applyNumberFormat="1" applyFont="1" applyBorder="1" applyAlignment="1">
      <alignment vertical="top" wrapText="1"/>
    </xf>
    <xf numFmtId="49" fontId="3" fillId="0" borderId="29" xfId="0" applyNumberFormat="1" applyFont="1" applyBorder="1" applyAlignment="1">
      <alignment vertical="top" wrapText="1"/>
    </xf>
    <xf numFmtId="49" fontId="5" fillId="0" borderId="24" xfId="0" applyNumberFormat="1" applyFont="1" applyBorder="1" applyAlignment="1">
      <alignment horizontal="center" vertical="top"/>
    </xf>
    <xf numFmtId="0" fontId="3" fillId="0" borderId="68" xfId="0" applyFont="1" applyBorder="1" applyAlignment="1">
      <alignment vertical="top"/>
    </xf>
    <xf numFmtId="0" fontId="3" fillId="0" borderId="79" xfId="0" applyFont="1" applyBorder="1" applyAlignment="1">
      <alignment vertical="top"/>
    </xf>
    <xf numFmtId="0" fontId="3" fillId="0" borderId="28" xfId="0" applyFont="1" applyBorder="1" applyAlignment="1">
      <alignment vertical="top"/>
    </xf>
    <xf numFmtId="49" fontId="3" fillId="0" borderId="11"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0" fontId="3" fillId="7" borderId="24" xfId="0" applyFont="1" applyFill="1" applyBorder="1" applyAlignment="1">
      <alignment horizontal="center" vertical="top"/>
    </xf>
    <xf numFmtId="0" fontId="3" fillId="0" borderId="81" xfId="0" applyFont="1" applyFill="1" applyBorder="1" applyAlignment="1">
      <alignment horizontal="center" vertical="top"/>
    </xf>
    <xf numFmtId="0" fontId="3" fillId="0" borderId="87" xfId="0" applyFont="1" applyFill="1" applyBorder="1" applyAlignment="1">
      <alignment vertical="top" wrapText="1"/>
    </xf>
    <xf numFmtId="3" fontId="3" fillId="0" borderId="88" xfId="0" applyNumberFormat="1" applyFont="1" applyFill="1" applyBorder="1" applyAlignment="1">
      <alignment horizontal="center" vertical="top"/>
    </xf>
    <xf numFmtId="3" fontId="3" fillId="0" borderId="89" xfId="0" applyNumberFormat="1" applyFont="1" applyFill="1" applyBorder="1" applyAlignment="1">
      <alignment horizontal="center" vertical="top"/>
    </xf>
    <xf numFmtId="0" fontId="3" fillId="0" borderId="16" xfId="0" applyFont="1" applyFill="1" applyBorder="1" applyAlignment="1">
      <alignment horizontal="left" vertical="top" wrapText="1"/>
    </xf>
    <xf numFmtId="3" fontId="3" fillId="0" borderId="17"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166" fontId="3" fillId="0" borderId="13" xfId="0" applyNumberFormat="1" applyFont="1" applyFill="1" applyBorder="1" applyAlignment="1">
      <alignment horizontal="center" vertical="top"/>
    </xf>
    <xf numFmtId="0" fontId="3" fillId="0" borderId="12" xfId="0" applyFont="1" applyFill="1" applyBorder="1" applyAlignment="1">
      <alignment horizontal="left" vertical="top" wrapText="1"/>
    </xf>
    <xf numFmtId="166" fontId="3" fillId="0" borderId="15" xfId="0" applyNumberFormat="1" applyFont="1" applyFill="1" applyBorder="1" applyAlignment="1">
      <alignment horizontal="center" vertical="top"/>
    </xf>
    <xf numFmtId="0" fontId="3" fillId="7" borderId="23" xfId="0" applyFont="1" applyFill="1" applyBorder="1" applyAlignment="1">
      <alignment horizontal="center" vertical="top"/>
    </xf>
    <xf numFmtId="0" fontId="3" fillId="0" borderId="1" xfId="0" applyNumberFormat="1" applyFont="1" applyFill="1" applyBorder="1" applyAlignment="1">
      <alignment horizontal="center" vertical="top"/>
    </xf>
    <xf numFmtId="0" fontId="3" fillId="0" borderId="17" xfId="0" applyNumberFormat="1" applyFont="1" applyFill="1" applyBorder="1" applyAlignment="1">
      <alignment horizontal="center" vertical="top"/>
    </xf>
    <xf numFmtId="0" fontId="3" fillId="7" borderId="39" xfId="0" applyFont="1" applyFill="1" applyBorder="1" applyAlignment="1">
      <alignment vertical="top" wrapText="1"/>
    </xf>
    <xf numFmtId="0" fontId="5" fillId="0" borderId="16" xfId="0" applyFont="1" applyFill="1" applyBorder="1" applyAlignment="1">
      <alignment horizontal="center" vertical="top" wrapText="1"/>
    </xf>
    <xf numFmtId="0" fontId="9" fillId="7" borderId="29" xfId="0" applyNumberFormat="1" applyFont="1" applyFill="1" applyBorder="1" applyAlignment="1">
      <alignment vertical="center" textRotation="90"/>
    </xf>
    <xf numFmtId="0" fontId="3" fillId="7" borderId="29" xfId="0" applyNumberFormat="1" applyFont="1" applyFill="1" applyBorder="1" applyAlignment="1">
      <alignment horizontal="center" vertical="top"/>
    </xf>
    <xf numFmtId="0" fontId="3" fillId="7" borderId="1" xfId="0" applyNumberFormat="1" applyFont="1" applyFill="1" applyBorder="1" applyAlignment="1">
      <alignment vertical="center"/>
    </xf>
    <xf numFmtId="0" fontId="3" fillId="7" borderId="17" xfId="0" applyNumberFormat="1" applyFont="1" applyFill="1" applyBorder="1" applyAlignment="1">
      <alignment vertical="center"/>
    </xf>
    <xf numFmtId="0" fontId="18" fillId="0" borderId="38" xfId="0" applyFont="1" applyFill="1" applyBorder="1" applyAlignment="1">
      <alignment horizontal="left" vertical="top" wrapText="1"/>
    </xf>
    <xf numFmtId="3" fontId="3" fillId="7" borderId="20" xfId="0" applyNumberFormat="1" applyFont="1" applyFill="1" applyBorder="1" applyAlignment="1">
      <alignment horizontal="center" vertical="top"/>
    </xf>
    <xf numFmtId="3" fontId="3" fillId="7" borderId="21" xfId="0" applyNumberFormat="1" applyFont="1" applyFill="1" applyBorder="1" applyAlignment="1">
      <alignment horizontal="center" vertical="top"/>
    </xf>
    <xf numFmtId="3" fontId="3" fillId="7" borderId="1" xfId="0" applyNumberFormat="1" applyFont="1" applyFill="1" applyBorder="1" applyAlignment="1">
      <alignment horizontal="center" vertical="top"/>
    </xf>
    <xf numFmtId="3" fontId="3" fillId="7" borderId="17" xfId="0" applyNumberFormat="1" applyFont="1" applyFill="1" applyBorder="1" applyAlignment="1">
      <alignment horizontal="center" vertical="top"/>
    </xf>
    <xf numFmtId="0" fontId="3" fillId="0" borderId="51" xfId="0" applyFont="1" applyFill="1" applyBorder="1" applyAlignment="1">
      <alignment horizontal="center" vertical="top"/>
    </xf>
    <xf numFmtId="0" fontId="3" fillId="0" borderId="98" xfId="0" applyFont="1" applyFill="1" applyBorder="1" applyAlignment="1">
      <alignment horizontal="center" vertical="top"/>
    </xf>
    <xf numFmtId="0" fontId="3" fillId="0" borderId="96" xfId="0" applyFont="1" applyFill="1" applyBorder="1" applyAlignment="1">
      <alignment horizontal="center" vertical="top"/>
    </xf>
    <xf numFmtId="49" fontId="5" fillId="0" borderId="50" xfId="0" applyNumberFormat="1" applyFont="1" applyBorder="1" applyAlignment="1">
      <alignment horizontal="center" vertical="top" wrapText="1"/>
    </xf>
    <xf numFmtId="49" fontId="5" fillId="0" borderId="15" xfId="0" applyNumberFormat="1" applyFont="1" applyBorder="1" applyAlignment="1">
      <alignment horizontal="center" vertical="top"/>
    </xf>
    <xf numFmtId="49" fontId="3" fillId="0" borderId="29" xfId="0" applyNumberFormat="1" applyFont="1" applyFill="1" applyBorder="1" applyAlignment="1">
      <alignment horizontal="center" vertical="top"/>
    </xf>
    <xf numFmtId="49" fontId="3" fillId="0" borderId="28" xfId="0" applyNumberFormat="1" applyFont="1" applyFill="1" applyBorder="1" applyAlignment="1">
      <alignment horizontal="center" vertical="top"/>
    </xf>
    <xf numFmtId="0" fontId="3" fillId="0" borderId="93" xfId="0" applyFont="1" applyFill="1" applyBorder="1" applyAlignment="1">
      <alignment horizontal="left" vertical="top" wrapText="1"/>
    </xf>
    <xf numFmtId="49" fontId="3" fillId="0" borderId="94" xfId="0" applyNumberFormat="1" applyFont="1" applyFill="1" applyBorder="1" applyAlignment="1">
      <alignment horizontal="center" vertical="top"/>
    </xf>
    <xf numFmtId="49" fontId="3" fillId="0" borderId="95" xfId="0" applyNumberFormat="1" applyFont="1" applyFill="1" applyBorder="1" applyAlignment="1">
      <alignment horizontal="center" vertical="top"/>
    </xf>
    <xf numFmtId="0" fontId="5" fillId="3" borderId="15" xfId="0" applyFont="1" applyFill="1" applyBorder="1" applyAlignment="1">
      <alignment vertical="top" wrapText="1"/>
    </xf>
    <xf numFmtId="3" fontId="3" fillId="7" borderId="94" xfId="0" applyNumberFormat="1" applyFont="1" applyFill="1" applyBorder="1" applyAlignment="1">
      <alignment horizontal="center" vertical="top"/>
    </xf>
    <xf numFmtId="3" fontId="3" fillId="7" borderId="95" xfId="0" applyNumberFormat="1" applyFont="1" applyFill="1" applyBorder="1" applyAlignment="1">
      <alignment horizontal="center" vertical="top"/>
    </xf>
    <xf numFmtId="49" fontId="5" fillId="3" borderId="1" xfId="0" applyNumberFormat="1" applyFont="1" applyFill="1" applyBorder="1" applyAlignment="1">
      <alignment horizontal="center" vertical="top"/>
    </xf>
    <xf numFmtId="0" fontId="3" fillId="7" borderId="82" xfId="0" applyFont="1" applyFill="1" applyBorder="1" applyAlignment="1">
      <alignment horizontal="left" vertical="top" wrapText="1"/>
    </xf>
    <xf numFmtId="3" fontId="3" fillId="7" borderId="83" xfId="0" applyNumberFormat="1" applyFont="1" applyFill="1" applyBorder="1" applyAlignment="1">
      <alignment horizontal="center" vertical="top"/>
    </xf>
    <xf numFmtId="3" fontId="3" fillId="7" borderId="85" xfId="0" applyNumberFormat="1" applyFont="1" applyFill="1" applyBorder="1" applyAlignment="1">
      <alignment horizontal="center" vertical="top"/>
    </xf>
    <xf numFmtId="49" fontId="5" fillId="0" borderId="36" xfId="0" applyNumberFormat="1" applyFont="1" applyBorder="1" applyAlignment="1">
      <alignment vertical="top"/>
    </xf>
    <xf numFmtId="0" fontId="3" fillId="0" borderId="55" xfId="0" applyFont="1" applyFill="1" applyBorder="1" applyAlignment="1">
      <alignment horizontal="center" vertical="top"/>
    </xf>
    <xf numFmtId="0" fontId="3" fillId="0" borderId="30" xfId="0" applyFont="1" applyBorder="1" applyAlignment="1">
      <alignment horizontal="left" vertical="top" wrapText="1"/>
    </xf>
    <xf numFmtId="0" fontId="3" fillId="0" borderId="104" xfId="0" applyFont="1" applyFill="1" applyBorder="1" applyAlignment="1">
      <alignment horizontal="center" vertical="top"/>
    </xf>
    <xf numFmtId="49" fontId="3" fillId="0" borderId="13" xfId="0" applyNumberFormat="1" applyFont="1" applyBorder="1" applyAlignment="1">
      <alignment horizontal="center" vertical="top"/>
    </xf>
    <xf numFmtId="49" fontId="5" fillId="0" borderId="72" xfId="0" applyNumberFormat="1" applyFont="1" applyFill="1" applyBorder="1" applyAlignment="1">
      <alignment horizontal="center" vertical="top" wrapText="1"/>
    </xf>
    <xf numFmtId="0" fontId="5" fillId="3" borderId="10" xfId="0" applyFont="1" applyFill="1" applyBorder="1" applyAlignment="1">
      <alignment horizontal="center" vertical="top"/>
    </xf>
    <xf numFmtId="0" fontId="3" fillId="3" borderId="12" xfId="0" applyFont="1" applyFill="1" applyBorder="1" applyAlignment="1">
      <alignment vertical="top" wrapText="1"/>
    </xf>
    <xf numFmtId="3" fontId="3" fillId="0" borderId="13"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0" fontId="14" fillId="0" borderId="7" xfId="0" applyFont="1" applyFill="1" applyBorder="1" applyAlignment="1">
      <alignment horizontal="center" vertical="center" textRotation="90" wrapText="1"/>
    </xf>
    <xf numFmtId="49" fontId="5" fillId="3" borderId="26" xfId="0" applyNumberFormat="1" applyFont="1" applyFill="1" applyBorder="1" applyAlignment="1">
      <alignment horizontal="center" vertical="top"/>
    </xf>
    <xf numFmtId="49" fontId="5" fillId="0" borderId="48" xfId="0" applyNumberFormat="1" applyFont="1" applyBorder="1" applyAlignment="1">
      <alignment horizontal="center" vertical="top"/>
    </xf>
    <xf numFmtId="0" fontId="3" fillId="7" borderId="87" xfId="0" applyFont="1" applyFill="1" applyBorder="1" applyAlignment="1">
      <alignment vertical="top" wrapText="1"/>
    </xf>
    <xf numFmtId="3" fontId="3" fillId="7" borderId="108" xfId="0" applyNumberFormat="1" applyFont="1" applyFill="1" applyBorder="1" applyAlignment="1">
      <alignment horizontal="center" vertical="top" wrapText="1"/>
    </xf>
    <xf numFmtId="3" fontId="3" fillId="7" borderId="88" xfId="0" applyNumberFormat="1" applyFont="1" applyFill="1" applyBorder="1" applyAlignment="1">
      <alignment horizontal="center" vertical="top" wrapText="1"/>
    </xf>
    <xf numFmtId="3" fontId="3" fillId="7" borderId="89"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0" fontId="3" fillId="7" borderId="104" xfId="0" applyFont="1" applyFill="1" applyBorder="1" applyAlignment="1">
      <alignment horizontal="center" vertical="top"/>
    </xf>
    <xf numFmtId="0" fontId="3" fillId="0" borderId="104" xfId="0" applyFont="1" applyFill="1" applyBorder="1" applyAlignment="1">
      <alignment horizontal="center" vertical="top" wrapText="1"/>
    </xf>
    <xf numFmtId="49" fontId="3" fillId="3" borderId="20" xfId="0" applyNumberFormat="1" applyFont="1" applyFill="1" applyBorder="1" applyAlignment="1">
      <alignment horizontal="center" vertical="top"/>
    </xf>
    <xf numFmtId="3" fontId="3" fillId="3" borderId="13"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49" fontId="3" fillId="3" borderId="10" xfId="0" applyNumberFormat="1" applyFont="1" applyFill="1" applyBorder="1" applyAlignment="1">
      <alignment horizontal="center" vertical="top" wrapText="1"/>
    </xf>
    <xf numFmtId="0" fontId="3" fillId="7" borderId="93" xfId="0" applyFont="1" applyFill="1" applyBorder="1" applyAlignment="1">
      <alignment horizontal="left" vertical="top" wrapText="1"/>
    </xf>
    <xf numFmtId="0" fontId="3" fillId="0" borderId="81" xfId="0" applyFont="1" applyFill="1" applyBorder="1" applyAlignment="1">
      <alignment horizontal="center" vertical="top" wrapText="1"/>
    </xf>
    <xf numFmtId="0" fontId="3" fillId="0" borderId="81" xfId="0" applyFont="1" applyBorder="1" applyAlignment="1">
      <alignment horizontal="center" vertical="top"/>
    </xf>
    <xf numFmtId="0" fontId="9" fillId="0" borderId="29" xfId="0" applyFont="1" applyFill="1" applyBorder="1" applyAlignment="1">
      <alignment horizontal="center" vertical="center" wrapText="1"/>
    </xf>
    <xf numFmtId="0" fontId="3" fillId="0" borderId="104" xfId="0" applyFont="1" applyBorder="1" applyAlignment="1">
      <alignment horizontal="center" vertical="top"/>
    </xf>
    <xf numFmtId="3" fontId="3" fillId="3" borderId="11" xfId="0" applyNumberFormat="1" applyFont="1" applyFill="1" applyBorder="1" applyAlignment="1">
      <alignment horizontal="center" wrapText="1"/>
    </xf>
    <xf numFmtId="49" fontId="5" fillId="10" borderId="33" xfId="0" applyNumberFormat="1" applyFont="1" applyFill="1" applyBorder="1" applyAlignment="1">
      <alignment horizontal="center" vertical="top" wrapText="1"/>
    </xf>
    <xf numFmtId="3" fontId="3" fillId="7" borderId="19" xfId="0" applyNumberFormat="1" applyFont="1" applyFill="1" applyBorder="1" applyAlignment="1">
      <alignment horizontal="center" vertical="top" wrapText="1"/>
    </xf>
    <xf numFmtId="3" fontId="3" fillId="7" borderId="28" xfId="0" applyNumberFormat="1" applyFont="1" applyFill="1" applyBorder="1" applyAlignment="1">
      <alignment horizontal="center" vertical="top" wrapText="1"/>
    </xf>
    <xf numFmtId="0" fontId="3" fillId="0" borderId="82" xfId="0" applyFont="1" applyFill="1" applyBorder="1" applyAlignment="1">
      <alignment horizontal="left" vertical="top" wrapText="1"/>
    </xf>
    <xf numFmtId="3" fontId="3" fillId="0" borderId="29" xfId="0" applyNumberFormat="1" applyFont="1" applyFill="1" applyBorder="1" applyAlignment="1">
      <alignment horizontal="center" wrapText="1"/>
    </xf>
    <xf numFmtId="3" fontId="3" fillId="0" borderId="28" xfId="0" applyNumberFormat="1" applyFont="1" applyFill="1" applyBorder="1" applyAlignment="1">
      <alignment horizontal="center" wrapText="1"/>
    </xf>
    <xf numFmtId="0" fontId="3" fillId="0" borderId="30" xfId="0" applyFont="1" applyBorder="1" applyAlignment="1">
      <alignment vertical="top" wrapText="1"/>
    </xf>
    <xf numFmtId="0" fontId="3" fillId="7" borderId="38" xfId="0" applyFont="1" applyFill="1" applyBorder="1" applyAlignment="1">
      <alignment vertical="top" wrapText="1"/>
    </xf>
    <xf numFmtId="3" fontId="3" fillId="7" borderId="47"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top" wrapText="1"/>
    </xf>
    <xf numFmtId="0" fontId="3" fillId="7" borderId="99" xfId="0" applyFont="1" applyFill="1" applyBorder="1" applyAlignment="1">
      <alignment horizontal="left" vertical="top" wrapText="1"/>
    </xf>
    <xf numFmtId="49" fontId="5" fillId="3" borderId="29" xfId="0" applyNumberFormat="1" applyFont="1" applyFill="1" applyBorder="1" applyAlignment="1">
      <alignment horizontal="center" vertical="top" wrapText="1"/>
    </xf>
    <xf numFmtId="3" fontId="3" fillId="3" borderId="11" xfId="0" applyNumberFormat="1" applyFont="1" applyFill="1" applyBorder="1" applyAlignment="1">
      <alignment horizontal="center" vertical="top" wrapText="1" shrinkToFit="1"/>
    </xf>
    <xf numFmtId="0" fontId="3" fillId="0" borderId="0" xfId="0" applyFont="1" applyBorder="1" applyAlignment="1"/>
    <xf numFmtId="3" fontId="3" fillId="3" borderId="18" xfId="0" applyNumberFormat="1" applyFont="1" applyFill="1" applyBorder="1" applyAlignment="1">
      <alignment horizontal="center"/>
    </xf>
    <xf numFmtId="0" fontId="15" fillId="0" borderId="38" xfId="0" applyFont="1" applyFill="1" applyBorder="1" applyAlignment="1">
      <alignment horizontal="center" vertical="top" wrapText="1"/>
    </xf>
    <xf numFmtId="0" fontId="3" fillId="0" borderId="111" xfId="0" applyFont="1" applyFill="1" applyBorder="1" applyAlignment="1">
      <alignment horizontal="center" vertical="top" wrapText="1"/>
    </xf>
    <xf numFmtId="3" fontId="3" fillId="7" borderId="29" xfId="0" applyNumberFormat="1" applyFont="1" applyFill="1" applyBorder="1" applyAlignment="1">
      <alignment horizontal="center" wrapText="1"/>
    </xf>
    <xf numFmtId="0" fontId="5" fillId="3" borderId="30" xfId="0" applyFont="1" applyFill="1" applyBorder="1" applyAlignment="1">
      <alignment vertical="top" wrapText="1"/>
    </xf>
    <xf numFmtId="49" fontId="3" fillId="3" borderId="29" xfId="0" applyNumberFormat="1" applyFont="1" applyFill="1" applyBorder="1" applyAlignment="1">
      <alignment vertical="top" wrapText="1"/>
    </xf>
    <xf numFmtId="49" fontId="5" fillId="3" borderId="36" xfId="0" applyNumberFormat="1" applyFont="1" applyFill="1" applyBorder="1" applyAlignment="1">
      <alignment vertical="top"/>
    </xf>
    <xf numFmtId="0" fontId="3" fillId="0" borderId="55" xfId="0" applyFont="1" applyBorder="1" applyAlignment="1">
      <alignment horizontal="center" vertical="top"/>
    </xf>
    <xf numFmtId="49" fontId="3" fillId="0" borderId="1" xfId="0" applyNumberFormat="1" applyFont="1" applyBorder="1" applyAlignment="1">
      <alignment horizontal="center" vertical="top"/>
    </xf>
    <xf numFmtId="3" fontId="3" fillId="3" borderId="1"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center"/>
    </xf>
    <xf numFmtId="3" fontId="3" fillId="3" borderId="28" xfId="0" applyNumberFormat="1" applyFont="1" applyFill="1" applyBorder="1" applyAlignment="1">
      <alignment horizontal="center" vertical="center"/>
    </xf>
    <xf numFmtId="3" fontId="3" fillId="3" borderId="83" xfId="0" applyNumberFormat="1" applyFont="1" applyFill="1" applyBorder="1" applyAlignment="1">
      <alignment horizontal="center" vertical="top"/>
    </xf>
    <xf numFmtId="3" fontId="3" fillId="3" borderId="85" xfId="0" applyNumberFormat="1" applyFont="1" applyFill="1" applyBorder="1" applyAlignment="1">
      <alignment horizontal="center" vertical="top"/>
    </xf>
    <xf numFmtId="0" fontId="3" fillId="0" borderId="30" xfId="0" applyFont="1" applyFill="1" applyBorder="1" applyAlignment="1">
      <alignment horizontal="center" vertical="center" textRotation="90" wrapText="1"/>
    </xf>
    <xf numFmtId="0" fontId="7" fillId="3" borderId="12" xfId="0" applyFont="1" applyFill="1" applyBorder="1" applyAlignment="1">
      <alignment horizontal="center" vertical="center" textRotation="90" wrapText="1"/>
    </xf>
    <xf numFmtId="0" fontId="9" fillId="0" borderId="20" xfId="0" applyFont="1" applyFill="1" applyBorder="1" applyAlignment="1">
      <alignment horizontal="center" vertical="top" wrapText="1"/>
    </xf>
    <xf numFmtId="0" fontId="9" fillId="0" borderId="21"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8" fillId="0" borderId="11" xfId="0" applyNumberFormat="1" applyFont="1" applyFill="1" applyBorder="1" applyAlignment="1">
      <alignment horizontal="center" vertical="top"/>
    </xf>
    <xf numFmtId="0" fontId="7" fillId="3" borderId="5" xfId="0" applyFont="1" applyFill="1" applyBorder="1" applyAlignment="1">
      <alignment horizontal="center" vertical="center" textRotation="90" wrapText="1"/>
    </xf>
    <xf numFmtId="0" fontId="7" fillId="0" borderId="46" xfId="0" applyFont="1" applyFill="1" applyBorder="1" applyAlignment="1">
      <alignment horizontal="center" vertical="center" textRotation="90" shrinkToFit="1"/>
    </xf>
    <xf numFmtId="0" fontId="7" fillId="0" borderId="7" xfId="0" applyFont="1" applyFill="1" applyBorder="1" applyAlignment="1">
      <alignment horizontal="center" vertical="center" textRotation="90" wrapText="1"/>
    </xf>
    <xf numFmtId="0" fontId="3" fillId="0" borderId="111" xfId="0" applyFont="1" applyFill="1" applyBorder="1" applyAlignment="1">
      <alignment horizontal="center" vertical="top"/>
    </xf>
    <xf numFmtId="0" fontId="3" fillId="7" borderId="44" xfId="0" applyFont="1" applyFill="1" applyBorder="1" applyAlignment="1">
      <alignment horizontal="center" vertical="top"/>
    </xf>
    <xf numFmtId="0" fontId="3" fillId="7" borderId="55" xfId="0" applyFont="1" applyFill="1" applyBorder="1" applyAlignment="1">
      <alignment horizontal="center" vertical="top"/>
    </xf>
    <xf numFmtId="0" fontId="9" fillId="7" borderId="28" xfId="0" applyNumberFormat="1" applyFont="1" applyFill="1" applyBorder="1" applyAlignment="1">
      <alignment vertical="center" textRotation="90"/>
    </xf>
    <xf numFmtId="0" fontId="3" fillId="0" borderId="18" xfId="0" applyFont="1" applyBorder="1" applyAlignment="1">
      <alignment horizontal="left" vertical="top" wrapText="1"/>
    </xf>
    <xf numFmtId="0" fontId="3" fillId="0" borderId="35" xfId="0" applyFont="1" applyFill="1" applyBorder="1" applyAlignment="1">
      <alignment horizontal="center" vertical="top"/>
    </xf>
    <xf numFmtId="0" fontId="3" fillId="0" borderId="114" xfId="0" applyFont="1" applyFill="1" applyBorder="1" applyAlignment="1">
      <alignment horizontal="center" vertical="top"/>
    </xf>
    <xf numFmtId="3" fontId="3" fillId="0" borderId="94" xfId="0" applyNumberFormat="1" applyFont="1" applyFill="1" applyBorder="1" applyAlignment="1">
      <alignment horizontal="center" vertical="top"/>
    </xf>
    <xf numFmtId="3" fontId="3" fillId="0" borderId="95" xfId="0" applyNumberFormat="1" applyFont="1" applyFill="1" applyBorder="1" applyAlignment="1">
      <alignment horizontal="center" vertical="top"/>
    </xf>
    <xf numFmtId="0" fontId="3" fillId="0" borderId="108" xfId="0" applyFont="1" applyFill="1" applyBorder="1" applyAlignment="1">
      <alignment horizontal="left" vertical="top" wrapText="1"/>
    </xf>
    <xf numFmtId="0" fontId="3" fillId="3" borderId="95" xfId="0" applyFont="1" applyFill="1" applyBorder="1" applyAlignment="1">
      <alignment vertical="top" wrapText="1"/>
    </xf>
    <xf numFmtId="0" fontId="3" fillId="0" borderId="51" xfId="0" applyFont="1" applyFill="1" applyBorder="1" applyAlignment="1">
      <alignment horizontal="center" vertical="center" textRotation="90" wrapText="1"/>
    </xf>
    <xf numFmtId="49" fontId="5" fillId="0" borderId="43" xfId="0" applyNumberFormat="1" applyFont="1" applyBorder="1" applyAlignment="1">
      <alignment horizontal="center" vertical="top"/>
    </xf>
    <xf numFmtId="49" fontId="5" fillId="7" borderId="50" xfId="0" applyNumberFormat="1" applyFont="1" applyFill="1" applyBorder="1" applyAlignment="1">
      <alignment vertical="top"/>
    </xf>
    <xf numFmtId="166" fontId="3" fillId="0" borderId="11" xfId="0" applyNumberFormat="1" applyFont="1" applyFill="1" applyBorder="1" applyAlignment="1">
      <alignment horizontal="center" vertical="top"/>
    </xf>
    <xf numFmtId="166" fontId="3" fillId="0" borderId="18" xfId="0" applyNumberFormat="1" applyFont="1" applyFill="1" applyBorder="1" applyAlignment="1">
      <alignment horizontal="center" vertical="top"/>
    </xf>
    <xf numFmtId="0" fontId="3" fillId="0" borderId="90" xfId="0" applyFont="1" applyFill="1" applyBorder="1" applyAlignment="1">
      <alignment horizontal="center" vertical="top"/>
    </xf>
    <xf numFmtId="49" fontId="5" fillId="7" borderId="32" xfId="0" applyNumberFormat="1" applyFont="1" applyFill="1" applyBorder="1" applyAlignment="1">
      <alignment vertical="top"/>
    </xf>
    <xf numFmtId="49" fontId="3" fillId="7" borderId="20" xfId="0" applyNumberFormat="1" applyFont="1" applyFill="1" applyBorder="1" applyAlignment="1">
      <alignment horizontal="center" vertical="top"/>
    </xf>
    <xf numFmtId="0" fontId="3" fillId="0" borderId="68" xfId="0" applyFont="1" applyFill="1" applyBorder="1" applyAlignment="1">
      <alignment horizontal="center" vertical="top" wrapText="1"/>
    </xf>
    <xf numFmtId="0" fontId="3" fillId="0" borderId="11" xfId="0" applyFont="1" applyFill="1" applyBorder="1" applyAlignment="1">
      <alignment horizontal="center" vertical="center" wrapText="1"/>
    </xf>
    <xf numFmtId="49" fontId="5" fillId="0" borderId="36" xfId="0" applyNumberFormat="1" applyFont="1" applyBorder="1" applyAlignment="1">
      <alignment horizontal="center" vertical="top"/>
    </xf>
    <xf numFmtId="3" fontId="18" fillId="0" borderId="29" xfId="0" applyNumberFormat="1" applyFont="1" applyFill="1" applyBorder="1" applyAlignment="1">
      <alignment horizontal="center" vertical="top"/>
    </xf>
    <xf numFmtId="0" fontId="3" fillId="7" borderId="7" xfId="0" applyFont="1" applyFill="1" applyBorder="1" applyAlignment="1">
      <alignment horizontal="left" vertical="top" wrapText="1"/>
    </xf>
    <xf numFmtId="165" fontId="3" fillId="7" borderId="93" xfId="0" applyNumberFormat="1" applyFont="1" applyFill="1" applyBorder="1" applyAlignment="1">
      <alignment horizontal="left" vertical="top" wrapText="1"/>
    </xf>
    <xf numFmtId="0" fontId="3" fillId="0" borderId="94" xfId="0" applyNumberFormat="1" applyFont="1" applyFill="1" applyBorder="1" applyAlignment="1">
      <alignment horizontal="center" vertical="top"/>
    </xf>
    <xf numFmtId="0" fontId="3" fillId="0" borderId="95" xfId="0" applyNumberFormat="1" applyFont="1" applyBorder="1" applyAlignment="1">
      <alignment horizontal="center" vertical="top"/>
    </xf>
    <xf numFmtId="49" fontId="5" fillId="0" borderId="50" xfId="0" applyNumberFormat="1" applyFont="1" applyBorder="1" applyAlignment="1">
      <alignment horizontal="center" vertical="top"/>
    </xf>
    <xf numFmtId="0" fontId="3" fillId="0" borderId="93" xfId="0" applyFont="1" applyFill="1" applyBorder="1" applyAlignment="1">
      <alignment vertical="top" wrapText="1"/>
    </xf>
    <xf numFmtId="3" fontId="3" fillId="0" borderId="94" xfId="0" applyNumberFormat="1" applyFont="1" applyFill="1" applyBorder="1" applyAlignment="1">
      <alignment horizontal="center" vertical="center"/>
    </xf>
    <xf numFmtId="3" fontId="3" fillId="0" borderId="95" xfId="0" applyNumberFormat="1" applyFont="1" applyFill="1" applyBorder="1" applyAlignment="1">
      <alignment horizontal="center" vertical="center"/>
    </xf>
    <xf numFmtId="0" fontId="3" fillId="0" borderId="100" xfId="0" applyFont="1" applyBorder="1" applyAlignment="1">
      <alignment vertical="top"/>
    </xf>
    <xf numFmtId="0" fontId="3" fillId="7" borderId="6" xfId="0" applyFont="1" applyFill="1" applyBorder="1" applyAlignment="1">
      <alignment horizontal="center" vertical="top"/>
    </xf>
    <xf numFmtId="0" fontId="5" fillId="0" borderId="114" xfId="0" applyFont="1" applyFill="1" applyBorder="1" applyAlignment="1">
      <alignment horizontal="center" vertical="top" wrapText="1"/>
    </xf>
    <xf numFmtId="0" fontId="3" fillId="0" borderId="87" xfId="0" applyFont="1" applyFill="1" applyBorder="1" applyAlignment="1">
      <alignment horizontal="left" vertical="top" wrapText="1"/>
    </xf>
    <xf numFmtId="0" fontId="3" fillId="3" borderId="82" xfId="0" applyFont="1" applyFill="1" applyBorder="1" applyAlignment="1">
      <alignment horizontal="left" vertical="top" wrapText="1"/>
    </xf>
    <xf numFmtId="3" fontId="3" fillId="3" borderId="83" xfId="0" applyNumberFormat="1" applyFont="1" applyFill="1" applyBorder="1" applyAlignment="1">
      <alignment horizontal="center" vertical="top" wrapText="1"/>
    </xf>
    <xf numFmtId="3" fontId="3" fillId="0" borderId="83" xfId="0" applyNumberFormat="1" applyFont="1" applyFill="1" applyBorder="1" applyAlignment="1">
      <alignment horizontal="center" vertical="top" wrapText="1"/>
    </xf>
    <xf numFmtId="3" fontId="3" fillId="0" borderId="85" xfId="0" applyNumberFormat="1" applyFont="1" applyFill="1" applyBorder="1" applyAlignment="1">
      <alignment horizontal="center" vertical="top" wrapText="1"/>
    </xf>
    <xf numFmtId="0" fontId="3" fillId="0" borderId="83" xfId="0" applyFont="1" applyFill="1" applyBorder="1" applyAlignment="1">
      <alignment horizontal="center" vertical="center" wrapText="1"/>
    </xf>
    <xf numFmtId="0" fontId="3" fillId="0" borderId="111" xfId="0" applyFont="1" applyBorder="1" applyAlignment="1">
      <alignment horizontal="center" vertical="top"/>
    </xf>
    <xf numFmtId="0" fontId="3" fillId="0" borderId="95" xfId="0" applyFont="1" applyBorder="1" applyAlignment="1">
      <alignment horizontal="left" vertical="top" wrapText="1"/>
    </xf>
    <xf numFmtId="0" fontId="3" fillId="0" borderId="24" xfId="0" applyFont="1" applyBorder="1" applyAlignment="1">
      <alignment horizontal="center" vertical="top"/>
    </xf>
    <xf numFmtId="49" fontId="3" fillId="3" borderId="29" xfId="0" applyNumberFormat="1" applyFont="1" applyFill="1" applyBorder="1" applyAlignment="1">
      <alignment horizontal="center" vertical="top"/>
    </xf>
    <xf numFmtId="0" fontId="3" fillId="3" borderId="93" xfId="0" applyFont="1" applyFill="1" applyBorder="1" applyAlignment="1">
      <alignment horizontal="left" vertical="top" wrapText="1"/>
    </xf>
    <xf numFmtId="3" fontId="3" fillId="3" borderId="94" xfId="0" applyNumberFormat="1" applyFont="1" applyFill="1" applyBorder="1" applyAlignment="1">
      <alignment horizontal="center" vertical="top"/>
    </xf>
    <xf numFmtId="49" fontId="3" fillId="3" borderId="94" xfId="0" applyNumberFormat="1" applyFont="1" applyFill="1" applyBorder="1" applyAlignment="1">
      <alignment horizontal="center" vertical="top"/>
    </xf>
    <xf numFmtId="3" fontId="3" fillId="3" borderId="95" xfId="0" applyNumberFormat="1" applyFont="1" applyFill="1" applyBorder="1" applyAlignment="1">
      <alignment horizontal="center" vertical="top"/>
    </xf>
    <xf numFmtId="0" fontId="3" fillId="7" borderId="17" xfId="0" applyFont="1" applyFill="1" applyBorder="1" applyAlignment="1">
      <alignment horizontal="left" vertical="top" wrapText="1"/>
    </xf>
    <xf numFmtId="0" fontId="3" fillId="7" borderId="16" xfId="0" applyFont="1" applyFill="1" applyBorder="1" applyAlignment="1">
      <alignment horizontal="left" vertical="top" wrapText="1"/>
    </xf>
    <xf numFmtId="0" fontId="18" fillId="0" borderId="71" xfId="0" applyFont="1" applyFill="1" applyBorder="1" applyAlignment="1">
      <alignment vertical="top" wrapText="1"/>
    </xf>
    <xf numFmtId="0" fontId="18" fillId="0" borderId="39" xfId="0" applyFont="1" applyFill="1" applyBorder="1" applyAlignment="1">
      <alignment horizontal="center" vertical="top" wrapText="1"/>
    </xf>
    <xf numFmtId="3" fontId="18" fillId="0" borderId="1" xfId="0" applyNumberFormat="1" applyFont="1" applyFill="1" applyBorder="1" applyAlignment="1">
      <alignment horizontal="center" vertical="top"/>
    </xf>
    <xf numFmtId="0" fontId="18" fillId="0" borderId="115" xfId="0" applyFont="1" applyFill="1" applyBorder="1" applyAlignment="1">
      <alignment vertical="top" wrapText="1"/>
    </xf>
    <xf numFmtId="0" fontId="18" fillId="0" borderId="112" xfId="0" applyFont="1" applyFill="1" applyBorder="1" applyAlignment="1">
      <alignment horizontal="center" vertical="top" wrapText="1"/>
    </xf>
    <xf numFmtId="3" fontId="3" fillId="3" borderId="119" xfId="0" applyNumberFormat="1" applyFont="1" applyFill="1" applyBorder="1" applyAlignment="1">
      <alignment horizontal="center" vertical="top" wrapText="1"/>
    </xf>
    <xf numFmtId="3" fontId="3" fillId="0" borderId="119" xfId="0" applyNumberFormat="1" applyFont="1" applyFill="1" applyBorder="1" applyAlignment="1">
      <alignment horizontal="center" vertical="top" wrapText="1"/>
    </xf>
    <xf numFmtId="3" fontId="3" fillId="0" borderId="122" xfId="0" applyNumberFormat="1" applyFont="1" applyFill="1" applyBorder="1" applyAlignment="1">
      <alignment horizontal="center" vertical="top" wrapText="1"/>
    </xf>
    <xf numFmtId="0" fontId="18" fillId="0" borderId="36"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18" fillId="0" borderId="88" xfId="0" applyNumberFormat="1" applyFont="1" applyFill="1" applyBorder="1" applyAlignment="1">
      <alignment horizontal="center" vertical="top"/>
    </xf>
    <xf numFmtId="49" fontId="5" fillId="7" borderId="21"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5" fillId="7" borderId="18" xfId="0" applyNumberFormat="1" applyFont="1" applyFill="1" applyBorder="1" applyAlignment="1">
      <alignment horizontal="center" vertical="top"/>
    </xf>
    <xf numFmtId="49" fontId="3" fillId="7" borderId="29" xfId="0" applyNumberFormat="1" applyFont="1" applyFill="1" applyBorder="1" applyAlignment="1">
      <alignment horizontal="center" vertical="top"/>
    </xf>
    <xf numFmtId="49" fontId="5" fillId="7" borderId="28" xfId="0" applyNumberFormat="1" applyFont="1" applyFill="1" applyBorder="1" applyAlignment="1">
      <alignment horizontal="center" vertical="top"/>
    </xf>
    <xf numFmtId="0" fontId="3" fillId="7" borderId="24" xfId="0" applyFont="1" applyFill="1" applyBorder="1" applyAlignment="1">
      <alignment horizontal="center" vertical="top" wrapText="1"/>
    </xf>
    <xf numFmtId="0" fontId="18" fillId="7" borderId="95" xfId="0" applyFont="1" applyFill="1" applyBorder="1" applyAlignment="1">
      <alignment vertical="top" wrapText="1"/>
    </xf>
    <xf numFmtId="0" fontId="3" fillId="7" borderId="35" xfId="0" applyFont="1" applyFill="1" applyBorder="1" applyAlignment="1">
      <alignment horizontal="center" vertical="center" textRotation="90" wrapText="1"/>
    </xf>
    <xf numFmtId="49" fontId="3" fillId="7" borderId="50" xfId="0" applyNumberFormat="1" applyFont="1" applyFill="1" applyBorder="1" applyAlignment="1">
      <alignment horizontal="center" vertical="top" wrapText="1"/>
    </xf>
    <xf numFmtId="0" fontId="3" fillId="3" borderId="24" xfId="0" applyFont="1" applyFill="1" applyBorder="1" applyAlignment="1">
      <alignment horizontal="center" vertical="top"/>
    </xf>
    <xf numFmtId="0" fontId="18" fillId="7" borderId="55" xfId="0" applyFont="1" applyFill="1" applyBorder="1" applyAlignment="1">
      <alignment vertical="top" wrapText="1"/>
    </xf>
    <xf numFmtId="0" fontId="3" fillId="0" borderId="87" xfId="0" applyFont="1" applyFill="1" applyBorder="1" applyAlignment="1">
      <alignment horizontal="center" vertical="center" textRotation="90" wrapText="1"/>
    </xf>
    <xf numFmtId="0" fontId="3" fillId="0" borderId="87" xfId="0" applyFont="1" applyFill="1" applyBorder="1" applyAlignment="1">
      <alignment horizontal="left" vertical="center" wrapText="1"/>
    </xf>
    <xf numFmtId="3" fontId="3" fillId="0" borderId="88" xfId="0" applyNumberFormat="1" applyFont="1" applyFill="1" applyBorder="1" applyAlignment="1">
      <alignment horizontal="center" vertical="top" wrapText="1"/>
    </xf>
    <xf numFmtId="3" fontId="3" fillId="0" borderId="88" xfId="0" applyNumberFormat="1" applyFont="1" applyFill="1" applyBorder="1" applyAlignment="1">
      <alignment horizontal="center" wrapText="1"/>
    </xf>
    <xf numFmtId="3" fontId="3" fillId="0" borderId="89" xfId="0" applyNumberFormat="1" applyFont="1" applyFill="1" applyBorder="1" applyAlignment="1">
      <alignment horizontal="center" wrapText="1"/>
    </xf>
    <xf numFmtId="0" fontId="5" fillId="0" borderId="38" xfId="0" applyFont="1" applyBorder="1" applyAlignment="1">
      <alignment horizontal="center" vertical="top"/>
    </xf>
    <xf numFmtId="0" fontId="10" fillId="7" borderId="45" xfId="0" applyFont="1" applyFill="1" applyBorder="1" applyAlignment="1">
      <alignment vertical="top" wrapText="1"/>
    </xf>
    <xf numFmtId="0" fontId="3" fillId="0" borderId="1" xfId="0" applyNumberFormat="1" applyFont="1" applyFill="1" applyBorder="1" applyAlignment="1">
      <alignment vertical="center" textRotation="90"/>
    </xf>
    <xf numFmtId="0" fontId="3" fillId="0" borderId="17" xfId="0" applyNumberFormat="1" applyFont="1" applyFill="1" applyBorder="1" applyAlignment="1">
      <alignment vertical="center" textRotation="90"/>
    </xf>
    <xf numFmtId="3" fontId="3" fillId="3" borderId="18" xfId="0" applyNumberFormat="1" applyFont="1" applyFill="1" applyBorder="1" applyAlignment="1">
      <alignment horizontal="center" vertical="center" wrapText="1"/>
    </xf>
    <xf numFmtId="0" fontId="3" fillId="7" borderId="95" xfId="0" applyFont="1" applyFill="1" applyBorder="1" applyAlignment="1">
      <alignment horizontal="left" vertical="top" wrapText="1"/>
    </xf>
    <xf numFmtId="0" fontId="11" fillId="7" borderId="28" xfId="0" applyFont="1" applyFill="1" applyBorder="1" applyAlignment="1">
      <alignment horizontal="left" vertical="top" wrapText="1"/>
    </xf>
    <xf numFmtId="0" fontId="10" fillId="3" borderId="43" xfId="0" applyFont="1" applyFill="1" applyBorder="1" applyAlignment="1">
      <alignment horizontal="left" vertical="top" wrapText="1"/>
    </xf>
    <xf numFmtId="0" fontId="3" fillId="0" borderId="36" xfId="0" applyFont="1" applyBorder="1" applyAlignment="1">
      <alignment horizontal="left" vertical="top" wrapText="1"/>
    </xf>
    <xf numFmtId="0" fontId="24" fillId="0" borderId="16" xfId="0" applyFont="1" applyBorder="1" applyAlignment="1">
      <alignment horizontal="center" vertical="center" wrapText="1"/>
    </xf>
    <xf numFmtId="49" fontId="5" fillId="0" borderId="10" xfId="0" applyNumberFormat="1" applyFont="1" applyFill="1" applyBorder="1" applyAlignment="1">
      <alignment horizontal="center" vertical="top" wrapText="1"/>
    </xf>
    <xf numFmtId="0" fontId="3" fillId="7" borderId="118" xfId="0" applyFont="1" applyFill="1" applyBorder="1" applyAlignment="1">
      <alignment vertical="top" wrapText="1"/>
    </xf>
    <xf numFmtId="165" fontId="3" fillId="7" borderId="0" xfId="0" applyNumberFormat="1" applyFont="1" applyFill="1" applyBorder="1" applyAlignment="1">
      <alignment horizontal="right" vertical="top"/>
    </xf>
    <xf numFmtId="0" fontId="18" fillId="7" borderId="68" xfId="0" applyFont="1" applyFill="1" applyBorder="1" applyAlignment="1">
      <alignment vertical="top" wrapText="1"/>
    </xf>
    <xf numFmtId="0" fontId="3" fillId="0" borderId="23" xfId="0" applyFont="1" applyBorder="1" applyAlignment="1">
      <alignment horizontal="center" vertical="top" wrapText="1"/>
    </xf>
    <xf numFmtId="0" fontId="20" fillId="0" borderId="16" xfId="0" applyFont="1" applyFill="1" applyBorder="1" applyAlignment="1">
      <alignment horizontal="center" vertical="center" textRotation="90" wrapText="1"/>
    </xf>
    <xf numFmtId="3" fontId="3" fillId="3" borderId="8" xfId="0" applyNumberFormat="1" applyFont="1" applyFill="1" applyBorder="1" applyAlignment="1">
      <alignment horizontal="right" vertical="top" wrapText="1"/>
    </xf>
    <xf numFmtId="3" fontId="3" fillId="3" borderId="24" xfId="0" applyNumberFormat="1" applyFont="1" applyFill="1" applyBorder="1" applyAlignment="1">
      <alignment horizontal="right" vertical="top" wrapText="1"/>
    </xf>
    <xf numFmtId="3" fontId="3" fillId="3" borderId="55"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xf>
    <xf numFmtId="3" fontId="5" fillId="8" borderId="70" xfId="0" applyNumberFormat="1" applyFont="1" applyFill="1" applyBorder="1" applyAlignment="1">
      <alignment horizontal="right" vertical="top"/>
    </xf>
    <xf numFmtId="3" fontId="5" fillId="8" borderId="33" xfId="0" applyNumberFormat="1" applyFont="1" applyFill="1" applyBorder="1" applyAlignment="1">
      <alignment horizontal="right" vertical="top"/>
    </xf>
    <xf numFmtId="3" fontId="3" fillId="3" borderId="6" xfId="0" applyNumberFormat="1" applyFont="1" applyFill="1" applyBorder="1" applyAlignment="1">
      <alignment horizontal="right" vertical="top" wrapText="1"/>
    </xf>
    <xf numFmtId="3" fontId="3" fillId="3" borderId="23" xfId="0" applyNumberFormat="1" applyFont="1" applyFill="1" applyBorder="1" applyAlignment="1">
      <alignment horizontal="right" vertical="top" wrapText="1"/>
    </xf>
    <xf numFmtId="3" fontId="5" fillId="8" borderId="61" xfId="0" applyNumberFormat="1" applyFont="1" applyFill="1" applyBorder="1" applyAlignment="1">
      <alignment horizontal="right" vertical="top"/>
    </xf>
    <xf numFmtId="3" fontId="5" fillId="8" borderId="59" xfId="0" applyNumberFormat="1" applyFont="1" applyFill="1" applyBorder="1" applyAlignment="1">
      <alignment horizontal="right" vertical="top"/>
    </xf>
    <xf numFmtId="3" fontId="3" fillId="3" borderId="45" xfId="0" applyNumberFormat="1" applyFont="1" applyFill="1" applyBorder="1" applyAlignment="1">
      <alignment horizontal="right" vertical="top" wrapText="1"/>
    </xf>
    <xf numFmtId="3" fontId="5" fillId="8" borderId="65" xfId="0" applyNumberFormat="1" applyFont="1" applyFill="1" applyBorder="1" applyAlignment="1">
      <alignment horizontal="right" vertical="top"/>
    </xf>
    <xf numFmtId="3" fontId="5" fillId="2" borderId="25" xfId="0" applyNumberFormat="1" applyFont="1" applyFill="1" applyBorder="1" applyAlignment="1">
      <alignment horizontal="right" vertical="top"/>
    </xf>
    <xf numFmtId="3" fontId="3" fillId="8" borderId="79" xfId="0" applyNumberFormat="1" applyFont="1" applyFill="1" applyBorder="1" applyAlignment="1">
      <alignment horizontal="right" vertical="top"/>
    </xf>
    <xf numFmtId="3" fontId="3" fillId="8" borderId="0" xfId="0" applyNumberFormat="1" applyFont="1" applyFill="1" applyBorder="1" applyAlignment="1">
      <alignment horizontal="right" vertical="top"/>
    </xf>
    <xf numFmtId="3" fontId="5" fillId="2" borderId="22" xfId="0" applyNumberFormat="1" applyFont="1" applyFill="1" applyBorder="1" applyAlignment="1">
      <alignment horizontal="right" vertical="top"/>
    </xf>
    <xf numFmtId="3" fontId="3" fillId="8" borderId="66" xfId="0" applyNumberFormat="1" applyFont="1" applyFill="1" applyBorder="1" applyAlignment="1">
      <alignment vertical="top"/>
    </xf>
    <xf numFmtId="3" fontId="5" fillId="5" borderId="10" xfId="0" applyNumberFormat="1" applyFont="1" applyFill="1" applyBorder="1" applyAlignment="1">
      <alignment horizontal="right" vertical="top"/>
    </xf>
    <xf numFmtId="3" fontId="5" fillId="8" borderId="24" xfId="0" applyNumberFormat="1" applyFont="1" applyFill="1" applyBorder="1" applyAlignment="1">
      <alignment horizontal="right" vertical="top"/>
    </xf>
    <xf numFmtId="3" fontId="3" fillId="7" borderId="24"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5" borderId="24" xfId="0" applyNumberFormat="1" applyFont="1" applyFill="1" applyBorder="1" applyAlignment="1">
      <alignment horizontal="right" vertical="top"/>
    </xf>
    <xf numFmtId="3" fontId="5" fillId="4" borderId="70" xfId="0" applyNumberFormat="1" applyFont="1" applyFill="1" applyBorder="1" applyAlignment="1">
      <alignment horizontal="right" vertical="top"/>
    </xf>
    <xf numFmtId="0" fontId="3" fillId="3" borderId="87" xfId="0" applyFont="1" applyFill="1" applyBorder="1" applyAlignment="1">
      <alignment horizontal="left" vertical="top" wrapText="1"/>
    </xf>
    <xf numFmtId="3" fontId="3" fillId="3" borderId="88" xfId="0" applyNumberFormat="1" applyFont="1" applyFill="1" applyBorder="1" applyAlignment="1">
      <alignment horizontal="center" vertical="top" wrapText="1"/>
    </xf>
    <xf numFmtId="3" fontId="3" fillId="3" borderId="88" xfId="0" applyNumberFormat="1" applyFont="1" applyFill="1" applyBorder="1" applyAlignment="1">
      <alignment horizontal="center" vertical="top"/>
    </xf>
    <xf numFmtId="3" fontId="3" fillId="3" borderId="89" xfId="0" applyNumberFormat="1" applyFont="1" applyFill="1" applyBorder="1" applyAlignment="1">
      <alignment horizontal="center" vertical="top"/>
    </xf>
    <xf numFmtId="0" fontId="11" fillId="0" borderId="7" xfId="0" applyFont="1" applyBorder="1" applyAlignment="1">
      <alignment horizontal="center" textRotation="90" wrapText="1"/>
    </xf>
    <xf numFmtId="0" fontId="24" fillId="0" borderId="38" xfId="0" applyFont="1" applyBorder="1" applyAlignment="1">
      <alignment horizontal="center" vertical="top" wrapText="1"/>
    </xf>
    <xf numFmtId="0" fontId="3" fillId="0" borderId="28" xfId="0" applyNumberFormat="1" applyFont="1" applyFill="1" applyBorder="1" applyAlignment="1">
      <alignment horizontal="center" vertical="top"/>
    </xf>
    <xf numFmtId="0" fontId="3" fillId="0" borderId="88" xfId="0" applyFont="1" applyBorder="1" applyAlignment="1">
      <alignment vertical="top"/>
    </xf>
    <xf numFmtId="0" fontId="3" fillId="0" borderId="116" xfId="0" applyFont="1" applyBorder="1" applyAlignment="1">
      <alignment vertical="top"/>
    </xf>
    <xf numFmtId="0" fontId="18" fillId="0" borderId="87" xfId="0" applyFont="1" applyFill="1" applyBorder="1" applyAlignment="1">
      <alignment horizontal="left" vertical="top" wrapText="1"/>
    </xf>
    <xf numFmtId="49" fontId="3" fillId="7" borderId="88" xfId="0" applyNumberFormat="1" applyFont="1" applyFill="1" applyBorder="1" applyAlignment="1">
      <alignment horizontal="center" vertical="top"/>
    </xf>
    <xf numFmtId="0" fontId="3" fillId="0" borderId="99" xfId="0" applyFont="1" applyBorder="1" applyAlignment="1">
      <alignment vertical="top"/>
    </xf>
    <xf numFmtId="0" fontId="3" fillId="0" borderId="102" xfId="0" applyFont="1" applyBorder="1" applyAlignment="1">
      <alignment vertical="top"/>
    </xf>
    <xf numFmtId="0" fontId="3" fillId="0" borderId="55" xfId="0" applyFont="1" applyBorder="1" applyAlignment="1">
      <alignment vertical="top"/>
    </xf>
    <xf numFmtId="3" fontId="3" fillId="8" borderId="108" xfId="0" applyNumberFormat="1" applyFont="1" applyFill="1" applyBorder="1" applyAlignment="1">
      <alignment horizontal="right" vertical="top"/>
    </xf>
    <xf numFmtId="3" fontId="3" fillId="3" borderId="111" xfId="0" applyNumberFormat="1" applyFont="1" applyFill="1" applyBorder="1" applyAlignment="1">
      <alignment horizontal="right" vertical="top" wrapText="1"/>
    </xf>
    <xf numFmtId="3" fontId="3" fillId="3" borderId="116" xfId="0" applyNumberFormat="1" applyFont="1" applyFill="1" applyBorder="1" applyAlignment="1">
      <alignment horizontal="right" vertical="top" wrapText="1"/>
    </xf>
    <xf numFmtId="3" fontId="3" fillId="8" borderId="106" xfId="0" applyNumberFormat="1" applyFont="1" applyFill="1" applyBorder="1" applyAlignment="1">
      <alignment horizontal="right" vertical="top"/>
    </xf>
    <xf numFmtId="3" fontId="3" fillId="3" borderId="104" xfId="0" applyNumberFormat="1" applyFont="1" applyFill="1" applyBorder="1" applyAlignment="1">
      <alignment horizontal="right" vertical="top" wrapText="1"/>
    </xf>
    <xf numFmtId="3" fontId="3" fillId="3" borderId="107" xfId="0" applyNumberFormat="1" applyFont="1" applyFill="1" applyBorder="1" applyAlignment="1">
      <alignment horizontal="right" vertical="top" wrapText="1"/>
    </xf>
    <xf numFmtId="3" fontId="3" fillId="8" borderId="19" xfId="0" applyNumberFormat="1" applyFont="1" applyFill="1" applyBorder="1" applyAlignment="1">
      <alignment horizontal="right" vertical="top"/>
    </xf>
    <xf numFmtId="3" fontId="3" fillId="3" borderId="79" xfId="0" applyNumberFormat="1" applyFont="1" applyFill="1" applyBorder="1" applyAlignment="1">
      <alignment horizontal="right" vertical="top" wrapText="1"/>
    </xf>
    <xf numFmtId="3" fontId="3" fillId="8" borderId="49" xfId="0" applyNumberFormat="1" applyFont="1" applyFill="1" applyBorder="1" applyAlignment="1">
      <alignment horizontal="right" vertical="top"/>
    </xf>
    <xf numFmtId="3" fontId="3" fillId="7" borderId="6" xfId="0" applyNumberFormat="1" applyFont="1" applyFill="1" applyBorder="1" applyAlignment="1">
      <alignment horizontal="right" vertical="top"/>
    </xf>
    <xf numFmtId="3" fontId="3" fillId="8" borderId="86" xfId="0" applyNumberFormat="1" applyFont="1" applyFill="1" applyBorder="1" applyAlignment="1">
      <alignment horizontal="right" vertical="top"/>
    </xf>
    <xf numFmtId="3" fontId="3" fillId="3" borderId="81" xfId="0" applyNumberFormat="1" applyFont="1" applyFill="1" applyBorder="1" applyAlignment="1">
      <alignment horizontal="right" vertical="top" wrapText="1"/>
    </xf>
    <xf numFmtId="3" fontId="3" fillId="3" borderId="103" xfId="0" applyNumberFormat="1" applyFont="1" applyFill="1" applyBorder="1" applyAlignment="1">
      <alignment horizontal="right" vertical="top" wrapText="1"/>
    </xf>
    <xf numFmtId="3" fontId="3" fillId="8" borderId="47" xfId="0" applyNumberFormat="1" applyFont="1" applyFill="1" applyBorder="1" applyAlignment="1">
      <alignment horizontal="right" vertical="top"/>
    </xf>
    <xf numFmtId="3" fontId="3" fillId="3" borderId="63" xfId="0" applyNumberFormat="1" applyFont="1" applyFill="1" applyBorder="1" applyAlignment="1">
      <alignment horizontal="right" vertical="top" wrapText="1"/>
    </xf>
    <xf numFmtId="3" fontId="3" fillId="3" borderId="44" xfId="0" applyNumberFormat="1" applyFont="1" applyFill="1" applyBorder="1" applyAlignment="1">
      <alignment horizontal="right" vertical="top" wrapText="1"/>
    </xf>
    <xf numFmtId="3" fontId="3" fillId="3" borderId="66" xfId="0" applyNumberFormat="1" applyFont="1" applyFill="1" applyBorder="1" applyAlignment="1">
      <alignment horizontal="right" vertical="top" wrapText="1"/>
    </xf>
    <xf numFmtId="3" fontId="3" fillId="3" borderId="0" xfId="0" applyNumberFormat="1" applyFont="1" applyFill="1" applyBorder="1" applyAlignment="1">
      <alignment horizontal="right" vertical="top" wrapText="1"/>
    </xf>
    <xf numFmtId="3" fontId="3" fillId="0" borderId="109" xfId="0" applyNumberFormat="1" applyFont="1" applyFill="1" applyBorder="1" applyAlignment="1">
      <alignment horizontal="right" vertical="top"/>
    </xf>
    <xf numFmtId="3" fontId="3" fillId="0" borderId="104" xfId="0" applyNumberFormat="1" applyFont="1" applyFill="1" applyBorder="1" applyAlignment="1">
      <alignment horizontal="right" vertical="top"/>
    </xf>
    <xf numFmtId="3" fontId="3" fillId="0" borderId="97" xfId="0" applyNumberFormat="1" applyFont="1" applyFill="1" applyBorder="1" applyAlignment="1">
      <alignment horizontal="right" vertical="top"/>
    </xf>
    <xf numFmtId="3" fontId="5" fillId="8" borderId="60" xfId="0" applyNumberFormat="1" applyFont="1" applyFill="1" applyBorder="1" applyAlignment="1">
      <alignment horizontal="right" vertical="top"/>
    </xf>
    <xf numFmtId="3" fontId="5" fillId="3" borderId="52" xfId="0" applyNumberFormat="1" applyFont="1" applyFill="1" applyBorder="1" applyAlignment="1">
      <alignment horizontal="right" vertical="top"/>
    </xf>
    <xf numFmtId="3" fontId="3" fillId="0" borderId="8" xfId="0" applyNumberFormat="1" applyFont="1" applyFill="1" applyBorder="1" applyAlignment="1">
      <alignment horizontal="right" vertical="top"/>
    </xf>
    <xf numFmtId="3" fontId="3" fillId="7" borderId="63" xfId="0" applyNumberFormat="1" applyFont="1" applyFill="1" applyBorder="1" applyAlignment="1">
      <alignment horizontal="right" vertical="top"/>
    </xf>
    <xf numFmtId="3" fontId="3" fillId="0" borderId="81" xfId="0" applyNumberFormat="1" applyFont="1" applyFill="1" applyBorder="1" applyAlignment="1">
      <alignment horizontal="right" vertical="top"/>
    </xf>
    <xf numFmtId="3" fontId="3" fillId="0" borderId="103" xfId="0" applyNumberFormat="1" applyFont="1" applyFill="1" applyBorder="1" applyAlignment="1">
      <alignment horizontal="right" vertical="top"/>
    </xf>
    <xf numFmtId="3" fontId="3" fillId="0" borderId="24" xfId="0" applyNumberFormat="1" applyFont="1" applyFill="1" applyBorder="1" applyAlignment="1">
      <alignment horizontal="right" vertical="top"/>
    </xf>
    <xf numFmtId="3" fontId="3" fillId="0" borderId="55" xfId="0" applyNumberFormat="1" applyFont="1" applyFill="1" applyBorder="1" applyAlignment="1">
      <alignment horizontal="right" vertical="top"/>
    </xf>
    <xf numFmtId="3" fontId="3" fillId="8" borderId="37" xfId="0" applyNumberFormat="1" applyFont="1" applyFill="1" applyBorder="1" applyAlignment="1">
      <alignment horizontal="right" vertical="top"/>
    </xf>
    <xf numFmtId="3" fontId="3" fillId="0" borderId="23" xfId="0" applyNumberFormat="1" applyFont="1" applyFill="1" applyBorder="1" applyAlignment="1">
      <alignment horizontal="right" vertical="top"/>
    </xf>
    <xf numFmtId="3" fontId="3" fillId="0" borderId="44" xfId="0" applyNumberFormat="1" applyFont="1" applyFill="1" applyBorder="1" applyAlignment="1">
      <alignment horizontal="right" vertical="top"/>
    </xf>
    <xf numFmtId="3" fontId="3" fillId="3" borderId="6" xfId="0" applyNumberFormat="1" applyFont="1" applyFill="1" applyBorder="1" applyAlignment="1">
      <alignment horizontal="right" vertical="top"/>
    </xf>
    <xf numFmtId="3" fontId="3" fillId="3" borderId="45" xfId="0" applyNumberFormat="1" applyFont="1" applyFill="1" applyBorder="1" applyAlignment="1">
      <alignment horizontal="right" vertical="top"/>
    </xf>
    <xf numFmtId="3" fontId="5" fillId="3" borderId="10" xfId="0" applyNumberFormat="1" applyFont="1" applyFill="1" applyBorder="1" applyAlignment="1">
      <alignment horizontal="right" vertical="top"/>
    </xf>
    <xf numFmtId="3" fontId="3" fillId="3" borderId="109" xfId="0" applyNumberFormat="1" applyFont="1" applyFill="1" applyBorder="1" applyAlignment="1">
      <alignment horizontal="right" vertical="top" wrapText="1"/>
    </xf>
    <xf numFmtId="3" fontId="3" fillId="3" borderId="81" xfId="0" applyNumberFormat="1" applyFont="1" applyFill="1" applyBorder="1" applyAlignment="1">
      <alignment horizontal="right" vertical="top"/>
    </xf>
    <xf numFmtId="3" fontId="3" fillId="3" borderId="110" xfId="0" applyNumberFormat="1" applyFont="1" applyFill="1" applyBorder="1" applyAlignment="1">
      <alignment horizontal="right" vertical="top" wrapText="1"/>
    </xf>
    <xf numFmtId="3" fontId="3" fillId="3" borderId="97" xfId="0" applyNumberFormat="1" applyFont="1" applyFill="1" applyBorder="1" applyAlignment="1">
      <alignment horizontal="right" vertical="top"/>
    </xf>
    <xf numFmtId="3" fontId="5" fillId="3" borderId="73" xfId="0" applyNumberFormat="1" applyFont="1" applyFill="1" applyBorder="1" applyAlignment="1">
      <alignment horizontal="right" vertical="top"/>
    </xf>
    <xf numFmtId="3" fontId="3" fillId="3" borderId="10" xfId="0" applyNumberFormat="1" applyFont="1" applyFill="1" applyBorder="1" applyAlignment="1">
      <alignment horizontal="right" vertical="top"/>
    </xf>
    <xf numFmtId="3" fontId="3" fillId="0" borderId="45" xfId="0" applyNumberFormat="1" applyFont="1" applyFill="1" applyBorder="1" applyAlignment="1">
      <alignment horizontal="right" vertical="top"/>
    </xf>
    <xf numFmtId="3" fontId="5" fillId="8" borderId="49" xfId="0" applyNumberFormat="1" applyFont="1" applyFill="1" applyBorder="1" applyAlignment="1">
      <alignment horizontal="right" vertical="top"/>
    </xf>
    <xf numFmtId="3" fontId="5" fillId="3" borderId="41" xfId="0" applyNumberFormat="1" applyFont="1" applyFill="1" applyBorder="1" applyAlignment="1">
      <alignment horizontal="right" vertical="top"/>
    </xf>
    <xf numFmtId="3" fontId="3" fillId="0" borderId="23" xfId="0" applyNumberFormat="1" applyFont="1" applyBorder="1" applyAlignment="1">
      <alignment horizontal="right" vertical="top"/>
    </xf>
    <xf numFmtId="3" fontId="3" fillId="0" borderId="6" xfId="0" applyNumberFormat="1" applyFont="1" applyBorder="1" applyAlignment="1">
      <alignment horizontal="right" vertical="top"/>
    </xf>
    <xf numFmtId="3" fontId="3" fillId="0" borderId="45" xfId="0" applyNumberFormat="1" applyFont="1" applyBorder="1" applyAlignment="1">
      <alignment horizontal="right" vertical="top"/>
    </xf>
    <xf numFmtId="3" fontId="3" fillId="3" borderId="10" xfId="0" applyNumberFormat="1" applyFont="1" applyFill="1" applyBorder="1" applyAlignment="1">
      <alignment horizontal="right" vertical="top" wrapText="1"/>
    </xf>
    <xf numFmtId="3" fontId="3" fillId="7" borderId="23" xfId="0" applyNumberFormat="1" applyFont="1" applyFill="1" applyBorder="1" applyAlignment="1">
      <alignment horizontal="right" vertical="top" wrapText="1"/>
    </xf>
    <xf numFmtId="3" fontId="3" fillId="7" borderId="66" xfId="0" applyNumberFormat="1" applyFont="1" applyFill="1" applyBorder="1" applyAlignment="1">
      <alignment horizontal="right" vertical="top" wrapText="1"/>
    </xf>
    <xf numFmtId="3" fontId="3" fillId="0" borderId="6" xfId="0" applyNumberFormat="1" applyFont="1" applyFill="1" applyBorder="1" applyAlignment="1">
      <alignment horizontal="right" vertical="top"/>
    </xf>
    <xf numFmtId="3" fontId="5" fillId="8" borderId="62" xfId="0" applyNumberFormat="1" applyFont="1" applyFill="1" applyBorder="1" applyAlignment="1">
      <alignment horizontal="right" vertical="top"/>
    </xf>
    <xf numFmtId="3" fontId="3" fillId="3" borderId="55" xfId="0" applyNumberFormat="1" applyFont="1" applyFill="1" applyBorder="1" applyAlignment="1">
      <alignment horizontal="right" vertical="top"/>
    </xf>
    <xf numFmtId="3" fontId="3" fillId="7" borderId="23" xfId="0" applyNumberFormat="1" applyFont="1" applyFill="1" applyBorder="1" applyAlignment="1">
      <alignment horizontal="right" vertical="top"/>
    </xf>
    <xf numFmtId="3" fontId="3" fillId="3" borderId="73" xfId="0" applyNumberFormat="1" applyFont="1" applyFill="1" applyBorder="1" applyAlignment="1">
      <alignment horizontal="right" vertical="top" wrapText="1"/>
    </xf>
    <xf numFmtId="3" fontId="3" fillId="3" borderId="24" xfId="0" applyNumberFormat="1" applyFont="1" applyFill="1" applyBorder="1" applyAlignment="1">
      <alignment horizontal="right" vertical="top"/>
    </xf>
    <xf numFmtId="3" fontId="3" fillId="7" borderId="66" xfId="0" applyNumberFormat="1" applyFont="1" applyFill="1" applyBorder="1" applyAlignment="1">
      <alignment horizontal="right" vertical="top"/>
    </xf>
    <xf numFmtId="3" fontId="3" fillId="8" borderId="0" xfId="0" applyNumberFormat="1" applyFont="1" applyFill="1" applyBorder="1" applyAlignment="1">
      <alignment vertical="top"/>
    </xf>
    <xf numFmtId="3" fontId="3" fillId="8" borderId="79" xfId="0" applyNumberFormat="1" applyFont="1" applyFill="1" applyBorder="1" applyAlignment="1">
      <alignment vertical="top"/>
    </xf>
    <xf numFmtId="165" fontId="3" fillId="0" borderId="30" xfId="0" applyNumberFormat="1" applyFont="1" applyFill="1" applyBorder="1" applyAlignment="1">
      <alignment horizontal="left" vertical="center" textRotation="90" wrapText="1"/>
    </xf>
    <xf numFmtId="0" fontId="3" fillId="3" borderId="16" xfId="0" applyFont="1" applyFill="1" applyBorder="1" applyAlignment="1">
      <alignment horizontal="left" vertical="top" wrapText="1"/>
    </xf>
    <xf numFmtId="49" fontId="5" fillId="0" borderId="39" xfId="0" applyNumberFormat="1" applyFont="1" applyBorder="1" applyAlignment="1">
      <alignment horizontal="center" vertical="top"/>
    </xf>
    <xf numFmtId="3" fontId="3" fillId="3" borderId="1" xfId="0" applyNumberFormat="1" applyFont="1" applyFill="1" applyBorder="1" applyAlignment="1">
      <alignment horizontal="center" wrapText="1"/>
    </xf>
    <xf numFmtId="3" fontId="3" fillId="3" borderId="121" xfId="0" applyNumberFormat="1" applyFont="1" applyFill="1" applyBorder="1" applyAlignment="1">
      <alignment horizontal="right" vertical="top"/>
    </xf>
    <xf numFmtId="3" fontId="3" fillId="3" borderId="111" xfId="0" applyNumberFormat="1" applyFont="1" applyFill="1" applyBorder="1" applyAlignment="1">
      <alignment horizontal="right" vertical="top"/>
    </xf>
    <xf numFmtId="0" fontId="3" fillId="0" borderId="42" xfId="0" applyFont="1" applyFill="1" applyBorder="1" applyAlignment="1">
      <alignment horizontal="left" vertical="top" wrapText="1"/>
    </xf>
    <xf numFmtId="0" fontId="3" fillId="0" borderId="120" xfId="0" applyFont="1" applyFill="1" applyBorder="1" applyAlignment="1">
      <alignment horizontal="center" vertical="top"/>
    </xf>
    <xf numFmtId="3" fontId="3" fillId="3" borderId="120" xfId="0" applyNumberFormat="1" applyFont="1" applyFill="1" applyBorder="1" applyAlignment="1">
      <alignment horizontal="right" vertical="top" wrapText="1"/>
    </xf>
    <xf numFmtId="0" fontId="3" fillId="0" borderId="95" xfId="0" applyFont="1" applyBorder="1" applyAlignment="1">
      <alignment vertical="top" wrapText="1"/>
    </xf>
    <xf numFmtId="3" fontId="3" fillId="0" borderId="83" xfId="0" applyNumberFormat="1" applyFont="1" applyFill="1" applyBorder="1" applyAlignment="1">
      <alignment horizontal="center" vertical="top"/>
    </xf>
    <xf numFmtId="3" fontId="3" fillId="0" borderId="85" xfId="0" applyNumberFormat="1" applyFont="1" applyFill="1" applyBorder="1" applyAlignment="1">
      <alignment horizontal="center" vertical="top"/>
    </xf>
    <xf numFmtId="3" fontId="3" fillId="3" borderId="125" xfId="0" applyNumberFormat="1" applyFont="1" applyFill="1" applyBorder="1" applyAlignment="1">
      <alignment horizontal="right" vertical="top" wrapText="1"/>
    </xf>
    <xf numFmtId="0" fontId="3" fillId="7" borderId="120" xfId="0" applyFont="1" applyFill="1" applyBorder="1" applyAlignment="1">
      <alignment horizontal="center" vertical="top"/>
    </xf>
    <xf numFmtId="3" fontId="3" fillId="0" borderId="119" xfId="0" applyNumberFormat="1" applyFont="1" applyFill="1" applyBorder="1" applyAlignment="1">
      <alignment horizontal="center" vertical="top"/>
    </xf>
    <xf numFmtId="3" fontId="3" fillId="0" borderId="122" xfId="0" applyNumberFormat="1" applyFont="1" applyFill="1" applyBorder="1" applyAlignment="1">
      <alignment horizontal="center" vertical="top"/>
    </xf>
    <xf numFmtId="0" fontId="3" fillId="7" borderId="103" xfId="0" applyFont="1" applyFill="1" applyBorder="1" applyAlignment="1">
      <alignment horizontal="center" vertical="top"/>
    </xf>
    <xf numFmtId="3" fontId="3" fillId="8" borderId="126" xfId="0" applyNumberFormat="1" applyFont="1" applyFill="1" applyBorder="1" applyAlignment="1">
      <alignment horizontal="right" vertical="top"/>
    </xf>
    <xf numFmtId="3" fontId="3" fillId="8" borderId="20" xfId="0" applyNumberFormat="1" applyFont="1" applyFill="1" applyBorder="1" applyAlignment="1">
      <alignment horizontal="right" vertical="top"/>
    </xf>
    <xf numFmtId="3" fontId="3" fillId="7" borderId="8" xfId="0" applyNumberFormat="1" applyFont="1" applyFill="1" applyBorder="1" applyAlignment="1">
      <alignment horizontal="right" vertical="top"/>
    </xf>
    <xf numFmtId="3" fontId="3" fillId="7" borderId="40" xfId="0" applyNumberFormat="1" applyFont="1" applyFill="1" applyBorder="1" applyAlignment="1">
      <alignment horizontal="right" vertical="top"/>
    </xf>
    <xf numFmtId="3" fontId="3" fillId="7" borderId="6" xfId="0" applyNumberFormat="1" applyFont="1" applyFill="1" applyBorder="1" applyAlignment="1">
      <alignment vertical="top"/>
    </xf>
    <xf numFmtId="3" fontId="3" fillId="7" borderId="0" xfId="0" applyNumberFormat="1" applyFont="1" applyFill="1" applyBorder="1" applyAlignment="1">
      <alignment vertical="top"/>
    </xf>
    <xf numFmtId="49" fontId="5" fillId="9" borderId="76" xfId="0" applyNumberFormat="1" applyFont="1" applyFill="1" applyBorder="1" applyAlignment="1">
      <alignment horizontal="center" vertical="top"/>
    </xf>
    <xf numFmtId="3" fontId="3" fillId="7" borderId="86" xfId="0" applyNumberFormat="1" applyFont="1" applyFill="1" applyBorder="1" applyAlignment="1">
      <alignment horizontal="right" vertical="top"/>
    </xf>
    <xf numFmtId="3" fontId="3" fillId="7" borderId="83" xfId="0" applyNumberFormat="1" applyFont="1" applyFill="1" applyBorder="1" applyAlignment="1">
      <alignment horizontal="right" vertical="top"/>
    </xf>
    <xf numFmtId="3" fontId="3" fillId="7" borderId="84" xfId="0" applyNumberFormat="1" applyFont="1" applyFill="1" applyBorder="1" applyAlignment="1">
      <alignment horizontal="right" vertical="top"/>
    </xf>
    <xf numFmtId="3" fontId="3" fillId="7" borderId="82" xfId="0" applyNumberFormat="1" applyFont="1" applyFill="1" applyBorder="1" applyAlignment="1">
      <alignment horizontal="right" vertical="top"/>
    </xf>
    <xf numFmtId="3" fontId="3" fillId="0" borderId="83" xfId="0" applyNumberFormat="1" applyFont="1" applyBorder="1" applyAlignment="1">
      <alignment horizontal="right" vertical="top"/>
    </xf>
    <xf numFmtId="3" fontId="3" fillId="0" borderId="85" xfId="0" applyNumberFormat="1" applyFont="1" applyBorder="1" applyAlignment="1">
      <alignment horizontal="right" vertical="top"/>
    </xf>
    <xf numFmtId="3" fontId="3" fillId="8" borderId="83" xfId="0" applyNumberFormat="1" applyFont="1" applyFill="1" applyBorder="1" applyAlignment="1">
      <alignment horizontal="right" vertical="top"/>
    </xf>
    <xf numFmtId="3" fontId="3" fillId="8" borderId="84" xfId="0" applyNumberFormat="1" applyFont="1" applyFill="1" applyBorder="1" applyAlignment="1">
      <alignment horizontal="right" vertical="top"/>
    </xf>
    <xf numFmtId="3" fontId="3" fillId="7" borderId="108" xfId="0" applyNumberFormat="1" applyFont="1" applyFill="1" applyBorder="1" applyAlignment="1">
      <alignment horizontal="right" vertical="top"/>
    </xf>
    <xf numFmtId="3" fontId="3" fillId="7" borderId="88" xfId="0" applyNumberFormat="1" applyFont="1" applyFill="1" applyBorder="1" applyAlignment="1">
      <alignment horizontal="right" vertical="top"/>
    </xf>
    <xf numFmtId="3" fontId="3" fillId="7" borderId="87" xfId="0" applyNumberFormat="1" applyFont="1" applyFill="1" applyBorder="1" applyAlignment="1">
      <alignment horizontal="right" vertical="top"/>
    </xf>
    <xf numFmtId="3" fontId="3" fillId="0" borderId="88" xfId="0" applyNumberFormat="1" applyFont="1" applyBorder="1" applyAlignment="1">
      <alignment horizontal="right" vertical="top"/>
    </xf>
    <xf numFmtId="3" fontId="3" fillId="0" borderId="89" xfId="0" applyNumberFormat="1" applyFont="1" applyBorder="1" applyAlignment="1">
      <alignment horizontal="right" vertical="top"/>
    </xf>
    <xf numFmtId="3" fontId="3" fillId="8" borderId="88" xfId="0" applyNumberFormat="1" applyFont="1" applyFill="1" applyBorder="1" applyAlignment="1">
      <alignment horizontal="right" vertical="top"/>
    </xf>
    <xf numFmtId="3" fontId="3" fillId="8" borderId="112" xfId="0" applyNumberFormat="1" applyFont="1" applyFill="1" applyBorder="1" applyAlignment="1">
      <alignment horizontal="right" vertical="top"/>
    </xf>
    <xf numFmtId="3" fontId="3" fillId="7" borderId="19" xfId="0" applyNumberFormat="1" applyFont="1" applyFill="1" applyBorder="1" applyAlignment="1">
      <alignment horizontal="right" vertical="top"/>
    </xf>
    <xf numFmtId="3" fontId="3" fillId="7" borderId="29" xfId="0" applyNumberFormat="1" applyFont="1" applyFill="1" applyBorder="1" applyAlignment="1">
      <alignment horizontal="right" vertical="top"/>
    </xf>
    <xf numFmtId="3" fontId="3" fillId="7" borderId="36" xfId="0" applyNumberFormat="1" applyFont="1" applyFill="1" applyBorder="1" applyAlignment="1">
      <alignment horizontal="right" vertical="top"/>
    </xf>
    <xf numFmtId="3" fontId="3" fillId="7" borderId="30" xfId="0" applyNumberFormat="1" applyFont="1" applyFill="1" applyBorder="1" applyAlignment="1">
      <alignment horizontal="right" vertical="top"/>
    </xf>
    <xf numFmtId="3" fontId="3" fillId="0" borderId="29" xfId="0" applyNumberFormat="1" applyFont="1" applyBorder="1" applyAlignment="1">
      <alignment horizontal="right" vertical="top"/>
    </xf>
    <xf numFmtId="3" fontId="3" fillId="0" borderId="28" xfId="0" applyNumberFormat="1" applyFont="1" applyBorder="1" applyAlignment="1">
      <alignment horizontal="right" vertical="top"/>
    </xf>
    <xf numFmtId="3" fontId="3" fillId="8" borderId="29" xfId="0" applyNumberFormat="1" applyFont="1" applyFill="1" applyBorder="1" applyAlignment="1">
      <alignment horizontal="right" vertical="top"/>
    </xf>
    <xf numFmtId="3" fontId="3" fillId="8" borderId="36" xfId="0" applyNumberFormat="1" applyFont="1" applyFill="1" applyBorder="1" applyAlignment="1">
      <alignment horizontal="right" vertical="top"/>
    </xf>
    <xf numFmtId="3" fontId="3" fillId="7" borderId="49" xfId="0" applyNumberFormat="1" applyFont="1" applyFill="1" applyBorder="1" applyAlignment="1">
      <alignment horizontal="right" vertical="top"/>
    </xf>
    <xf numFmtId="3" fontId="3" fillId="7" borderId="11" xfId="0" applyNumberFormat="1" applyFont="1" applyFill="1" applyBorder="1" applyAlignment="1">
      <alignment horizontal="right" vertical="top"/>
    </xf>
    <xf numFmtId="3" fontId="3" fillId="7" borderId="50" xfId="0" applyNumberFormat="1" applyFont="1" applyFill="1" applyBorder="1" applyAlignment="1">
      <alignment horizontal="right" vertical="top"/>
    </xf>
    <xf numFmtId="3" fontId="3" fillId="7" borderId="7" xfId="0" applyNumberFormat="1" applyFont="1" applyFill="1" applyBorder="1" applyAlignment="1">
      <alignment horizontal="right" vertical="top"/>
    </xf>
    <xf numFmtId="3" fontId="3" fillId="7" borderId="18" xfId="0" applyNumberFormat="1" applyFont="1" applyFill="1" applyBorder="1" applyAlignment="1">
      <alignment horizontal="right" vertical="top"/>
    </xf>
    <xf numFmtId="3" fontId="3" fillId="7" borderId="0" xfId="0" applyNumberFormat="1" applyFont="1" applyFill="1" applyBorder="1" applyAlignment="1">
      <alignment horizontal="right" vertical="top"/>
    </xf>
    <xf numFmtId="3" fontId="3" fillId="7" borderId="85" xfId="0" applyNumberFormat="1" applyFont="1" applyFill="1" applyBorder="1" applyAlignment="1">
      <alignment horizontal="right" vertical="top"/>
    </xf>
    <xf numFmtId="3" fontId="3" fillId="7" borderId="81" xfId="0" applyNumberFormat="1" applyFont="1" applyFill="1" applyBorder="1" applyAlignment="1">
      <alignment horizontal="right" vertical="top" wrapText="1"/>
    </xf>
    <xf numFmtId="3" fontId="3" fillId="0" borderId="30" xfId="0" applyNumberFormat="1" applyFont="1" applyBorder="1" applyAlignment="1">
      <alignment horizontal="right" vertical="top"/>
    </xf>
    <xf numFmtId="3" fontId="21" fillId="7" borderId="47" xfId="0" applyNumberFormat="1" applyFont="1" applyFill="1" applyBorder="1" applyAlignment="1">
      <alignment horizontal="right" vertical="top"/>
    </xf>
    <xf numFmtId="3" fontId="21" fillId="7" borderId="20" xfId="0" applyNumberFormat="1" applyFont="1" applyFill="1" applyBorder="1" applyAlignment="1">
      <alignment horizontal="right" vertical="top"/>
    </xf>
    <xf numFmtId="3" fontId="21" fillId="7" borderId="48" xfId="0" applyNumberFormat="1" applyFont="1" applyFill="1" applyBorder="1" applyAlignment="1">
      <alignment horizontal="right" vertical="top"/>
    </xf>
    <xf numFmtId="3" fontId="3" fillId="7" borderId="20" xfId="0" applyNumberFormat="1" applyFont="1" applyFill="1" applyBorder="1" applyAlignment="1">
      <alignment horizontal="right" vertical="top"/>
    </xf>
    <xf numFmtId="3" fontId="3" fillId="7" borderId="21" xfId="0" applyNumberFormat="1" applyFont="1" applyFill="1" applyBorder="1" applyAlignment="1">
      <alignment horizontal="right" vertical="top"/>
    </xf>
    <xf numFmtId="3" fontId="3" fillId="7" borderId="8" xfId="0" applyNumberFormat="1" applyFont="1" applyFill="1" applyBorder="1" applyAlignment="1">
      <alignment horizontal="right" vertical="top" wrapText="1"/>
    </xf>
    <xf numFmtId="3" fontId="21" fillId="7" borderId="106" xfId="0" applyNumberFormat="1" applyFont="1" applyFill="1" applyBorder="1" applyAlignment="1">
      <alignment horizontal="right" vertical="top"/>
    </xf>
    <xf numFmtId="3" fontId="21" fillId="7" borderId="94" xfId="0" applyNumberFormat="1" applyFont="1" applyFill="1" applyBorder="1" applyAlignment="1">
      <alignment horizontal="right" vertical="top"/>
    </xf>
    <xf numFmtId="3" fontId="21" fillId="7" borderId="105" xfId="0" applyNumberFormat="1" applyFont="1" applyFill="1" applyBorder="1" applyAlignment="1">
      <alignment horizontal="right" vertical="top"/>
    </xf>
    <xf numFmtId="3" fontId="3" fillId="7" borderId="94" xfId="0" applyNumberFormat="1" applyFont="1" applyFill="1" applyBorder="1" applyAlignment="1">
      <alignment horizontal="right" vertical="top"/>
    </xf>
    <xf numFmtId="3" fontId="3" fillId="7" borderId="95" xfId="0" applyNumberFormat="1" applyFont="1" applyFill="1" applyBorder="1" applyAlignment="1">
      <alignment horizontal="right" vertical="top"/>
    </xf>
    <xf numFmtId="3" fontId="3" fillId="7" borderId="104" xfId="0" applyNumberFormat="1" applyFont="1" applyFill="1" applyBorder="1" applyAlignment="1">
      <alignment horizontal="right" vertical="top" wrapText="1"/>
    </xf>
    <xf numFmtId="3" fontId="21" fillId="7" borderId="19" xfId="0" applyNumberFormat="1" applyFont="1" applyFill="1" applyBorder="1" applyAlignment="1">
      <alignment horizontal="right" vertical="top"/>
    </xf>
    <xf numFmtId="3" fontId="21" fillId="7" borderId="29" xfId="0" applyNumberFormat="1" applyFont="1" applyFill="1" applyBorder="1" applyAlignment="1">
      <alignment horizontal="right" vertical="top"/>
    </xf>
    <xf numFmtId="3" fontId="21" fillId="7" borderId="36" xfId="0" applyNumberFormat="1" applyFont="1" applyFill="1" applyBorder="1" applyAlignment="1">
      <alignment horizontal="right" vertical="top"/>
    </xf>
    <xf numFmtId="3" fontId="3" fillId="7" borderId="28" xfId="0" applyNumberFormat="1" applyFont="1" applyFill="1" applyBorder="1" applyAlignment="1">
      <alignment horizontal="right" vertical="top"/>
    </xf>
    <xf numFmtId="3" fontId="3" fillId="7" borderId="24" xfId="0" applyNumberFormat="1" applyFont="1" applyFill="1" applyBorder="1" applyAlignment="1">
      <alignment horizontal="right" vertical="top" wrapText="1"/>
    </xf>
    <xf numFmtId="3" fontId="3" fillId="7" borderId="105" xfId="0" applyNumberFormat="1" applyFont="1" applyFill="1" applyBorder="1" applyAlignment="1">
      <alignment horizontal="right" vertical="top"/>
    </xf>
    <xf numFmtId="3" fontId="3" fillId="7" borderId="106" xfId="0" applyNumberFormat="1" applyFont="1" applyFill="1" applyBorder="1" applyAlignment="1">
      <alignment horizontal="right" vertical="top"/>
    </xf>
    <xf numFmtId="3" fontId="3" fillId="0" borderId="82" xfId="0" applyNumberFormat="1" applyFont="1" applyBorder="1" applyAlignment="1">
      <alignment horizontal="right" vertical="top"/>
    </xf>
    <xf numFmtId="3" fontId="3" fillId="0" borderId="83" xfId="0" applyNumberFormat="1" applyFont="1" applyFill="1" applyBorder="1" applyAlignment="1">
      <alignment horizontal="right" vertical="top"/>
    </xf>
    <xf numFmtId="3" fontId="3" fillId="3" borderId="85" xfId="0" applyNumberFormat="1" applyFont="1" applyFill="1" applyBorder="1" applyAlignment="1">
      <alignment horizontal="right" vertical="top"/>
    </xf>
    <xf numFmtId="3" fontId="3" fillId="0" borderId="20" xfId="0" applyNumberFormat="1" applyFont="1" applyFill="1" applyBorder="1" applyAlignment="1">
      <alignment horizontal="right" vertical="top"/>
    </xf>
    <xf numFmtId="3" fontId="3" fillId="3" borderId="48" xfId="0" applyNumberFormat="1" applyFont="1" applyFill="1" applyBorder="1" applyAlignment="1">
      <alignment horizontal="right" vertical="top"/>
    </xf>
    <xf numFmtId="3" fontId="3" fillId="8" borderId="38" xfId="0" applyNumberFormat="1" applyFont="1" applyFill="1" applyBorder="1" applyAlignment="1">
      <alignment horizontal="right" vertical="top"/>
    </xf>
    <xf numFmtId="3" fontId="3" fillId="8" borderId="48" xfId="0" applyNumberFormat="1" applyFont="1" applyFill="1" applyBorder="1" applyAlignment="1">
      <alignment horizontal="right" vertical="top"/>
    </xf>
    <xf numFmtId="3" fontId="3" fillId="3" borderId="8" xfId="0" applyNumberFormat="1" applyFont="1" applyFill="1" applyBorder="1" applyAlignment="1">
      <alignment horizontal="right" vertical="top"/>
    </xf>
    <xf numFmtId="3" fontId="3" fillId="3" borderId="40" xfId="0" applyNumberFormat="1" applyFont="1" applyFill="1" applyBorder="1" applyAlignment="1">
      <alignment horizontal="right" vertical="top"/>
    </xf>
    <xf numFmtId="3" fontId="3" fillId="0" borderId="94" xfId="0" applyNumberFormat="1" applyFont="1" applyFill="1" applyBorder="1" applyAlignment="1">
      <alignment horizontal="right" vertical="top"/>
    </xf>
    <xf numFmtId="3" fontId="3" fillId="3" borderId="105" xfId="0" applyNumberFormat="1" applyFont="1" applyFill="1" applyBorder="1" applyAlignment="1">
      <alignment horizontal="right" vertical="top"/>
    </xf>
    <xf numFmtId="3" fontId="3" fillId="8" borderId="93" xfId="0" applyNumberFormat="1" applyFont="1" applyFill="1" applyBorder="1" applyAlignment="1">
      <alignment horizontal="right" vertical="top"/>
    </xf>
    <xf numFmtId="3" fontId="3" fillId="8" borderId="94" xfId="0" applyNumberFormat="1" applyFont="1" applyFill="1" applyBorder="1" applyAlignment="1">
      <alignment horizontal="right" vertical="top"/>
    </xf>
    <xf numFmtId="3" fontId="3" fillId="8" borderId="105" xfId="0" applyNumberFormat="1" applyFont="1" applyFill="1" applyBorder="1" applyAlignment="1">
      <alignment horizontal="right" vertical="top"/>
    </xf>
    <xf numFmtId="3" fontId="3" fillId="3" borderId="104" xfId="0" applyNumberFormat="1" applyFont="1" applyFill="1" applyBorder="1" applyAlignment="1">
      <alignment horizontal="right" vertical="top"/>
    </xf>
    <xf numFmtId="3" fontId="3" fillId="3" borderId="107" xfId="0" applyNumberFormat="1" applyFont="1" applyFill="1" applyBorder="1" applyAlignment="1">
      <alignment horizontal="right" vertical="top"/>
    </xf>
    <xf numFmtId="3" fontId="3" fillId="7" borderId="99" xfId="0" applyNumberFormat="1" applyFont="1" applyFill="1" applyBorder="1" applyAlignment="1">
      <alignment horizontal="right" vertical="top"/>
    </xf>
    <xf numFmtId="3" fontId="3" fillId="0" borderId="100" xfId="0" applyNumberFormat="1" applyFont="1" applyFill="1" applyBorder="1" applyAlignment="1">
      <alignment horizontal="right" vertical="top"/>
    </xf>
    <xf numFmtId="3" fontId="3" fillId="3" borderId="101" xfId="0" applyNumberFormat="1" applyFont="1" applyFill="1" applyBorder="1" applyAlignment="1">
      <alignment horizontal="right" vertical="top"/>
    </xf>
    <xf numFmtId="3" fontId="3" fillId="8" borderId="99" xfId="0" applyNumberFormat="1" applyFont="1" applyFill="1" applyBorder="1" applyAlignment="1">
      <alignment horizontal="right" vertical="top"/>
    </xf>
    <xf numFmtId="3" fontId="3" fillId="8" borderId="100" xfId="0" applyNumberFormat="1" applyFont="1" applyFill="1" applyBorder="1" applyAlignment="1">
      <alignment horizontal="right" vertical="top"/>
    </xf>
    <xf numFmtId="3" fontId="3" fillId="8" borderId="101" xfId="0" applyNumberFormat="1" applyFont="1" applyFill="1" applyBorder="1" applyAlignment="1">
      <alignment horizontal="right" vertical="top"/>
    </xf>
    <xf numFmtId="3" fontId="3" fillId="3" borderId="102" xfId="0" applyNumberFormat="1" applyFont="1" applyFill="1" applyBorder="1" applyAlignment="1">
      <alignment horizontal="right" vertical="top"/>
    </xf>
    <xf numFmtId="3" fontId="3" fillId="0" borderId="21" xfId="0" applyNumberFormat="1" applyFont="1" applyFill="1" applyBorder="1" applyAlignment="1">
      <alignment horizontal="right" vertical="top"/>
    </xf>
    <xf numFmtId="3" fontId="21" fillId="8" borderId="47" xfId="0" applyNumberFormat="1" applyFont="1" applyFill="1" applyBorder="1" applyAlignment="1">
      <alignment horizontal="right" vertical="top"/>
    </xf>
    <xf numFmtId="3" fontId="21" fillId="8" borderId="20" xfId="0" applyNumberFormat="1" applyFont="1" applyFill="1" applyBorder="1" applyAlignment="1">
      <alignment horizontal="right" vertical="top"/>
    </xf>
    <xf numFmtId="3" fontId="21" fillId="8" borderId="48" xfId="0" applyNumberFormat="1" applyFont="1" applyFill="1" applyBorder="1" applyAlignment="1">
      <alignment horizontal="right" vertical="top"/>
    </xf>
    <xf numFmtId="3" fontId="21" fillId="8" borderId="106" xfId="0" applyNumberFormat="1" applyFont="1" applyFill="1" applyBorder="1" applyAlignment="1">
      <alignment horizontal="right" vertical="top"/>
    </xf>
    <xf numFmtId="3" fontId="21" fillId="8" borderId="94" xfId="0" applyNumberFormat="1" applyFont="1" applyFill="1" applyBorder="1" applyAlignment="1">
      <alignment horizontal="right" vertical="top"/>
    </xf>
    <xf numFmtId="3" fontId="21" fillId="8" borderId="105" xfId="0" applyNumberFormat="1" applyFont="1" applyFill="1" applyBorder="1" applyAlignment="1">
      <alignment horizontal="right" vertical="top"/>
    </xf>
    <xf numFmtId="3" fontId="3" fillId="0" borderId="29" xfId="0" applyNumberFormat="1" applyFont="1" applyFill="1" applyBorder="1" applyAlignment="1">
      <alignment horizontal="right" vertical="top"/>
    </xf>
    <xf numFmtId="3" fontId="3" fillId="0" borderId="28" xfId="0" applyNumberFormat="1" applyFont="1" applyFill="1" applyBorder="1" applyAlignment="1">
      <alignment horizontal="right" vertical="top"/>
    </xf>
    <xf numFmtId="3" fontId="21" fillId="8" borderId="19" xfId="0" applyNumberFormat="1" applyFont="1" applyFill="1" applyBorder="1" applyAlignment="1">
      <alignment horizontal="right" vertical="top"/>
    </xf>
    <xf numFmtId="3" fontId="21" fillId="8" borderId="29" xfId="0" applyNumberFormat="1" applyFont="1" applyFill="1" applyBorder="1" applyAlignment="1">
      <alignment horizontal="right" vertical="top"/>
    </xf>
    <xf numFmtId="3" fontId="21" fillId="8" borderId="36" xfId="0" applyNumberFormat="1" applyFont="1" applyFill="1" applyBorder="1" applyAlignment="1">
      <alignment horizontal="right" vertical="top"/>
    </xf>
    <xf numFmtId="3" fontId="3" fillId="3" borderId="79" xfId="0" applyNumberFormat="1" applyFont="1" applyFill="1" applyBorder="1" applyAlignment="1">
      <alignment horizontal="right" vertical="top"/>
    </xf>
    <xf numFmtId="3" fontId="3" fillId="0" borderId="7" xfId="0" applyNumberFormat="1" applyFont="1" applyBorder="1" applyAlignment="1">
      <alignment horizontal="right" vertical="top"/>
    </xf>
    <xf numFmtId="3" fontId="3" fillId="0" borderId="11" xfId="0" applyNumberFormat="1" applyFont="1" applyBorder="1" applyAlignment="1">
      <alignment horizontal="right" vertical="top"/>
    </xf>
    <xf numFmtId="3" fontId="3" fillId="3" borderId="18" xfId="0" applyNumberFormat="1" applyFont="1" applyFill="1" applyBorder="1" applyAlignment="1">
      <alignment horizontal="right" vertical="top"/>
    </xf>
    <xf numFmtId="3" fontId="21" fillId="8" borderId="49" xfId="0" applyNumberFormat="1" applyFont="1" applyFill="1" applyBorder="1" applyAlignment="1">
      <alignment horizontal="right" vertical="top"/>
    </xf>
    <xf numFmtId="3" fontId="21" fillId="8" borderId="11" xfId="0" applyNumberFormat="1" applyFont="1" applyFill="1" applyBorder="1" applyAlignment="1">
      <alignment horizontal="right" vertical="top"/>
    </xf>
    <xf numFmtId="3" fontId="21" fillId="8" borderId="50" xfId="0" applyNumberFormat="1" applyFont="1" applyFill="1" applyBorder="1" applyAlignment="1">
      <alignment horizontal="right" vertical="top"/>
    </xf>
    <xf numFmtId="3" fontId="3" fillId="0" borderId="94" xfId="0" applyNumberFormat="1" applyFont="1" applyBorder="1" applyAlignment="1">
      <alignment horizontal="right" vertical="top"/>
    </xf>
    <xf numFmtId="3" fontId="3" fillId="0" borderId="11" xfId="0" applyNumberFormat="1" applyFont="1" applyFill="1" applyBorder="1" applyAlignment="1">
      <alignment horizontal="right" vertical="top"/>
    </xf>
    <xf numFmtId="3" fontId="3" fillId="8" borderId="11" xfId="0" applyNumberFormat="1" applyFont="1" applyFill="1" applyBorder="1" applyAlignment="1">
      <alignment horizontal="right" vertical="top"/>
    </xf>
    <xf numFmtId="3" fontId="3" fillId="8" borderId="50" xfId="0" applyNumberFormat="1" applyFont="1" applyFill="1" applyBorder="1" applyAlignment="1">
      <alignment horizontal="right" vertical="top"/>
    </xf>
    <xf numFmtId="3" fontId="5" fillId="10" borderId="60" xfId="0" applyNumberFormat="1" applyFont="1" applyFill="1" applyBorder="1" applyAlignment="1">
      <alignment horizontal="right" vertical="top"/>
    </xf>
    <xf numFmtId="3" fontId="5" fillId="10" borderId="69" xfId="0" applyNumberFormat="1" applyFont="1" applyFill="1" applyBorder="1" applyAlignment="1">
      <alignment horizontal="right" vertical="top"/>
    </xf>
    <xf numFmtId="3" fontId="5" fillId="7" borderId="42" xfId="0" applyNumberFormat="1" applyFont="1" applyFill="1" applyBorder="1" applyAlignment="1">
      <alignment horizontal="right" vertical="top"/>
    </xf>
    <xf numFmtId="3" fontId="5" fillId="3" borderId="26" xfId="0" applyNumberFormat="1" applyFont="1" applyFill="1" applyBorder="1" applyAlignment="1">
      <alignment horizontal="right" vertical="top"/>
    </xf>
    <xf numFmtId="3" fontId="5" fillId="3" borderId="43" xfId="0" applyNumberFormat="1" applyFont="1" applyFill="1" applyBorder="1" applyAlignment="1">
      <alignment horizontal="right" vertical="top"/>
    </xf>
    <xf numFmtId="3" fontId="5" fillId="8" borderId="12" xfId="0" applyNumberFormat="1" applyFont="1" applyFill="1" applyBorder="1" applyAlignment="1">
      <alignment horizontal="right" vertical="top"/>
    </xf>
    <xf numFmtId="3" fontId="5" fillId="8" borderId="13" xfId="0" applyNumberFormat="1" applyFont="1" applyFill="1" applyBorder="1" applyAlignment="1">
      <alignment horizontal="right" vertical="top"/>
    </xf>
    <xf numFmtId="3" fontId="5" fillId="8" borderId="14" xfId="0" applyNumberFormat="1" applyFont="1" applyFill="1" applyBorder="1" applyAlignment="1">
      <alignment horizontal="right" vertical="top"/>
    </xf>
    <xf numFmtId="3" fontId="3" fillId="0" borderId="84" xfId="0" applyNumberFormat="1" applyFont="1" applyBorder="1" applyAlignment="1">
      <alignment horizontal="right" vertical="top"/>
    </xf>
    <xf numFmtId="3" fontId="3" fillId="8" borderId="82" xfId="0" applyNumberFormat="1" applyFont="1" applyFill="1" applyBorder="1" applyAlignment="1">
      <alignment horizontal="right" vertical="top"/>
    </xf>
    <xf numFmtId="3" fontId="3" fillId="8" borderId="30" xfId="0" applyNumberFormat="1" applyFont="1" applyFill="1" applyBorder="1" applyAlignment="1">
      <alignment horizontal="right" vertical="top"/>
    </xf>
    <xf numFmtId="3" fontId="3" fillId="7" borderId="47" xfId="0" applyNumberFormat="1" applyFont="1" applyFill="1" applyBorder="1" applyAlignment="1">
      <alignment horizontal="right" vertical="top"/>
    </xf>
    <xf numFmtId="3" fontId="3" fillId="0" borderId="19" xfId="0" applyNumberFormat="1" applyFont="1" applyBorder="1" applyAlignment="1">
      <alignment horizontal="right" vertical="top"/>
    </xf>
    <xf numFmtId="3" fontId="3" fillId="0" borderId="86" xfId="0" applyNumberFormat="1" applyFont="1" applyBorder="1" applyAlignment="1">
      <alignment horizontal="right" vertical="top"/>
    </xf>
    <xf numFmtId="3" fontId="3" fillId="3" borderId="84" xfId="0" applyNumberFormat="1" applyFont="1" applyFill="1" applyBorder="1" applyAlignment="1">
      <alignment horizontal="right" vertical="top"/>
    </xf>
    <xf numFmtId="3" fontId="3" fillId="7" borderId="89" xfId="0" applyNumberFormat="1" applyFont="1" applyFill="1" applyBorder="1" applyAlignment="1">
      <alignment horizontal="right" vertical="top"/>
    </xf>
    <xf numFmtId="3" fontId="3" fillId="0" borderId="108" xfId="0" applyNumberFormat="1" applyFont="1" applyBorder="1" applyAlignment="1">
      <alignment horizontal="right" vertical="top"/>
    </xf>
    <xf numFmtId="3" fontId="3" fillId="3" borderId="112" xfId="0" applyNumberFormat="1" applyFont="1" applyFill="1" applyBorder="1" applyAlignment="1">
      <alignment horizontal="right" vertical="top"/>
    </xf>
    <xf numFmtId="3" fontId="3" fillId="8" borderId="87" xfId="0" applyNumberFormat="1" applyFont="1" applyFill="1" applyBorder="1" applyAlignment="1">
      <alignment horizontal="right" vertical="top"/>
    </xf>
    <xf numFmtId="3" fontId="3" fillId="3" borderId="36" xfId="0" applyNumberFormat="1" applyFont="1" applyFill="1" applyBorder="1" applyAlignment="1">
      <alignment horizontal="right" vertical="top"/>
    </xf>
    <xf numFmtId="3" fontId="3" fillId="7" borderId="16" xfId="0" applyNumberFormat="1" applyFont="1" applyFill="1" applyBorder="1" applyAlignment="1">
      <alignment horizontal="right" vertical="top"/>
    </xf>
    <xf numFmtId="3" fontId="3" fillId="7" borderId="1" xfId="0" applyNumberFormat="1" applyFont="1" applyFill="1" applyBorder="1" applyAlignment="1">
      <alignment horizontal="right" vertical="top"/>
    </xf>
    <xf numFmtId="3" fontId="3" fillId="7" borderId="39" xfId="0" applyNumberFormat="1" applyFont="1" applyFill="1" applyBorder="1" applyAlignment="1">
      <alignment horizontal="right" vertical="top"/>
    </xf>
    <xf numFmtId="3" fontId="3" fillId="7" borderId="17" xfId="0" applyNumberFormat="1" applyFont="1" applyFill="1" applyBorder="1" applyAlignment="1">
      <alignment horizontal="right" vertical="top"/>
    </xf>
    <xf numFmtId="3" fontId="3" fillId="8" borderId="1" xfId="0" applyNumberFormat="1" applyFont="1" applyFill="1" applyBorder="1" applyAlignment="1">
      <alignment horizontal="right" vertical="top"/>
    </xf>
    <xf numFmtId="3" fontId="3" fillId="8" borderId="39" xfId="0" applyNumberFormat="1" applyFont="1" applyFill="1" applyBorder="1" applyAlignment="1">
      <alignment horizontal="right" vertical="top"/>
    </xf>
    <xf numFmtId="3" fontId="3" fillId="0" borderId="50" xfId="0" applyNumberFormat="1" applyFont="1" applyFill="1" applyBorder="1" applyAlignment="1">
      <alignment horizontal="right" vertical="top"/>
    </xf>
    <xf numFmtId="3" fontId="5" fillId="3" borderId="42" xfId="0" applyNumberFormat="1" applyFont="1" applyFill="1" applyBorder="1" applyAlignment="1">
      <alignment horizontal="right" vertical="top"/>
    </xf>
    <xf numFmtId="3" fontId="5" fillId="3" borderId="27" xfId="0" applyNumberFormat="1" applyFont="1" applyFill="1" applyBorder="1" applyAlignment="1">
      <alignment horizontal="right" vertical="top"/>
    </xf>
    <xf numFmtId="3" fontId="5" fillId="8" borderId="11" xfId="0" applyNumberFormat="1" applyFont="1" applyFill="1" applyBorder="1" applyAlignment="1">
      <alignment horizontal="right" vertical="top"/>
    </xf>
    <xf numFmtId="3" fontId="3" fillId="0" borderId="16" xfId="0" applyNumberFormat="1" applyFont="1" applyBorder="1" applyAlignment="1">
      <alignment horizontal="right" vertical="top"/>
    </xf>
    <xf numFmtId="3" fontId="3" fillId="0" borderId="1" xfId="0" applyNumberFormat="1" applyFont="1" applyBorder="1" applyAlignment="1">
      <alignment horizontal="right" vertical="top"/>
    </xf>
    <xf numFmtId="3" fontId="3" fillId="0" borderId="17" xfId="0" applyNumberFormat="1" applyFont="1" applyBorder="1" applyAlignment="1">
      <alignment horizontal="right" vertical="top"/>
    </xf>
    <xf numFmtId="3" fontId="3" fillId="0" borderId="38" xfId="0" applyNumberFormat="1" applyFont="1" applyBorder="1" applyAlignment="1">
      <alignment horizontal="right" vertical="top"/>
    </xf>
    <xf numFmtId="3" fontId="3" fillId="3" borderId="21" xfId="0" applyNumberFormat="1" applyFont="1" applyFill="1" applyBorder="1" applyAlignment="1">
      <alignment horizontal="right" vertical="top"/>
    </xf>
    <xf numFmtId="3" fontId="3" fillId="3" borderId="40" xfId="0" applyNumberFormat="1" applyFont="1" applyFill="1" applyBorder="1" applyAlignment="1">
      <alignment horizontal="right" vertical="top" wrapText="1"/>
    </xf>
    <xf numFmtId="3" fontId="3" fillId="0" borderId="95" xfId="0" applyNumberFormat="1" applyFont="1" applyBorder="1" applyAlignment="1">
      <alignment horizontal="right" vertical="top"/>
    </xf>
    <xf numFmtId="3" fontId="3" fillId="0" borderId="88" xfId="0" applyNumberFormat="1" applyFont="1" applyFill="1" applyBorder="1" applyAlignment="1">
      <alignment horizontal="right" vertical="top"/>
    </xf>
    <xf numFmtId="3" fontId="3" fillId="0" borderId="89" xfId="0" applyNumberFormat="1" applyFont="1" applyFill="1" applyBorder="1" applyAlignment="1">
      <alignment horizontal="right" vertical="top"/>
    </xf>
    <xf numFmtId="3" fontId="3" fillId="3" borderId="116" xfId="0" applyNumberFormat="1" applyFont="1" applyFill="1" applyBorder="1" applyAlignment="1">
      <alignment horizontal="right" vertical="top"/>
    </xf>
    <xf numFmtId="3" fontId="3" fillId="7" borderId="37" xfId="0" applyNumberFormat="1" applyFont="1" applyFill="1" applyBorder="1" applyAlignment="1">
      <alignment horizontal="right" vertical="top"/>
    </xf>
    <xf numFmtId="3" fontId="5" fillId="10" borderId="49" xfId="0" applyNumberFormat="1" applyFont="1" applyFill="1" applyBorder="1" applyAlignment="1">
      <alignment horizontal="right" vertical="top"/>
    </xf>
    <xf numFmtId="3" fontId="5" fillId="10" borderId="0" xfId="0" applyNumberFormat="1" applyFont="1" applyFill="1" applyBorder="1" applyAlignment="1">
      <alignment horizontal="right" vertical="top"/>
    </xf>
    <xf numFmtId="3" fontId="5" fillId="10" borderId="7" xfId="0" applyNumberFormat="1" applyFont="1" applyFill="1" applyBorder="1" applyAlignment="1">
      <alignment horizontal="right" vertical="top"/>
    </xf>
    <xf numFmtId="3" fontId="5" fillId="3" borderId="13" xfId="0" applyNumberFormat="1" applyFont="1" applyFill="1" applyBorder="1" applyAlignment="1">
      <alignment horizontal="right" vertical="top"/>
    </xf>
    <xf numFmtId="3" fontId="5" fillId="3" borderId="64" xfId="0" applyNumberFormat="1" applyFont="1" applyFill="1" applyBorder="1" applyAlignment="1">
      <alignment horizontal="right" vertical="top"/>
    </xf>
    <xf numFmtId="3" fontId="5" fillId="3" borderId="14" xfId="0" applyNumberFormat="1" applyFont="1" applyFill="1" applyBorder="1" applyAlignment="1">
      <alignment horizontal="right" vertical="top"/>
    </xf>
    <xf numFmtId="3" fontId="5" fillId="7" borderId="29" xfId="0" applyNumberFormat="1" applyFont="1" applyFill="1" applyBorder="1" applyAlignment="1">
      <alignment horizontal="right" vertical="top"/>
    </xf>
    <xf numFmtId="3" fontId="3" fillId="0" borderId="84" xfId="0" applyNumberFormat="1" applyFont="1" applyFill="1" applyBorder="1" applyAlignment="1">
      <alignment horizontal="right" vertical="top"/>
    </xf>
    <xf numFmtId="3" fontId="3" fillId="0" borderId="36" xfId="0" applyNumberFormat="1" applyFont="1" applyFill="1" applyBorder="1" applyAlignment="1">
      <alignment horizontal="right" vertical="top"/>
    </xf>
    <xf numFmtId="3" fontId="5" fillId="10" borderId="9" xfId="0" applyNumberFormat="1" applyFont="1" applyFill="1" applyBorder="1" applyAlignment="1">
      <alignment horizontal="right" vertical="top"/>
    </xf>
    <xf numFmtId="3" fontId="5" fillId="10" borderId="76" xfId="0" applyNumberFormat="1" applyFont="1" applyFill="1" applyBorder="1" applyAlignment="1">
      <alignment horizontal="right" vertical="top"/>
    </xf>
    <xf numFmtId="3" fontId="5" fillId="8" borderId="42" xfId="0" applyNumberFormat="1" applyFont="1" applyFill="1" applyBorder="1" applyAlignment="1">
      <alignment horizontal="right" vertical="top"/>
    </xf>
    <xf numFmtId="3" fontId="5" fillId="8" borderId="26" xfId="0" applyNumberFormat="1" applyFont="1" applyFill="1" applyBorder="1" applyAlignment="1">
      <alignment horizontal="right" vertical="top"/>
    </xf>
    <xf numFmtId="3" fontId="5" fillId="8" borderId="43" xfId="0" applyNumberFormat="1" applyFont="1" applyFill="1" applyBorder="1" applyAlignment="1">
      <alignment horizontal="right" vertical="top"/>
    </xf>
    <xf numFmtId="3" fontId="3" fillId="3" borderId="20" xfId="0" applyNumberFormat="1" applyFont="1" applyFill="1" applyBorder="1" applyAlignment="1">
      <alignment horizontal="right" vertical="top"/>
    </xf>
    <xf numFmtId="3" fontId="3" fillId="3" borderId="29" xfId="0" applyNumberFormat="1" applyFont="1" applyFill="1" applyBorder="1" applyAlignment="1">
      <alignment horizontal="right" vertical="top"/>
    </xf>
    <xf numFmtId="3" fontId="3" fillId="3" borderId="28" xfId="0" applyNumberFormat="1" applyFont="1" applyFill="1" applyBorder="1" applyAlignment="1">
      <alignment horizontal="right" vertical="top"/>
    </xf>
    <xf numFmtId="3" fontId="3" fillId="0" borderId="20" xfId="0" applyNumberFormat="1" applyFont="1" applyBorder="1" applyAlignment="1">
      <alignment horizontal="right" vertical="top"/>
    </xf>
    <xf numFmtId="3" fontId="3" fillId="0" borderId="21" xfId="0" applyNumberFormat="1" applyFont="1" applyBorder="1" applyAlignment="1">
      <alignment horizontal="right" vertical="top"/>
    </xf>
    <xf numFmtId="3" fontId="21" fillId="0" borderId="11" xfId="0" applyNumberFormat="1" applyFont="1" applyBorder="1" applyAlignment="1">
      <alignment horizontal="right" vertical="top"/>
    </xf>
    <xf numFmtId="3" fontId="21" fillId="0" borderId="18" xfId="0" applyNumberFormat="1" applyFont="1" applyBorder="1" applyAlignment="1">
      <alignment horizontal="right" vertical="top"/>
    </xf>
    <xf numFmtId="3" fontId="3" fillId="3" borderId="16" xfId="0" applyNumberFormat="1" applyFont="1" applyFill="1" applyBorder="1" applyAlignment="1">
      <alignment horizontal="right" vertical="top"/>
    </xf>
    <xf numFmtId="3" fontId="3" fillId="3" borderId="1" xfId="0" applyNumberFormat="1" applyFont="1" applyFill="1" applyBorder="1" applyAlignment="1">
      <alignment horizontal="right" vertical="top"/>
    </xf>
    <xf numFmtId="3" fontId="3" fillId="3" borderId="17" xfId="0" applyNumberFormat="1" applyFont="1" applyFill="1" applyBorder="1" applyAlignment="1">
      <alignment horizontal="right" vertical="top"/>
    </xf>
    <xf numFmtId="3" fontId="21" fillId="8" borderId="37" xfId="0" applyNumberFormat="1" applyFont="1" applyFill="1" applyBorder="1" applyAlignment="1">
      <alignment horizontal="right" vertical="top"/>
    </xf>
    <xf numFmtId="3" fontId="21" fillId="8" borderId="1" xfId="0" applyNumberFormat="1" applyFont="1" applyFill="1" applyBorder="1" applyAlignment="1">
      <alignment horizontal="right" vertical="top"/>
    </xf>
    <xf numFmtId="3" fontId="21" fillId="8" borderId="39" xfId="0" applyNumberFormat="1" applyFont="1" applyFill="1" applyBorder="1" applyAlignment="1">
      <alignment horizontal="right" vertical="top"/>
    </xf>
    <xf numFmtId="3" fontId="5" fillId="10" borderId="54" xfId="0" applyNumberFormat="1" applyFont="1" applyFill="1" applyBorder="1" applyAlignment="1">
      <alignment horizontal="right" vertical="top"/>
    </xf>
    <xf numFmtId="3" fontId="5" fillId="10" borderId="33" xfId="0" applyNumberFormat="1" applyFont="1" applyFill="1" applyBorder="1" applyAlignment="1">
      <alignment horizontal="right" vertical="top"/>
    </xf>
    <xf numFmtId="3" fontId="3" fillId="3" borderId="89" xfId="0" applyNumberFormat="1" applyFont="1" applyFill="1" applyBorder="1" applyAlignment="1">
      <alignment horizontal="right" vertical="top"/>
    </xf>
    <xf numFmtId="3" fontId="9" fillId="0" borderId="30" xfId="0" applyNumberFormat="1" applyFont="1" applyFill="1" applyBorder="1" applyAlignment="1">
      <alignment vertical="top" wrapText="1"/>
    </xf>
    <xf numFmtId="3" fontId="5" fillId="10" borderId="59" xfId="0" applyNumberFormat="1" applyFont="1" applyFill="1" applyBorder="1" applyAlignment="1">
      <alignment horizontal="right" vertical="top"/>
    </xf>
    <xf numFmtId="3" fontId="5" fillId="10" borderId="62" xfId="0" applyNumberFormat="1" applyFont="1" applyFill="1" applyBorder="1" applyAlignment="1">
      <alignment horizontal="right" vertical="top"/>
    </xf>
    <xf numFmtId="3" fontId="3" fillId="7" borderId="64" xfId="1" applyNumberFormat="1" applyFont="1" applyFill="1" applyBorder="1" applyAlignment="1">
      <alignment horizontal="right" vertical="top"/>
    </xf>
    <xf numFmtId="3" fontId="3" fillId="7" borderId="12" xfId="1" applyNumberFormat="1" applyFont="1" applyFill="1" applyBorder="1" applyAlignment="1">
      <alignment horizontal="right" vertical="top"/>
    </xf>
    <xf numFmtId="3" fontId="3" fillId="3" borderId="13" xfId="1" applyNumberFormat="1" applyFont="1" applyFill="1" applyBorder="1" applyAlignment="1">
      <alignment horizontal="right" vertical="top"/>
    </xf>
    <xf numFmtId="3" fontId="3" fillId="3" borderId="15" xfId="1" applyNumberFormat="1" applyFont="1" applyFill="1" applyBorder="1" applyAlignment="1">
      <alignment horizontal="right" vertical="top"/>
    </xf>
    <xf numFmtId="3" fontId="3" fillId="8" borderId="64" xfId="1" applyNumberFormat="1" applyFont="1" applyFill="1" applyBorder="1" applyAlignment="1">
      <alignment horizontal="right" vertical="top"/>
    </xf>
    <xf numFmtId="3" fontId="3" fillId="8" borderId="13" xfId="1" applyNumberFormat="1" applyFont="1" applyFill="1" applyBorder="1" applyAlignment="1">
      <alignment horizontal="right" vertical="top"/>
    </xf>
    <xf numFmtId="3" fontId="3" fillId="8" borderId="14" xfId="1" applyNumberFormat="1" applyFont="1" applyFill="1" applyBorder="1" applyAlignment="1">
      <alignment horizontal="right" vertical="top"/>
    </xf>
    <xf numFmtId="3" fontId="3" fillId="3" borderId="10" xfId="1" applyNumberFormat="1" applyFont="1" applyFill="1" applyBorder="1" applyAlignment="1">
      <alignment horizontal="right" vertical="top" wrapText="1"/>
    </xf>
    <xf numFmtId="3" fontId="3" fillId="3" borderId="73" xfId="1" applyNumberFormat="1" applyFont="1" applyFill="1" applyBorder="1" applyAlignment="1">
      <alignment horizontal="right" vertical="top" wrapText="1"/>
    </xf>
    <xf numFmtId="3" fontId="3" fillId="0" borderId="18" xfId="0" applyNumberFormat="1" applyFont="1" applyBorder="1" applyAlignment="1">
      <alignment horizontal="right" vertical="top"/>
    </xf>
    <xf numFmtId="3" fontId="3" fillId="0" borderId="40" xfId="0" applyNumberFormat="1" applyFont="1" applyFill="1" applyBorder="1" applyAlignment="1">
      <alignment horizontal="right" vertical="top"/>
    </xf>
    <xf numFmtId="3" fontId="5" fillId="8" borderId="2" xfId="0" applyNumberFormat="1" applyFont="1" applyFill="1" applyBorder="1" applyAlignment="1">
      <alignment horizontal="right" vertical="top"/>
    </xf>
    <xf numFmtId="3" fontId="5" fillId="8" borderId="67" xfId="0" applyNumberFormat="1" applyFont="1" applyFill="1" applyBorder="1" applyAlignment="1">
      <alignment horizontal="right" vertical="top"/>
    </xf>
    <xf numFmtId="3" fontId="5" fillId="8" borderId="3" xfId="0" applyNumberFormat="1" applyFont="1" applyFill="1" applyBorder="1" applyAlignment="1">
      <alignment horizontal="right" vertical="top"/>
    </xf>
    <xf numFmtId="0" fontId="3" fillId="0" borderId="68" xfId="0" applyFont="1" applyFill="1" applyBorder="1" applyAlignment="1">
      <alignment horizontal="left" vertical="top" wrapText="1"/>
    </xf>
    <xf numFmtId="3" fontId="3" fillId="0" borderId="46" xfId="0" applyNumberFormat="1" applyFont="1" applyBorder="1" applyAlignment="1">
      <alignment vertical="top"/>
    </xf>
    <xf numFmtId="3" fontId="3" fillId="0" borderId="5" xfId="0" applyNumberFormat="1" applyFont="1" applyBorder="1" applyAlignment="1">
      <alignment vertical="top"/>
    </xf>
    <xf numFmtId="3" fontId="3" fillId="0" borderId="41" xfId="0" applyNumberFormat="1" applyFont="1" applyBorder="1" applyAlignment="1">
      <alignment vertical="top"/>
    </xf>
    <xf numFmtId="3" fontId="3" fillId="0" borderId="42" xfId="0" applyNumberFormat="1" applyFont="1" applyBorder="1" applyAlignment="1">
      <alignment vertical="top"/>
    </xf>
    <xf numFmtId="3" fontId="3" fillId="0" borderId="71" xfId="0" applyNumberFormat="1" applyFont="1" applyBorder="1" applyAlignment="1">
      <alignment vertical="top"/>
    </xf>
    <xf numFmtId="3" fontId="3" fillId="0" borderId="1" xfId="0" applyNumberFormat="1" applyFont="1" applyBorder="1" applyAlignment="1">
      <alignment vertical="top"/>
    </xf>
    <xf numFmtId="3" fontId="3" fillId="0" borderId="66" xfId="0" applyNumberFormat="1" applyFont="1" applyBorder="1" applyAlignment="1">
      <alignment vertical="top"/>
    </xf>
    <xf numFmtId="3" fontId="3" fillId="0" borderId="16" xfId="0" applyNumberFormat="1" applyFont="1" applyBorder="1" applyAlignment="1">
      <alignment vertical="top"/>
    </xf>
    <xf numFmtId="3" fontId="3" fillId="0" borderId="17" xfId="0" applyNumberFormat="1" applyFont="1" applyBorder="1" applyAlignment="1">
      <alignment vertical="top"/>
    </xf>
    <xf numFmtId="3" fontId="3" fillId="8" borderId="1" xfId="0" applyNumberFormat="1" applyFont="1" applyFill="1" applyBorder="1" applyAlignment="1">
      <alignment vertical="top"/>
    </xf>
    <xf numFmtId="3" fontId="3" fillId="8" borderId="39" xfId="0" applyNumberFormat="1" applyFont="1" applyFill="1" applyBorder="1" applyAlignment="1">
      <alignment vertical="top"/>
    </xf>
    <xf numFmtId="3" fontId="3" fillId="0" borderId="23" xfId="0" applyNumberFormat="1" applyFont="1" applyBorder="1" applyAlignment="1">
      <alignment vertical="top"/>
    </xf>
    <xf numFmtId="3" fontId="3" fillId="0" borderId="68" xfId="0" applyNumberFormat="1" applyFont="1" applyBorder="1" applyAlignment="1">
      <alignment vertical="top"/>
    </xf>
    <xf numFmtId="3" fontId="3" fillId="0" borderId="29" xfId="0" applyNumberFormat="1" applyFont="1" applyBorder="1" applyAlignment="1">
      <alignment vertical="top"/>
    </xf>
    <xf numFmtId="3" fontId="3" fillId="0" borderId="79" xfId="0" applyNumberFormat="1" applyFont="1" applyBorder="1" applyAlignment="1">
      <alignment vertical="top"/>
    </xf>
    <xf numFmtId="3" fontId="3" fillId="0" borderId="30" xfId="0" applyNumberFormat="1" applyFont="1" applyBorder="1" applyAlignment="1">
      <alignment vertical="top"/>
    </xf>
    <xf numFmtId="3" fontId="3" fillId="0" borderId="28" xfId="0" applyNumberFormat="1" applyFont="1" applyBorder="1" applyAlignment="1">
      <alignment vertical="top"/>
    </xf>
    <xf numFmtId="3" fontId="3" fillId="8" borderId="29" xfId="0" applyNumberFormat="1" applyFont="1" applyFill="1" applyBorder="1" applyAlignment="1">
      <alignment vertical="top"/>
    </xf>
    <xf numFmtId="3" fontId="3" fillId="8" borderId="36" xfId="0" applyNumberFormat="1" applyFont="1" applyFill="1" applyBorder="1" applyAlignment="1">
      <alignment vertical="top"/>
    </xf>
    <xf numFmtId="3" fontId="3" fillId="0" borderId="24" xfId="0" applyNumberFormat="1" applyFont="1" applyBorder="1" applyAlignment="1">
      <alignment vertical="top"/>
    </xf>
    <xf numFmtId="3" fontId="3" fillId="0" borderId="0" xfId="0" applyNumberFormat="1" applyFont="1" applyBorder="1" applyAlignment="1">
      <alignment vertical="top"/>
    </xf>
    <xf numFmtId="3" fontId="3" fillId="0" borderId="6" xfId="0" applyNumberFormat="1" applyFont="1" applyBorder="1" applyAlignment="1">
      <alignment vertical="top"/>
    </xf>
    <xf numFmtId="3" fontId="3" fillId="7" borderId="100" xfId="0" applyNumberFormat="1" applyFont="1" applyFill="1" applyBorder="1" applyAlignment="1">
      <alignment horizontal="right" vertical="top"/>
    </xf>
    <xf numFmtId="3" fontId="3" fillId="0" borderId="99" xfId="0" applyNumberFormat="1" applyFont="1" applyBorder="1" applyAlignment="1">
      <alignment horizontal="right" vertical="top"/>
    </xf>
    <xf numFmtId="3" fontId="3" fillId="0" borderId="100" xfId="0" applyNumberFormat="1" applyFont="1" applyBorder="1" applyAlignment="1">
      <alignment horizontal="right" vertical="top"/>
    </xf>
    <xf numFmtId="3" fontId="3" fillId="0" borderId="113" xfId="0" applyNumberFormat="1" applyFont="1" applyBorder="1" applyAlignment="1">
      <alignment horizontal="right" vertical="top"/>
    </xf>
    <xf numFmtId="3" fontId="3" fillId="8" borderId="123" xfId="0" applyNumberFormat="1" applyFont="1" applyFill="1" applyBorder="1" applyAlignment="1">
      <alignment horizontal="right" vertical="top"/>
    </xf>
    <xf numFmtId="3" fontId="3" fillId="3" borderId="97" xfId="0" applyNumberFormat="1" applyFont="1" applyFill="1" applyBorder="1" applyAlignment="1">
      <alignment horizontal="right" vertical="top" wrapText="1"/>
    </xf>
    <xf numFmtId="3" fontId="3" fillId="3" borderId="117" xfId="0" applyNumberFormat="1" applyFont="1" applyFill="1" applyBorder="1" applyAlignment="1">
      <alignment horizontal="right" vertical="top" wrapText="1"/>
    </xf>
    <xf numFmtId="3" fontId="3" fillId="3" borderId="82" xfId="0" applyNumberFormat="1" applyFont="1" applyFill="1" applyBorder="1" applyAlignment="1">
      <alignment horizontal="right" vertical="top"/>
    </xf>
    <xf numFmtId="3" fontId="3" fillId="7" borderId="110" xfId="0" applyNumberFormat="1" applyFont="1" applyFill="1" applyBorder="1" applyAlignment="1">
      <alignment horizontal="right" vertical="top" wrapText="1"/>
    </xf>
    <xf numFmtId="3" fontId="5" fillId="10" borderId="61" xfId="0" applyNumberFormat="1" applyFont="1" applyFill="1" applyBorder="1" applyAlignment="1">
      <alignment horizontal="right" vertical="top"/>
    </xf>
    <xf numFmtId="3" fontId="5" fillId="2" borderId="74" xfId="0" applyNumberFormat="1" applyFont="1" applyFill="1" applyBorder="1" applyAlignment="1">
      <alignment horizontal="right" vertical="top"/>
    </xf>
    <xf numFmtId="3" fontId="5" fillId="2" borderId="56" xfId="0" applyNumberFormat="1" applyFont="1" applyFill="1" applyBorder="1" applyAlignment="1">
      <alignment horizontal="right" vertical="top"/>
    </xf>
    <xf numFmtId="3" fontId="5" fillId="2" borderId="75" xfId="0" applyNumberFormat="1" applyFont="1" applyFill="1" applyBorder="1" applyAlignment="1">
      <alignment horizontal="right" vertical="top"/>
    </xf>
    <xf numFmtId="3" fontId="3" fillId="0" borderId="13" xfId="0" applyNumberFormat="1" applyFont="1" applyBorder="1" applyAlignment="1">
      <alignment horizontal="right" vertical="top"/>
    </xf>
    <xf numFmtId="3" fontId="3" fillId="0" borderId="15" xfId="0" applyNumberFormat="1" applyFont="1" applyBorder="1" applyAlignment="1">
      <alignment horizontal="right" vertical="top"/>
    </xf>
    <xf numFmtId="3" fontId="3" fillId="8" borderId="64" xfId="0" applyNumberFormat="1" applyFont="1" applyFill="1" applyBorder="1" applyAlignment="1">
      <alignment horizontal="right" vertical="top"/>
    </xf>
    <xf numFmtId="3" fontId="3" fillId="8" borderId="13" xfId="0" applyNumberFormat="1" applyFont="1" applyFill="1" applyBorder="1" applyAlignment="1">
      <alignment horizontal="right" vertical="top"/>
    </xf>
    <xf numFmtId="3" fontId="3" fillId="8" borderId="14" xfId="0" applyNumberFormat="1" applyFont="1" applyFill="1" applyBorder="1" applyAlignment="1">
      <alignment horizontal="right" vertical="top"/>
    </xf>
    <xf numFmtId="3" fontId="3" fillId="3" borderId="72" xfId="0" applyNumberFormat="1" applyFont="1" applyFill="1" applyBorder="1" applyAlignment="1">
      <alignment horizontal="right" vertical="top" wrapText="1"/>
    </xf>
    <xf numFmtId="3" fontId="3" fillId="3" borderId="71" xfId="0" applyNumberFormat="1" applyFont="1" applyFill="1" applyBorder="1" applyAlignment="1">
      <alignment horizontal="right" vertical="top" wrapText="1"/>
    </xf>
    <xf numFmtId="3" fontId="3" fillId="3" borderId="96" xfId="0" applyNumberFormat="1" applyFont="1" applyFill="1" applyBorder="1" applyAlignment="1">
      <alignment horizontal="right" vertical="top" wrapText="1"/>
    </xf>
    <xf numFmtId="3" fontId="3" fillId="3" borderId="115" xfId="0" applyNumberFormat="1" applyFont="1" applyFill="1" applyBorder="1" applyAlignment="1">
      <alignment horizontal="right" vertical="top" wrapText="1"/>
    </xf>
    <xf numFmtId="3" fontId="3" fillId="7" borderId="35" xfId="0" applyNumberFormat="1" applyFont="1" applyFill="1" applyBorder="1" applyAlignment="1">
      <alignment horizontal="right" vertical="top" wrapText="1"/>
    </xf>
    <xf numFmtId="3" fontId="3" fillId="7" borderId="6" xfId="0" applyNumberFormat="1" applyFont="1" applyFill="1" applyBorder="1" applyAlignment="1">
      <alignment horizontal="right" vertical="top" wrapText="1"/>
    </xf>
    <xf numFmtId="3" fontId="3" fillId="7" borderId="81" xfId="0" applyNumberFormat="1" applyFont="1" applyFill="1" applyBorder="1" applyAlignment="1">
      <alignment horizontal="right" vertical="top"/>
    </xf>
    <xf numFmtId="3" fontId="3" fillId="7" borderId="103" xfId="0" applyNumberFormat="1" applyFont="1" applyFill="1" applyBorder="1" applyAlignment="1">
      <alignment horizontal="right" vertical="top"/>
    </xf>
    <xf numFmtId="3" fontId="3" fillId="7" borderId="55" xfId="0" applyNumberFormat="1" applyFont="1" applyFill="1" applyBorder="1" applyAlignment="1">
      <alignment horizontal="right" vertical="top"/>
    </xf>
    <xf numFmtId="3" fontId="3" fillId="8" borderId="55" xfId="0" applyNumberFormat="1" applyFont="1" applyFill="1" applyBorder="1" applyAlignment="1">
      <alignment horizontal="right" vertical="top"/>
    </xf>
    <xf numFmtId="3" fontId="3" fillId="0" borderId="29" xfId="0" applyNumberFormat="1" applyFont="1" applyBorder="1" applyAlignment="1">
      <alignment horizontal="center" vertical="top"/>
    </xf>
    <xf numFmtId="3" fontId="3" fillId="0" borderId="28" xfId="0" applyNumberFormat="1" applyFont="1" applyBorder="1" applyAlignment="1">
      <alignment horizontal="center" vertical="top"/>
    </xf>
    <xf numFmtId="3" fontId="23" fillId="0" borderId="49" xfId="0" applyNumberFormat="1" applyFont="1" applyFill="1" applyBorder="1" applyAlignment="1">
      <alignment horizontal="right" vertical="top"/>
    </xf>
    <xf numFmtId="3" fontId="23" fillId="0" borderId="1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3" fontId="23" fillId="8" borderId="37" xfId="0" applyNumberFormat="1" applyFont="1" applyFill="1" applyBorder="1" applyAlignment="1">
      <alignment horizontal="right" vertical="top"/>
    </xf>
    <xf numFmtId="3" fontId="23" fillId="8" borderId="1" xfId="0" applyNumberFormat="1" applyFont="1" applyFill="1" applyBorder="1" applyAlignment="1">
      <alignment horizontal="right" vertical="top"/>
    </xf>
    <xf numFmtId="3" fontId="3" fillId="7" borderId="41" xfId="0" applyNumberFormat="1" applyFont="1" applyFill="1" applyBorder="1" applyAlignment="1">
      <alignment horizontal="right" vertical="top"/>
    </xf>
    <xf numFmtId="3" fontId="3" fillId="0" borderId="49" xfId="0" applyNumberFormat="1" applyFont="1" applyFill="1" applyBorder="1" applyAlignment="1">
      <alignment horizontal="right" vertical="top"/>
    </xf>
    <xf numFmtId="3" fontId="3" fillId="0" borderId="17" xfId="0" applyNumberFormat="1" applyFont="1" applyFill="1" applyBorder="1" applyAlignment="1">
      <alignment horizontal="right" vertical="top"/>
    </xf>
    <xf numFmtId="3" fontId="3" fillId="3" borderId="88" xfId="0" applyNumberFormat="1" applyFont="1" applyFill="1" applyBorder="1" applyAlignment="1">
      <alignment horizontal="right" vertical="top"/>
    </xf>
    <xf numFmtId="3" fontId="3" fillId="7" borderId="113" xfId="0" applyNumberFormat="1" applyFont="1" applyFill="1" applyBorder="1" applyAlignment="1">
      <alignment horizontal="right" vertical="top"/>
    </xf>
    <xf numFmtId="3" fontId="3" fillId="3" borderId="117" xfId="0" applyNumberFormat="1" applyFont="1" applyFill="1" applyBorder="1" applyAlignment="1">
      <alignment horizontal="right" vertical="top"/>
    </xf>
    <xf numFmtId="3" fontId="3" fillId="7" borderId="121" xfId="0" applyNumberFormat="1" applyFont="1" applyFill="1" applyBorder="1" applyAlignment="1">
      <alignment horizontal="right" vertical="top"/>
    </xf>
    <xf numFmtId="3" fontId="3" fillId="0" borderId="111" xfId="0" applyNumberFormat="1" applyFont="1" applyFill="1" applyBorder="1" applyAlignment="1">
      <alignment horizontal="right" vertical="top"/>
    </xf>
    <xf numFmtId="3" fontId="3" fillId="7" borderId="97" xfId="0" applyNumberFormat="1" applyFont="1" applyFill="1" applyBorder="1" applyAlignment="1">
      <alignment horizontal="right" vertical="top" wrapText="1"/>
    </xf>
    <xf numFmtId="3" fontId="3" fillId="7" borderId="79" xfId="0" applyNumberFormat="1" applyFont="1" applyFill="1" applyBorder="1" applyAlignment="1">
      <alignment horizontal="right" vertical="top" wrapText="1"/>
    </xf>
    <xf numFmtId="3" fontId="5" fillId="10" borderId="70" xfId="0" applyNumberFormat="1" applyFont="1" applyFill="1" applyBorder="1" applyAlignment="1">
      <alignment horizontal="right" vertical="top"/>
    </xf>
    <xf numFmtId="3" fontId="3" fillId="0" borderId="49" xfId="0" applyNumberFormat="1" applyFont="1" applyBorder="1" applyAlignment="1">
      <alignment horizontal="right" vertical="top"/>
    </xf>
    <xf numFmtId="3" fontId="3" fillId="0" borderId="37" xfId="0" applyNumberFormat="1" applyFont="1" applyBorder="1" applyAlignment="1">
      <alignment vertical="top"/>
    </xf>
    <xf numFmtId="0" fontId="15" fillId="0" borderId="72" xfId="0" applyFont="1" applyBorder="1" applyAlignment="1">
      <alignment horizontal="center" vertical="center" wrapText="1"/>
    </xf>
    <xf numFmtId="3" fontId="3" fillId="0" borderId="2" xfId="0" applyNumberFormat="1" applyFont="1" applyBorder="1" applyAlignment="1">
      <alignment horizontal="center" vertical="center" textRotation="90" wrapText="1"/>
    </xf>
    <xf numFmtId="3" fontId="3" fillId="0" borderId="2" xfId="0" applyNumberFormat="1" applyFont="1" applyFill="1" applyBorder="1" applyAlignment="1">
      <alignment horizontal="center" vertical="center" textRotation="90" wrapText="1"/>
    </xf>
    <xf numFmtId="3" fontId="3" fillId="0" borderId="2" xfId="0" applyNumberFormat="1" applyFont="1" applyBorder="1" applyAlignment="1">
      <alignment horizontal="center" vertical="center" textRotation="90" shrinkToFit="1"/>
    </xf>
    <xf numFmtId="3" fontId="3" fillId="0" borderId="3" xfId="0" applyNumberFormat="1" applyFont="1" applyBorder="1" applyAlignment="1">
      <alignment horizontal="center" vertical="center" textRotation="90" shrinkToFit="1"/>
    </xf>
    <xf numFmtId="3" fontId="3" fillId="7" borderId="110" xfId="0" applyNumberFormat="1" applyFont="1" applyFill="1" applyBorder="1" applyAlignment="1">
      <alignment horizontal="right" vertical="top"/>
    </xf>
    <xf numFmtId="3" fontId="3" fillId="7" borderId="79" xfId="0" applyNumberFormat="1" applyFont="1" applyFill="1" applyBorder="1" applyAlignment="1">
      <alignment horizontal="right" vertical="top"/>
    </xf>
    <xf numFmtId="3" fontId="21" fillId="7" borderId="63" xfId="0" applyNumberFormat="1" applyFont="1" applyFill="1" applyBorder="1" applyAlignment="1">
      <alignment horizontal="right" vertical="top"/>
    </xf>
    <xf numFmtId="3" fontId="21" fillId="7" borderId="109" xfId="0" applyNumberFormat="1" applyFont="1" applyFill="1" applyBorder="1" applyAlignment="1">
      <alignment horizontal="right" vertical="top"/>
    </xf>
    <xf numFmtId="3" fontId="21" fillId="7" borderId="79" xfId="0" applyNumberFormat="1" applyFont="1" applyFill="1" applyBorder="1" applyAlignment="1">
      <alignment horizontal="right" vertical="top"/>
    </xf>
    <xf numFmtId="3" fontId="3" fillId="7" borderId="114" xfId="0" applyNumberFormat="1" applyFont="1" applyFill="1" applyBorder="1" applyAlignment="1">
      <alignment horizontal="right" vertical="top"/>
    </xf>
    <xf numFmtId="3" fontId="3" fillId="7" borderId="35" xfId="0" applyNumberFormat="1" applyFont="1" applyFill="1" applyBorder="1" applyAlignment="1">
      <alignment horizontal="right" vertical="top"/>
    </xf>
    <xf numFmtId="3" fontId="3" fillId="7" borderId="68" xfId="0" applyNumberFormat="1" applyFont="1" applyFill="1" applyBorder="1" applyAlignment="1">
      <alignment horizontal="right" vertical="top"/>
    </xf>
    <xf numFmtId="3" fontId="5" fillId="7" borderId="72" xfId="0" applyNumberFormat="1" applyFont="1" applyFill="1" applyBorder="1" applyAlignment="1">
      <alignment horizontal="right" vertical="top"/>
    </xf>
    <xf numFmtId="3" fontId="3" fillId="7" borderId="96" xfId="0" applyNumberFormat="1" applyFont="1" applyFill="1" applyBorder="1" applyAlignment="1">
      <alignment horizontal="right" vertical="top"/>
    </xf>
    <xf numFmtId="3" fontId="3" fillId="7" borderId="51" xfId="0" applyNumberFormat="1" applyFont="1" applyFill="1" applyBorder="1" applyAlignment="1">
      <alignment horizontal="right" vertical="top"/>
    </xf>
    <xf numFmtId="3" fontId="3" fillId="7" borderId="115" xfId="0" applyNumberFormat="1" applyFont="1" applyFill="1" applyBorder="1" applyAlignment="1">
      <alignment horizontal="right" vertical="top"/>
    </xf>
    <xf numFmtId="3" fontId="3" fillId="7" borderId="71" xfId="0" applyNumberFormat="1" applyFont="1" applyFill="1" applyBorder="1" applyAlignment="1">
      <alignment horizontal="right" vertical="top"/>
    </xf>
    <xf numFmtId="3" fontId="5" fillId="3" borderId="53" xfId="0" applyNumberFormat="1" applyFont="1" applyFill="1" applyBorder="1" applyAlignment="1">
      <alignment horizontal="right" vertical="top"/>
    </xf>
    <xf numFmtId="3" fontId="3" fillId="0" borderId="71" xfId="0" applyNumberFormat="1" applyFont="1" applyBorder="1" applyAlignment="1">
      <alignment horizontal="right" vertical="top"/>
    </xf>
    <xf numFmtId="3" fontId="3" fillId="7" borderId="109" xfId="0" applyNumberFormat="1" applyFont="1" applyFill="1" applyBorder="1" applyAlignment="1">
      <alignment horizontal="right" vertical="top"/>
    </xf>
    <xf numFmtId="3" fontId="3" fillId="7" borderId="123" xfId="0" applyNumberFormat="1" applyFont="1" applyFill="1" applyBorder="1" applyAlignment="1">
      <alignment horizontal="right" vertical="top"/>
    </xf>
    <xf numFmtId="3" fontId="3" fillId="0" borderId="37" xfId="0" applyNumberFormat="1" applyFont="1" applyBorder="1" applyAlignment="1">
      <alignment horizontal="right" vertical="top"/>
    </xf>
    <xf numFmtId="3" fontId="3" fillId="0" borderId="47" xfId="0" applyNumberFormat="1" applyFont="1" applyBorder="1" applyAlignment="1">
      <alignment horizontal="right" vertical="top"/>
    </xf>
    <xf numFmtId="3" fontId="3" fillId="0" borderId="106" xfId="0" applyNumberFormat="1" applyFont="1" applyBorder="1" applyAlignment="1">
      <alignment horizontal="right" vertical="top"/>
    </xf>
    <xf numFmtId="3" fontId="3" fillId="7" borderId="111" xfId="0" applyNumberFormat="1" applyFont="1" applyFill="1" applyBorder="1" applyAlignment="1">
      <alignment horizontal="right" vertical="top"/>
    </xf>
    <xf numFmtId="3" fontId="21" fillId="7" borderId="8" xfId="0" applyNumberFormat="1" applyFont="1" applyFill="1" applyBorder="1" applyAlignment="1">
      <alignment horizontal="right" vertical="top"/>
    </xf>
    <xf numFmtId="3" fontId="21" fillId="7" borderId="104" xfId="0" applyNumberFormat="1" applyFont="1" applyFill="1" applyBorder="1" applyAlignment="1">
      <alignment horizontal="right" vertical="top"/>
    </xf>
    <xf numFmtId="3" fontId="21" fillId="7" borderId="24" xfId="0" applyNumberFormat="1" applyFont="1" applyFill="1" applyBorder="1" applyAlignment="1">
      <alignment horizontal="right" vertical="top"/>
    </xf>
    <xf numFmtId="3" fontId="3" fillId="7" borderId="104" xfId="0" applyNumberFormat="1" applyFont="1" applyFill="1" applyBorder="1" applyAlignment="1">
      <alignment horizontal="right" vertical="top"/>
    </xf>
    <xf numFmtId="3" fontId="5" fillId="7" borderId="10" xfId="0" applyNumberFormat="1" applyFont="1" applyFill="1" applyBorder="1" applyAlignment="1">
      <alignment horizontal="right" vertical="top"/>
    </xf>
    <xf numFmtId="165" fontId="3" fillId="7" borderId="6" xfId="0" applyNumberFormat="1" applyFont="1" applyFill="1" applyBorder="1" applyAlignment="1">
      <alignment horizontal="right" vertical="top"/>
    </xf>
    <xf numFmtId="3" fontId="3" fillId="3" borderId="102" xfId="0" applyNumberFormat="1" applyFont="1" applyFill="1" applyBorder="1" applyAlignment="1">
      <alignment horizontal="right" vertical="top" wrapText="1"/>
    </xf>
    <xf numFmtId="3" fontId="3" fillId="0" borderId="81" xfId="0" applyNumberFormat="1" applyFont="1" applyBorder="1" applyAlignment="1">
      <alignment horizontal="right" vertical="top"/>
    </xf>
    <xf numFmtId="3" fontId="5" fillId="3" borderId="72" xfId="0" applyNumberFormat="1" applyFont="1" applyFill="1" applyBorder="1" applyAlignment="1">
      <alignment horizontal="right" vertical="top"/>
    </xf>
    <xf numFmtId="0" fontId="28" fillId="7" borderId="39" xfId="0" applyFont="1" applyFill="1" applyBorder="1" applyAlignment="1">
      <alignment vertical="top" wrapText="1"/>
    </xf>
    <xf numFmtId="3" fontId="5" fillId="3" borderId="46" xfId="0" applyNumberFormat="1" applyFont="1" applyFill="1" applyBorder="1" applyAlignment="1">
      <alignment horizontal="right" vertical="top"/>
    </xf>
    <xf numFmtId="3" fontId="21" fillId="7" borderId="51" xfId="0" applyNumberFormat="1" applyFont="1" applyFill="1" applyBorder="1" applyAlignment="1">
      <alignment horizontal="right" vertical="top"/>
    </xf>
    <xf numFmtId="3" fontId="21" fillId="7" borderId="114" xfId="0" applyNumberFormat="1" applyFont="1" applyFill="1" applyBorder="1" applyAlignment="1">
      <alignment horizontal="right" vertical="top"/>
    </xf>
    <xf numFmtId="3" fontId="21" fillId="7" borderId="68" xfId="0" applyNumberFormat="1" applyFont="1" applyFill="1" applyBorder="1" applyAlignment="1">
      <alignment horizontal="right" vertical="top"/>
    </xf>
    <xf numFmtId="3" fontId="21" fillId="7" borderId="35" xfId="0" applyNumberFormat="1" applyFont="1" applyFill="1" applyBorder="1" applyAlignment="1">
      <alignment horizontal="right" vertical="top"/>
    </xf>
    <xf numFmtId="3" fontId="21" fillId="7" borderId="71" xfId="0" applyNumberFormat="1" applyFont="1" applyFill="1" applyBorder="1" applyAlignment="1">
      <alignment horizontal="right" vertical="top"/>
    </xf>
    <xf numFmtId="3" fontId="3" fillId="3" borderId="47" xfId="0" applyNumberFormat="1" applyFont="1" applyFill="1" applyBorder="1" applyAlignment="1">
      <alignment horizontal="right" vertical="top"/>
    </xf>
    <xf numFmtId="3" fontId="3" fillId="3" borderId="19" xfId="0" applyNumberFormat="1" applyFont="1" applyFill="1" applyBorder="1" applyAlignment="1">
      <alignment horizontal="right" vertical="top"/>
    </xf>
    <xf numFmtId="3" fontId="21" fillId="0" borderId="49" xfId="0" applyNumberFormat="1" applyFont="1" applyBorder="1" applyAlignment="1">
      <alignment horizontal="right" vertical="top"/>
    </xf>
    <xf numFmtId="3" fontId="3" fillId="3" borderId="37" xfId="0" applyNumberFormat="1" applyFont="1" applyFill="1" applyBorder="1" applyAlignment="1">
      <alignment horizontal="right" vertical="top"/>
    </xf>
    <xf numFmtId="3" fontId="21" fillId="7" borderId="6" xfId="0" applyNumberFormat="1" applyFont="1" applyFill="1" applyBorder="1" applyAlignment="1">
      <alignment horizontal="right" vertical="top"/>
    </xf>
    <xf numFmtId="3" fontId="21" fillId="7" borderId="23" xfId="0" applyNumberFormat="1" applyFont="1" applyFill="1" applyBorder="1" applyAlignment="1">
      <alignment horizontal="right" vertical="top"/>
    </xf>
    <xf numFmtId="3" fontId="3" fillId="0" borderId="97" xfId="0" applyNumberFormat="1" applyFont="1" applyBorder="1" applyAlignment="1">
      <alignment horizontal="right" vertical="top"/>
    </xf>
    <xf numFmtId="3" fontId="3" fillId="7" borderId="72" xfId="0" applyNumberFormat="1" applyFont="1" applyFill="1" applyBorder="1" applyAlignment="1">
      <alignment horizontal="right" vertical="top"/>
    </xf>
    <xf numFmtId="3" fontId="3" fillId="7" borderId="96" xfId="0" applyNumberFormat="1" applyFont="1" applyFill="1" applyBorder="1" applyAlignment="1">
      <alignment vertical="top"/>
    </xf>
    <xf numFmtId="3" fontId="3" fillId="7" borderId="115" xfId="0" applyNumberFormat="1" applyFont="1" applyFill="1" applyBorder="1" applyAlignment="1">
      <alignment vertical="top"/>
    </xf>
    <xf numFmtId="3" fontId="3" fillId="0" borderId="79" xfId="0" applyNumberFormat="1" applyFont="1" applyBorder="1" applyAlignment="1">
      <alignment horizontal="right" vertical="top"/>
    </xf>
    <xf numFmtId="3" fontId="3" fillId="0" borderId="64" xfId="0" applyNumberFormat="1" applyFont="1" applyBorder="1" applyAlignment="1">
      <alignment horizontal="right" vertical="top"/>
    </xf>
    <xf numFmtId="3" fontId="3" fillId="7" borderId="10" xfId="0" applyNumberFormat="1" applyFont="1" applyFill="1" applyBorder="1" applyAlignment="1">
      <alignment horizontal="right" vertical="top"/>
    </xf>
    <xf numFmtId="3" fontId="3" fillId="7" borderId="81" xfId="0" applyNumberFormat="1" applyFont="1" applyFill="1" applyBorder="1" applyAlignment="1">
      <alignment vertical="top"/>
    </xf>
    <xf numFmtId="3" fontId="3" fillId="7" borderId="111" xfId="0" applyNumberFormat="1" applyFont="1" applyFill="1" applyBorder="1" applyAlignment="1">
      <alignment vertical="top"/>
    </xf>
    <xf numFmtId="3" fontId="3" fillId="7" borderId="98" xfId="0" applyNumberFormat="1" applyFont="1" applyFill="1" applyBorder="1" applyAlignment="1">
      <alignment vertical="top"/>
    </xf>
    <xf numFmtId="3" fontId="3" fillId="7" borderId="97" xfId="0" applyNumberFormat="1" applyFont="1" applyFill="1" applyBorder="1" applyAlignment="1">
      <alignment vertical="top"/>
    </xf>
    <xf numFmtId="3" fontId="3" fillId="0" borderId="123" xfId="0" applyNumberFormat="1" applyFont="1" applyBorder="1" applyAlignment="1">
      <alignment horizontal="right" vertical="top"/>
    </xf>
    <xf numFmtId="3" fontId="3" fillId="0" borderId="68" xfId="0" applyNumberFormat="1" applyFont="1" applyBorder="1" applyAlignment="1">
      <alignment horizontal="right" vertical="top"/>
    </xf>
    <xf numFmtId="3" fontId="3" fillId="0" borderId="10" xfId="0" applyNumberFormat="1" applyFont="1" applyBorder="1" applyAlignment="1">
      <alignment horizontal="right" vertical="top"/>
    </xf>
    <xf numFmtId="3" fontId="3" fillId="7" borderId="98" xfId="0" applyNumberFormat="1" applyFont="1" applyFill="1" applyBorder="1" applyAlignment="1">
      <alignment horizontal="right" vertical="top"/>
    </xf>
    <xf numFmtId="3" fontId="3" fillId="7" borderId="119" xfId="0" applyNumberFormat="1" applyFont="1" applyFill="1" applyBorder="1" applyAlignment="1">
      <alignment horizontal="right" vertical="top"/>
    </xf>
    <xf numFmtId="3" fontId="3" fillId="7" borderId="122" xfId="0" applyNumberFormat="1" applyFont="1" applyFill="1" applyBorder="1" applyAlignment="1">
      <alignment horizontal="right" vertical="top"/>
    </xf>
    <xf numFmtId="3" fontId="3" fillId="8" borderId="119" xfId="0" applyNumberFormat="1" applyFont="1" applyFill="1" applyBorder="1" applyAlignment="1">
      <alignment horizontal="right" vertical="top"/>
    </xf>
    <xf numFmtId="3" fontId="3" fillId="8" borderId="127" xfId="0" applyNumberFormat="1" applyFont="1" applyFill="1" applyBorder="1" applyAlignment="1">
      <alignment horizontal="right" vertical="top"/>
    </xf>
    <xf numFmtId="3" fontId="3" fillId="3" borderId="124" xfId="0" applyNumberFormat="1" applyFont="1" applyFill="1" applyBorder="1" applyAlignment="1">
      <alignment horizontal="right" vertical="top" wrapText="1"/>
    </xf>
    <xf numFmtId="0" fontId="3" fillId="7" borderId="118" xfId="0" applyFont="1" applyFill="1" applyBorder="1" applyAlignment="1">
      <alignment horizontal="left" vertical="top" wrapText="1"/>
    </xf>
    <xf numFmtId="3" fontId="3" fillId="7" borderId="119" xfId="0" applyNumberFormat="1" applyFont="1" applyFill="1" applyBorder="1" applyAlignment="1">
      <alignment horizontal="center" vertical="top"/>
    </xf>
    <xf numFmtId="3" fontId="3" fillId="7" borderId="125" xfId="0" applyNumberFormat="1" applyFont="1" applyFill="1" applyBorder="1" applyAlignment="1">
      <alignment horizontal="center" vertical="top"/>
    </xf>
    <xf numFmtId="0" fontId="3" fillId="0" borderId="95" xfId="0" applyFont="1" applyFill="1" applyBorder="1" applyAlignment="1">
      <alignment horizontal="left" vertical="top" wrapText="1"/>
    </xf>
    <xf numFmtId="0" fontId="3" fillId="0" borderId="28" xfId="0" applyFont="1" applyBorder="1" applyAlignment="1">
      <alignment vertical="top" wrapText="1"/>
    </xf>
    <xf numFmtId="0" fontId="3" fillId="0" borderId="97" xfId="0" applyFont="1" applyFill="1" applyBorder="1" applyAlignment="1">
      <alignment horizontal="center" vertical="top"/>
    </xf>
    <xf numFmtId="0" fontId="0" fillId="0" borderId="68" xfId="0" applyBorder="1" applyAlignment="1">
      <alignment horizontal="left" vertical="top" wrapText="1"/>
    </xf>
    <xf numFmtId="166" fontId="3" fillId="0" borderId="50" xfId="0" applyNumberFormat="1" applyFont="1" applyFill="1" applyBorder="1" applyAlignment="1">
      <alignment horizontal="center" vertical="top"/>
    </xf>
    <xf numFmtId="166" fontId="3" fillId="0" borderId="36" xfId="0" applyNumberFormat="1" applyFont="1" applyFill="1" applyBorder="1" applyAlignment="1">
      <alignment horizontal="center" vertical="top"/>
    </xf>
    <xf numFmtId="3" fontId="3" fillId="0" borderId="55" xfId="0" applyNumberFormat="1" applyFont="1" applyBorder="1" applyAlignment="1">
      <alignment horizontal="right" vertical="top"/>
    </xf>
    <xf numFmtId="3" fontId="3" fillId="0" borderId="72" xfId="0" applyNumberFormat="1" applyFont="1" applyBorder="1" applyAlignment="1">
      <alignment horizontal="right" vertical="top"/>
    </xf>
    <xf numFmtId="0" fontId="3" fillId="0" borderId="105" xfId="0" applyNumberFormat="1" applyFont="1" applyFill="1" applyBorder="1" applyAlignment="1">
      <alignment horizontal="center" vertical="top"/>
    </xf>
    <xf numFmtId="3" fontId="3" fillId="0" borderId="63" xfId="0" applyNumberFormat="1" applyFont="1" applyBorder="1" applyAlignment="1">
      <alignment horizontal="right" vertical="top"/>
    </xf>
    <xf numFmtId="3" fontId="3" fillId="0" borderId="7" xfId="0" applyNumberFormat="1" applyFont="1" applyFill="1" applyBorder="1" applyAlignment="1">
      <alignment horizontal="right" vertical="top"/>
    </xf>
    <xf numFmtId="3" fontId="5" fillId="0" borderId="49" xfId="0" applyNumberFormat="1" applyFont="1" applyFill="1" applyBorder="1" applyAlignment="1">
      <alignment horizontal="right" vertical="top"/>
    </xf>
    <xf numFmtId="3" fontId="5" fillId="0" borderId="45" xfId="0" applyNumberFormat="1" applyFont="1" applyFill="1" applyBorder="1" applyAlignment="1">
      <alignment horizontal="right" vertical="top"/>
    </xf>
    <xf numFmtId="0" fontId="3" fillId="3" borderId="17" xfId="0" applyFont="1" applyFill="1" applyBorder="1" applyAlignment="1">
      <alignment horizontal="left" vertical="top" wrapText="1"/>
    </xf>
    <xf numFmtId="49" fontId="3" fillId="0" borderId="23" xfId="0" applyNumberFormat="1" applyFont="1" applyBorder="1" applyAlignment="1">
      <alignment horizontal="center" vertical="top" wrapText="1"/>
    </xf>
    <xf numFmtId="3" fontId="3" fillId="0" borderId="87" xfId="0" applyNumberFormat="1" applyFont="1" applyBorder="1" applyAlignment="1">
      <alignment horizontal="right" vertical="top"/>
    </xf>
    <xf numFmtId="49" fontId="5" fillId="0" borderId="48" xfId="0" applyNumberFormat="1" applyFont="1" applyBorder="1" applyAlignment="1">
      <alignment horizontal="center" vertical="top" wrapText="1"/>
    </xf>
    <xf numFmtId="3" fontId="3" fillId="0" borderId="96" xfId="0" applyNumberFormat="1" applyFont="1" applyBorder="1" applyAlignment="1">
      <alignment horizontal="right" vertical="top"/>
    </xf>
    <xf numFmtId="3" fontId="3" fillId="0" borderId="83" xfId="0" applyNumberFormat="1" applyFont="1" applyBorder="1" applyAlignment="1">
      <alignment horizontal="center" vertical="top"/>
    </xf>
    <xf numFmtId="3" fontId="3" fillId="0" borderId="85" xfId="0" applyNumberFormat="1" applyFont="1" applyBorder="1" applyAlignment="1">
      <alignment horizontal="center" vertical="top"/>
    </xf>
    <xf numFmtId="49" fontId="5" fillId="0" borderId="36" xfId="0" applyNumberFormat="1" applyFont="1" applyBorder="1" applyAlignment="1">
      <alignment horizontal="center" vertical="top" wrapText="1"/>
    </xf>
    <xf numFmtId="0" fontId="0" fillId="0" borderId="68" xfId="0" applyBorder="1" applyAlignment="1">
      <alignment horizontal="center" vertical="center" textRotation="90" wrapText="1"/>
    </xf>
    <xf numFmtId="3" fontId="3" fillId="7" borderId="82" xfId="0" applyNumberFormat="1" applyFont="1" applyFill="1" applyBorder="1" applyAlignment="1">
      <alignment vertical="top"/>
    </xf>
    <xf numFmtId="3" fontId="3" fillId="7" borderId="83" xfId="0" applyNumberFormat="1" applyFont="1" applyFill="1" applyBorder="1" applyAlignment="1">
      <alignment vertical="top"/>
    </xf>
    <xf numFmtId="3" fontId="3" fillId="7" borderId="30" xfId="0" applyNumberFormat="1" applyFont="1" applyFill="1" applyBorder="1" applyAlignment="1">
      <alignment vertical="top"/>
    </xf>
    <xf numFmtId="3" fontId="3" fillId="7" borderId="29" xfId="0" applyNumberFormat="1" applyFont="1" applyFill="1" applyBorder="1" applyAlignment="1">
      <alignment vertical="top"/>
    </xf>
    <xf numFmtId="3" fontId="3" fillId="7" borderId="7" xfId="0" applyNumberFormat="1" applyFont="1" applyFill="1" applyBorder="1" applyAlignment="1">
      <alignment vertical="top"/>
    </xf>
    <xf numFmtId="3" fontId="3" fillId="7" borderId="11" xfId="0" applyNumberFormat="1" applyFont="1" applyFill="1" applyBorder="1" applyAlignment="1">
      <alignment vertical="top"/>
    </xf>
    <xf numFmtId="3" fontId="3" fillId="0" borderId="38" xfId="0" applyNumberFormat="1" applyFont="1" applyBorder="1" applyAlignment="1">
      <alignment vertical="top"/>
    </xf>
    <xf numFmtId="3" fontId="3" fillId="0" borderId="20" xfId="0" applyNumberFormat="1" applyFont="1" applyFill="1" applyBorder="1" applyAlignment="1">
      <alignment vertical="top"/>
    </xf>
    <xf numFmtId="0" fontId="3" fillId="7" borderId="40" xfId="0" applyFont="1" applyFill="1" applyBorder="1" applyAlignment="1">
      <alignment horizontal="center" vertical="top"/>
    </xf>
    <xf numFmtId="3" fontId="3" fillId="7" borderId="38" xfId="0" applyNumberFormat="1" applyFont="1" applyFill="1" applyBorder="1" applyAlignment="1">
      <alignment vertical="top"/>
    </xf>
    <xf numFmtId="3" fontId="3" fillId="7" borderId="20" xfId="0" applyNumberFormat="1" applyFont="1" applyFill="1" applyBorder="1" applyAlignment="1">
      <alignment vertical="top"/>
    </xf>
    <xf numFmtId="3" fontId="3" fillId="0" borderId="20" xfId="0" applyNumberFormat="1" applyFont="1" applyBorder="1" applyAlignment="1">
      <alignment horizontal="center" vertical="top"/>
    </xf>
    <xf numFmtId="3" fontId="3" fillId="0" borderId="21" xfId="0" applyNumberFormat="1" applyFont="1" applyBorder="1" applyAlignment="1">
      <alignment horizontal="center" vertical="top"/>
    </xf>
    <xf numFmtId="3" fontId="23" fillId="7" borderId="19" xfId="0" applyNumberFormat="1" applyFont="1" applyFill="1" applyBorder="1" applyAlignment="1">
      <alignment horizontal="right" vertical="top"/>
    </xf>
    <xf numFmtId="3" fontId="23" fillId="7" borderId="29" xfId="0" applyNumberFormat="1" applyFont="1" applyFill="1" applyBorder="1" applyAlignment="1">
      <alignment horizontal="right" vertical="top"/>
    </xf>
    <xf numFmtId="3" fontId="3" fillId="7" borderId="8" xfId="0" applyNumberFormat="1" applyFont="1" applyFill="1" applyBorder="1" applyAlignment="1">
      <alignment vertical="top"/>
    </xf>
    <xf numFmtId="3" fontId="3" fillId="7" borderId="124" xfId="0" applyNumberFormat="1" applyFont="1" applyFill="1" applyBorder="1" applyAlignment="1">
      <alignment horizontal="right" vertical="top"/>
    </xf>
    <xf numFmtId="49" fontId="5" fillId="0" borderId="29" xfId="0" applyNumberFormat="1" applyFont="1" applyBorder="1" applyAlignment="1">
      <alignment vertical="top"/>
    </xf>
    <xf numFmtId="49" fontId="5" fillId="10" borderId="43" xfId="0" applyNumberFormat="1" applyFont="1" applyFill="1" applyBorder="1" applyAlignment="1">
      <alignment vertical="top"/>
    </xf>
    <xf numFmtId="49" fontId="5" fillId="0" borderId="11" xfId="0" applyNumberFormat="1" applyFont="1" applyBorder="1" applyAlignment="1">
      <alignment vertical="top"/>
    </xf>
    <xf numFmtId="3" fontId="3" fillId="0" borderId="8" xfId="0" applyNumberFormat="1" applyFont="1" applyBorder="1" applyAlignment="1">
      <alignment horizontal="right" vertical="top"/>
    </xf>
    <xf numFmtId="3" fontId="3" fillId="0" borderId="55" xfId="0" applyNumberFormat="1" applyFont="1" applyBorder="1" applyAlignment="1">
      <alignment vertical="top"/>
    </xf>
    <xf numFmtId="3" fontId="3" fillId="7" borderId="6" xfId="0" applyNumberFormat="1" applyFont="1" applyFill="1" applyBorder="1" applyAlignment="1">
      <alignment horizontal="center" vertical="top"/>
    </xf>
    <xf numFmtId="3" fontId="5" fillId="9" borderId="74" xfId="0" applyNumberFormat="1" applyFont="1" applyFill="1" applyBorder="1" applyAlignment="1">
      <alignment horizontal="right" vertical="top"/>
    </xf>
    <xf numFmtId="3" fontId="5" fillId="5" borderId="57" xfId="0" applyNumberFormat="1" applyFont="1" applyFill="1" applyBorder="1" applyAlignment="1">
      <alignment horizontal="right" vertical="top"/>
    </xf>
    <xf numFmtId="0" fontId="3" fillId="7" borderId="17" xfId="0" applyFont="1" applyFill="1" applyBorder="1" applyAlignment="1">
      <alignment vertical="top" wrapText="1"/>
    </xf>
    <xf numFmtId="3" fontId="3" fillId="7" borderId="23" xfId="0" applyNumberFormat="1" applyFont="1" applyFill="1" applyBorder="1" applyAlignment="1">
      <alignment vertical="top"/>
    </xf>
    <xf numFmtId="165" fontId="3" fillId="0" borderId="16" xfId="0" applyNumberFormat="1" applyFont="1" applyFill="1" applyBorder="1" applyAlignment="1">
      <alignment horizontal="left" vertical="top" wrapText="1"/>
    </xf>
    <xf numFmtId="0" fontId="3" fillId="0" borderId="39" xfId="0" applyNumberFormat="1" applyFont="1" applyFill="1" applyBorder="1" applyAlignment="1">
      <alignment horizontal="center" vertical="top"/>
    </xf>
    <xf numFmtId="0" fontId="3" fillId="0" borderId="17" xfId="0" applyNumberFormat="1" applyFont="1" applyBorder="1" applyAlignment="1">
      <alignment horizontal="center" vertical="top"/>
    </xf>
    <xf numFmtId="0" fontId="3" fillId="0" borderId="24" xfId="0" applyFont="1" applyBorder="1" applyAlignment="1">
      <alignment vertical="top"/>
    </xf>
    <xf numFmtId="3" fontId="3" fillId="8" borderId="19" xfId="0" applyNumberFormat="1" applyFont="1" applyFill="1" applyBorder="1" applyAlignment="1">
      <alignment vertical="top"/>
    </xf>
    <xf numFmtId="0" fontId="3" fillId="7" borderId="35" xfId="0" applyFont="1" applyFill="1" applyBorder="1" applyAlignment="1">
      <alignment horizontal="left" vertical="top" wrapText="1"/>
    </xf>
    <xf numFmtId="166" fontId="3" fillId="7" borderId="50" xfId="0" applyNumberFormat="1" applyFont="1" applyFill="1" applyBorder="1" applyAlignment="1">
      <alignment horizontal="center" vertical="top"/>
    </xf>
    <xf numFmtId="166" fontId="3" fillId="7" borderId="11" xfId="0" applyNumberFormat="1" applyFont="1" applyFill="1" applyBorder="1" applyAlignment="1">
      <alignment horizontal="center" vertical="top"/>
    </xf>
    <xf numFmtId="166" fontId="3" fillId="7" borderId="18" xfId="0" applyNumberFormat="1" applyFont="1" applyFill="1" applyBorder="1" applyAlignment="1">
      <alignment horizontal="center" vertical="top"/>
    </xf>
    <xf numFmtId="166" fontId="3" fillId="0" borderId="48" xfId="0" applyNumberFormat="1" applyFont="1" applyFill="1" applyBorder="1" applyAlignment="1">
      <alignment horizontal="center" vertical="top"/>
    </xf>
    <xf numFmtId="166" fontId="3" fillId="7" borderId="36" xfId="0" applyNumberFormat="1" applyFont="1" applyFill="1" applyBorder="1" applyAlignment="1">
      <alignment horizontal="center" vertical="top"/>
    </xf>
    <xf numFmtId="166" fontId="3" fillId="7" borderId="29" xfId="0" applyNumberFormat="1" applyFont="1" applyFill="1" applyBorder="1" applyAlignment="1">
      <alignment horizontal="center" vertical="top"/>
    </xf>
    <xf numFmtId="166" fontId="3" fillId="7" borderId="28" xfId="0" applyNumberFormat="1" applyFont="1" applyFill="1" applyBorder="1" applyAlignment="1">
      <alignment horizontal="center" vertical="top"/>
    </xf>
    <xf numFmtId="49" fontId="5" fillId="7" borderId="6" xfId="0" applyNumberFormat="1" applyFont="1" applyFill="1" applyBorder="1" applyAlignment="1">
      <alignment horizontal="center" vertical="top"/>
    </xf>
    <xf numFmtId="0" fontId="3" fillId="7" borderId="6" xfId="0" applyFont="1" applyFill="1" applyBorder="1" applyAlignment="1">
      <alignment horizontal="center" vertical="top" wrapText="1"/>
    </xf>
    <xf numFmtId="0" fontId="3" fillId="8" borderId="24" xfId="0" applyFont="1" applyFill="1" applyBorder="1" applyAlignment="1">
      <alignment horizontal="center" vertical="top"/>
    </xf>
    <xf numFmtId="0" fontId="3" fillId="8" borderId="104" xfId="0" applyFont="1" applyFill="1" applyBorder="1" applyAlignment="1">
      <alignment horizontal="center" vertical="top"/>
    </xf>
    <xf numFmtId="0" fontId="3" fillId="8" borderId="23" xfId="0" applyFont="1" applyFill="1" applyBorder="1" applyAlignment="1">
      <alignment horizontal="center" vertical="top"/>
    </xf>
    <xf numFmtId="3" fontId="3" fillId="0" borderId="19" xfId="0" applyNumberFormat="1" applyFont="1" applyBorder="1" applyAlignment="1">
      <alignment vertical="top"/>
    </xf>
    <xf numFmtId="3" fontId="5" fillId="10" borderId="67" xfId="0" applyNumberFormat="1" applyFont="1" applyFill="1" applyBorder="1" applyAlignment="1">
      <alignment horizontal="right" vertical="top"/>
    </xf>
    <xf numFmtId="3" fontId="5" fillId="10" borderId="2" xfId="0" applyNumberFormat="1" applyFont="1" applyFill="1" applyBorder="1" applyAlignment="1">
      <alignment horizontal="right" vertical="top"/>
    </xf>
    <xf numFmtId="3" fontId="3" fillId="7" borderId="24" xfId="0" applyNumberFormat="1" applyFont="1" applyFill="1" applyBorder="1" applyAlignment="1">
      <alignment vertical="top"/>
    </xf>
    <xf numFmtId="0" fontId="3" fillId="0" borderId="30" xfId="0" applyFont="1" applyFill="1" applyBorder="1" applyAlignment="1">
      <alignment vertical="top" wrapText="1"/>
    </xf>
    <xf numFmtId="3" fontId="3" fillId="0" borderId="36" xfId="0" applyNumberFormat="1" applyFont="1" applyFill="1" applyBorder="1" applyAlignment="1">
      <alignment horizontal="center" vertical="top"/>
    </xf>
    <xf numFmtId="0" fontId="3" fillId="0" borderId="28" xfId="0" applyNumberFormat="1" applyFont="1" applyBorder="1" applyAlignment="1">
      <alignment horizontal="center" vertical="top"/>
    </xf>
    <xf numFmtId="3" fontId="3" fillId="7" borderId="63" xfId="0" applyNumberFormat="1" applyFont="1" applyFill="1" applyBorder="1" applyAlignment="1">
      <alignment vertical="top"/>
    </xf>
    <xf numFmtId="3" fontId="3" fillId="0" borderId="8" xfId="0" applyNumberFormat="1" applyFont="1" applyBorder="1" applyAlignment="1">
      <alignment vertical="top"/>
    </xf>
    <xf numFmtId="3" fontId="3" fillId="7" borderId="116" xfId="0" applyNumberFormat="1" applyFont="1" applyFill="1" applyBorder="1" applyAlignment="1">
      <alignment horizontal="right" vertical="top"/>
    </xf>
    <xf numFmtId="0" fontId="3" fillId="8" borderId="10" xfId="0" applyFont="1" applyFill="1" applyBorder="1" applyAlignment="1">
      <alignment horizontal="center" vertical="top"/>
    </xf>
    <xf numFmtId="0" fontId="3" fillId="8" borderId="6" xfId="0" applyFont="1" applyFill="1" applyBorder="1" applyAlignment="1">
      <alignment horizontal="center" vertical="top"/>
    </xf>
    <xf numFmtId="0" fontId="3" fillId="7" borderId="6" xfId="0"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41" xfId="0" applyNumberFormat="1" applyFont="1" applyBorder="1" applyAlignment="1">
      <alignment horizontal="center" vertical="top" wrapText="1"/>
    </xf>
    <xf numFmtId="0" fontId="0" fillId="0" borderId="6" xfId="0" applyBorder="1" applyAlignment="1">
      <alignment horizontal="center"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3" fontId="3" fillId="0" borderId="26" xfId="0" applyNumberFormat="1" applyFont="1" applyFill="1" applyBorder="1" applyAlignment="1">
      <alignment horizontal="center" vertical="top"/>
    </xf>
    <xf numFmtId="3" fontId="3" fillId="0" borderId="11"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7" borderId="0" xfId="0" applyNumberFormat="1" applyFont="1" applyFill="1" applyAlignment="1">
      <alignment vertical="top"/>
    </xf>
    <xf numFmtId="49" fontId="5" fillId="0" borderId="21" xfId="0" applyNumberFormat="1" applyFont="1" applyBorder="1" applyAlignment="1">
      <alignment horizontal="center" vertical="top"/>
    </xf>
    <xf numFmtId="49" fontId="5" fillId="0" borderId="28" xfId="0" applyNumberFormat="1" applyFont="1" applyBorder="1" applyAlignment="1">
      <alignment horizontal="center" vertical="top"/>
    </xf>
    <xf numFmtId="49" fontId="3" fillId="0" borderId="6" xfId="0" applyNumberFormat="1" applyFont="1" applyBorder="1" applyAlignment="1">
      <alignment horizontal="center" vertical="top" wrapText="1"/>
    </xf>
    <xf numFmtId="0" fontId="3" fillId="3" borderId="7"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30" xfId="0" applyFont="1" applyFill="1" applyBorder="1" applyAlignment="1">
      <alignment horizontal="left" vertical="top" wrapText="1"/>
    </xf>
    <xf numFmtId="0" fontId="0" fillId="0" borderId="29" xfId="0" applyBorder="1" applyAlignment="1">
      <alignment horizontal="center" vertical="center" wrapText="1"/>
    </xf>
    <xf numFmtId="0" fontId="3" fillId="3" borderId="18" xfId="0" applyFont="1" applyFill="1" applyBorder="1" applyAlignment="1">
      <alignment horizontal="left" vertical="top" wrapText="1"/>
    </xf>
    <xf numFmtId="0" fontId="3" fillId="2" borderId="57" xfId="0" applyFont="1" applyFill="1" applyBorder="1" applyAlignment="1">
      <alignment horizontal="center" vertical="top" wrapText="1"/>
    </xf>
    <xf numFmtId="49" fontId="3" fillId="0" borderId="48"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49" fontId="3" fillId="0" borderId="8" xfId="0" applyNumberFormat="1" applyFont="1" applyFill="1" applyBorder="1" applyAlignment="1">
      <alignment horizontal="center" vertical="top" wrapText="1"/>
    </xf>
    <xf numFmtId="49" fontId="3" fillId="0" borderId="20"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29" xfId="0" applyNumberFormat="1" applyFont="1" applyBorder="1" applyAlignment="1">
      <alignment horizontal="center" vertical="top"/>
    </xf>
    <xf numFmtId="49" fontId="5" fillId="0" borderId="18" xfId="0" applyNumberFormat="1" applyFont="1" applyBorder="1" applyAlignment="1">
      <alignment horizontal="center" vertical="top"/>
    </xf>
    <xf numFmtId="49" fontId="3" fillId="0" borderId="26" xfId="0" applyNumberFormat="1" applyFont="1" applyBorder="1" applyAlignment="1">
      <alignment horizontal="center" vertical="top"/>
    </xf>
    <xf numFmtId="49" fontId="3" fillId="0" borderId="45" xfId="0" applyNumberFormat="1" applyFont="1" applyBorder="1" applyAlignment="1">
      <alignment horizontal="center" vertical="top" wrapText="1"/>
    </xf>
    <xf numFmtId="0" fontId="5" fillId="3" borderId="18" xfId="0" applyFont="1" applyFill="1" applyBorder="1" applyAlignment="1">
      <alignment vertical="top" wrapText="1"/>
    </xf>
    <xf numFmtId="49" fontId="5" fillId="9" borderId="7" xfId="0" applyNumberFormat="1" applyFont="1" applyFill="1" applyBorder="1" applyAlignment="1">
      <alignment horizontal="center" vertical="top"/>
    </xf>
    <xf numFmtId="49" fontId="3" fillId="0" borderId="50" xfId="0" applyNumberFormat="1" applyFont="1" applyBorder="1" applyAlignment="1">
      <alignment horizontal="center" vertical="top" wrapText="1"/>
    </xf>
    <xf numFmtId="0" fontId="3" fillId="3" borderId="21" xfId="0" applyFont="1" applyFill="1" applyBorder="1" applyAlignment="1">
      <alignment vertical="top" wrapText="1"/>
    </xf>
    <xf numFmtId="0" fontId="3" fillId="3" borderId="18" xfId="0" applyFont="1" applyFill="1" applyBorder="1" applyAlignment="1">
      <alignment vertical="top" wrapText="1"/>
    </xf>
    <xf numFmtId="49" fontId="5" fillId="10" borderId="11" xfId="0" applyNumberFormat="1" applyFont="1" applyFill="1" applyBorder="1" applyAlignment="1">
      <alignment horizontal="center" vertical="top"/>
    </xf>
    <xf numFmtId="0" fontId="5" fillId="0" borderId="51" xfId="0" applyFont="1" applyFill="1" applyBorder="1" applyAlignment="1">
      <alignment horizontal="center" vertical="top" wrapText="1"/>
    </xf>
    <xf numFmtId="0" fontId="5" fillId="0" borderId="35" xfId="0" applyFont="1" applyFill="1" applyBorder="1" applyAlignment="1">
      <alignment horizontal="center" vertical="top" wrapText="1"/>
    </xf>
    <xf numFmtId="49" fontId="5" fillId="2" borderId="11" xfId="0" applyNumberFormat="1" applyFont="1" applyFill="1" applyBorder="1" applyAlignment="1">
      <alignment horizontal="center" vertical="top"/>
    </xf>
    <xf numFmtId="49" fontId="5" fillId="0" borderId="20" xfId="0" applyNumberFormat="1" applyFont="1" applyBorder="1" applyAlignment="1">
      <alignment horizontal="center" vertical="top"/>
    </xf>
    <xf numFmtId="49" fontId="5" fillId="0" borderId="11" xfId="0" applyNumberFormat="1" applyFont="1" applyBorder="1" applyAlignment="1">
      <alignment horizontal="center" vertical="top"/>
    </xf>
    <xf numFmtId="0" fontId="3" fillId="3" borderId="21" xfId="0" applyFont="1" applyFill="1" applyBorder="1" applyAlignment="1">
      <alignment horizontal="left" vertical="top" wrapText="1"/>
    </xf>
    <xf numFmtId="0" fontId="5" fillId="0" borderId="68" xfId="0" applyFont="1" applyFill="1" applyBorder="1" applyAlignment="1">
      <alignment horizontal="center" vertical="top" wrapText="1"/>
    </xf>
    <xf numFmtId="49" fontId="5" fillId="0" borderId="29" xfId="0" applyNumberFormat="1" applyFont="1" applyBorder="1" applyAlignment="1">
      <alignment horizontal="center" vertical="top"/>
    </xf>
    <xf numFmtId="49" fontId="5" fillId="9" borderId="5" xfId="0" applyNumberFormat="1" applyFont="1" applyFill="1" applyBorder="1" applyAlignment="1">
      <alignment horizontal="center" vertical="top"/>
    </xf>
    <xf numFmtId="49" fontId="5" fillId="9"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0" borderId="26" xfId="0" applyNumberFormat="1" applyFont="1" applyBorder="1" applyAlignment="1">
      <alignment horizontal="center" vertical="top"/>
    </xf>
    <xf numFmtId="49" fontId="5" fillId="10" borderId="26" xfId="0" applyNumberFormat="1" applyFont="1" applyFill="1" applyBorder="1" applyAlignment="1">
      <alignment horizontal="center" vertical="top"/>
    </xf>
    <xf numFmtId="49" fontId="5" fillId="10" borderId="58"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3" borderId="50" xfId="0" applyNumberFormat="1" applyFont="1" applyFill="1" applyBorder="1" applyAlignment="1">
      <alignment horizontal="center" vertical="top"/>
    </xf>
    <xf numFmtId="49" fontId="5" fillId="0" borderId="27" xfId="0" applyNumberFormat="1" applyFont="1" applyBorder="1" applyAlignment="1">
      <alignment horizontal="center" vertical="top"/>
    </xf>
    <xf numFmtId="0" fontId="3" fillId="7" borderId="38" xfId="0" applyFont="1" applyFill="1" applyBorder="1" applyAlignment="1">
      <alignment horizontal="left" vertical="top" wrapText="1"/>
    </xf>
    <xf numFmtId="0" fontId="3" fillId="7" borderId="30" xfId="0" applyFont="1" applyFill="1" applyBorder="1" applyAlignment="1">
      <alignment horizontal="left" vertical="top" wrapText="1"/>
    </xf>
    <xf numFmtId="3" fontId="3" fillId="7" borderId="71" xfId="0" applyNumberFormat="1" applyFont="1" applyFill="1" applyBorder="1" applyAlignment="1">
      <alignment horizontal="center" vertical="top" wrapText="1"/>
    </xf>
    <xf numFmtId="3" fontId="3" fillId="0" borderId="71" xfId="0" applyNumberFormat="1" applyFont="1" applyBorder="1" applyAlignment="1">
      <alignment horizontal="center" vertical="top" wrapText="1"/>
    </xf>
    <xf numFmtId="0" fontId="3" fillId="0" borderId="35" xfId="0" applyFont="1" applyFill="1" applyBorder="1" applyAlignment="1">
      <alignment horizontal="center" vertical="center" textRotation="90" wrapText="1"/>
    </xf>
    <xf numFmtId="3" fontId="5" fillId="8" borderId="71" xfId="0" applyNumberFormat="1" applyFont="1" applyFill="1" applyBorder="1" applyAlignment="1">
      <alignment horizontal="center" vertical="top" wrapText="1"/>
    </xf>
    <xf numFmtId="3" fontId="5" fillId="5" borderId="72" xfId="0" applyNumberFormat="1" applyFont="1" applyFill="1" applyBorder="1" applyAlignment="1">
      <alignment horizontal="center" vertical="top" wrapText="1"/>
    </xf>
    <xf numFmtId="0" fontId="3" fillId="3" borderId="28" xfId="0" applyFont="1" applyFill="1" applyBorder="1" applyAlignment="1">
      <alignment vertical="top" wrapText="1"/>
    </xf>
    <xf numFmtId="0" fontId="3" fillId="0" borderId="68" xfId="0" applyFont="1" applyFill="1" applyBorder="1" applyAlignment="1">
      <alignment horizontal="center" vertical="center" textRotation="90" wrapText="1"/>
    </xf>
    <xf numFmtId="3" fontId="3" fillId="8" borderId="71" xfId="0" applyNumberFormat="1" applyFont="1" applyFill="1" applyBorder="1" applyAlignment="1">
      <alignment horizontal="center" vertical="top" wrapText="1"/>
    </xf>
    <xf numFmtId="0" fontId="3" fillId="7" borderId="68" xfId="0" applyFont="1" applyFill="1" applyBorder="1" applyAlignment="1">
      <alignment horizontal="left" vertical="top" wrapText="1"/>
    </xf>
    <xf numFmtId="3" fontId="5" fillId="5" borderId="71" xfId="0" applyNumberFormat="1" applyFont="1" applyFill="1" applyBorder="1" applyAlignment="1">
      <alignment horizontal="center" vertical="top" wrapText="1"/>
    </xf>
    <xf numFmtId="3" fontId="5" fillId="4" borderId="76" xfId="0" applyNumberFormat="1" applyFont="1" applyFill="1" applyBorder="1" applyAlignment="1">
      <alignment horizontal="center" vertical="top" wrapText="1"/>
    </xf>
    <xf numFmtId="49" fontId="3" fillId="0" borderId="35" xfId="0" applyNumberFormat="1" applyFont="1" applyBorder="1" applyAlignment="1">
      <alignment horizontal="center" vertical="top" wrapText="1"/>
    </xf>
    <xf numFmtId="49" fontId="5" fillId="10" borderId="50" xfId="0" applyNumberFormat="1" applyFont="1" applyFill="1" applyBorder="1" applyAlignment="1">
      <alignment horizontal="center" vertical="top"/>
    </xf>
    <xf numFmtId="49" fontId="5" fillId="0" borderId="45" xfId="0" applyNumberFormat="1" applyFont="1" applyBorder="1" applyAlignment="1">
      <alignment horizontal="center" vertical="top"/>
    </xf>
    <xf numFmtId="49" fontId="3" fillId="0" borderId="43"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49" fontId="3" fillId="0" borderId="6" xfId="0" applyNumberFormat="1" applyFont="1" applyFill="1" applyBorder="1" applyAlignment="1">
      <alignment horizontal="center" vertical="top" wrapText="1"/>
    </xf>
    <xf numFmtId="49" fontId="3" fillId="0" borderId="1" xfId="0" applyNumberFormat="1" applyFont="1" applyBorder="1" applyAlignment="1">
      <alignment horizontal="center" vertical="top" wrapText="1"/>
    </xf>
    <xf numFmtId="49" fontId="5" fillId="0" borderId="17" xfId="0" applyNumberFormat="1" applyFont="1" applyBorder="1" applyAlignment="1">
      <alignment horizontal="center" vertical="top"/>
    </xf>
    <xf numFmtId="0" fontId="3" fillId="0" borderId="7" xfId="0" applyFont="1" applyFill="1" applyBorder="1" applyAlignment="1">
      <alignment vertical="top" wrapText="1"/>
    </xf>
    <xf numFmtId="0" fontId="3" fillId="7" borderId="21" xfId="0" applyFont="1" applyFill="1" applyBorder="1" applyAlignment="1">
      <alignment horizontal="left" vertical="top" wrapText="1"/>
    </xf>
    <xf numFmtId="0" fontId="3" fillId="7" borderId="18" xfId="0" applyFont="1" applyFill="1" applyBorder="1" applyAlignment="1">
      <alignment horizontal="left" vertical="top" wrapText="1"/>
    </xf>
    <xf numFmtId="0" fontId="3" fillId="7" borderId="48" xfId="0" applyFont="1" applyFill="1" applyBorder="1" applyAlignment="1">
      <alignment horizontal="left" vertical="top" wrapText="1"/>
    </xf>
    <xf numFmtId="0" fontId="5" fillId="3" borderId="38" xfId="0" applyFont="1" applyFill="1" applyBorder="1" applyAlignment="1">
      <alignment horizontal="center" vertical="top" wrapText="1"/>
    </xf>
    <xf numFmtId="49" fontId="5" fillId="9" borderId="35" xfId="0" applyNumberFormat="1" applyFont="1" applyFill="1" applyBorder="1" applyAlignment="1">
      <alignment horizontal="center" vertical="top"/>
    </xf>
    <xf numFmtId="0" fontId="3" fillId="0" borderId="30" xfId="0" applyFont="1" applyFill="1" applyBorder="1" applyAlignment="1">
      <alignment horizontal="left" vertical="top" wrapText="1"/>
    </xf>
    <xf numFmtId="49" fontId="5" fillId="3" borderId="11" xfId="0" applyNumberFormat="1" applyFont="1" applyFill="1" applyBorder="1" applyAlignment="1">
      <alignment horizontal="center" vertical="top"/>
    </xf>
    <xf numFmtId="0" fontId="5" fillId="0" borderId="38" xfId="0" applyFont="1" applyFill="1" applyBorder="1" applyAlignment="1">
      <alignment horizontal="center" vertical="top" wrapText="1"/>
    </xf>
    <xf numFmtId="0" fontId="5" fillId="0" borderId="30" xfId="0" applyFont="1" applyFill="1" applyBorder="1" applyAlignment="1">
      <alignment horizontal="center" vertical="top" wrapText="1"/>
    </xf>
    <xf numFmtId="165" fontId="5" fillId="0" borderId="38" xfId="0" applyNumberFormat="1" applyFont="1" applyFill="1" applyBorder="1" applyAlignment="1">
      <alignment horizontal="center" vertical="top" wrapText="1"/>
    </xf>
    <xf numFmtId="0" fontId="3" fillId="0" borderId="33" xfId="0" applyFont="1" applyBorder="1" applyAlignment="1">
      <alignment horizontal="center" vertical="top"/>
    </xf>
    <xf numFmtId="0" fontId="5" fillId="3" borderId="7" xfId="0" applyFont="1" applyFill="1" applyBorder="1" applyAlignment="1">
      <alignment horizontal="center" vertical="top" wrapText="1"/>
    </xf>
    <xf numFmtId="0" fontId="3" fillId="7" borderId="28" xfId="0" applyFont="1" applyFill="1" applyBorder="1" applyAlignment="1">
      <alignment horizontal="left" vertical="top" wrapText="1"/>
    </xf>
    <xf numFmtId="0" fontId="5" fillId="3" borderId="35" xfId="0" applyFont="1" applyFill="1" applyBorder="1" applyAlignment="1">
      <alignment horizontal="center" vertical="top" wrapText="1"/>
    </xf>
    <xf numFmtId="0" fontId="3" fillId="7" borderId="36" xfId="0" applyFont="1" applyFill="1" applyBorder="1" applyAlignment="1">
      <alignment horizontal="left" vertical="top" wrapText="1"/>
    </xf>
    <xf numFmtId="49" fontId="3" fillId="3" borderId="50" xfId="0" applyNumberFormat="1" applyFont="1" applyFill="1" applyBorder="1" applyAlignment="1">
      <alignment horizontal="center" vertical="top" wrapText="1"/>
    </xf>
    <xf numFmtId="0" fontId="22" fillId="0" borderId="7" xfId="0" applyFont="1" applyBorder="1" applyAlignment="1">
      <alignment horizontal="center" vertical="top" wrapText="1"/>
    </xf>
    <xf numFmtId="0" fontId="3" fillId="0" borderId="46" xfId="0" applyFont="1" applyFill="1" applyBorder="1" applyAlignment="1">
      <alignment horizontal="center" vertical="center" textRotation="90" wrapText="1"/>
    </xf>
    <xf numFmtId="165" fontId="3" fillId="0" borderId="7" xfId="0" applyNumberFormat="1" applyFont="1" applyFill="1" applyBorder="1" applyAlignment="1">
      <alignment horizontal="left" vertical="center" textRotation="90" wrapText="1"/>
    </xf>
    <xf numFmtId="0" fontId="3" fillId="8" borderId="46" xfId="0" applyFont="1" applyFill="1" applyBorder="1" applyAlignment="1">
      <alignment horizontal="center" vertical="top"/>
    </xf>
    <xf numFmtId="0" fontId="3" fillId="8" borderId="71" xfId="0" applyFont="1" applyFill="1" applyBorder="1" applyAlignment="1">
      <alignment horizontal="center" vertical="top"/>
    </xf>
    <xf numFmtId="0" fontId="3" fillId="8" borderId="68" xfId="0" applyFont="1" applyFill="1" applyBorder="1" applyAlignment="1">
      <alignment horizontal="center" vertical="top"/>
    </xf>
    <xf numFmtId="49" fontId="3" fillId="0" borderId="55" xfId="0" applyNumberFormat="1" applyFont="1" applyBorder="1" applyAlignment="1">
      <alignment horizontal="center" vertical="top" wrapText="1"/>
    </xf>
    <xf numFmtId="49" fontId="5" fillId="10" borderId="11" xfId="0" applyNumberFormat="1" applyFont="1" applyFill="1" applyBorder="1" applyAlignment="1">
      <alignment vertical="top"/>
    </xf>
    <xf numFmtId="0" fontId="3" fillId="7" borderId="16" xfId="0" applyFont="1" applyFill="1" applyBorder="1" applyAlignment="1">
      <alignment vertical="top" wrapText="1"/>
    </xf>
    <xf numFmtId="3" fontId="3" fillId="7" borderId="12" xfId="0" applyNumberFormat="1" applyFont="1" applyFill="1" applyBorder="1" applyAlignment="1">
      <alignment horizontal="right" vertical="top"/>
    </xf>
    <xf numFmtId="3" fontId="3" fillId="7" borderId="13" xfId="0" applyNumberFormat="1" applyFont="1" applyFill="1" applyBorder="1" applyAlignment="1">
      <alignment horizontal="right" vertical="top"/>
    </xf>
    <xf numFmtId="3" fontId="3" fillId="7" borderId="15" xfId="0" applyNumberFormat="1" applyFont="1" applyFill="1" applyBorder="1" applyAlignment="1">
      <alignment horizontal="right" vertical="top"/>
    </xf>
    <xf numFmtId="3" fontId="3" fillId="7" borderId="73" xfId="0" applyNumberFormat="1" applyFont="1" applyFill="1" applyBorder="1" applyAlignment="1">
      <alignment horizontal="right" vertical="top"/>
    </xf>
    <xf numFmtId="3" fontId="3" fillId="7" borderId="128" xfId="0" applyNumberFormat="1" applyFont="1" applyFill="1" applyBorder="1" applyAlignment="1">
      <alignment horizontal="right" vertical="top"/>
    </xf>
    <xf numFmtId="3" fontId="3" fillId="7" borderId="120" xfId="0" applyNumberFormat="1" applyFont="1" applyFill="1" applyBorder="1" applyAlignment="1">
      <alignment horizontal="center" vertical="top"/>
    </xf>
    <xf numFmtId="0" fontId="3" fillId="3" borderId="111" xfId="0" applyFont="1" applyFill="1" applyBorder="1" applyAlignment="1">
      <alignment horizontal="center" vertical="top"/>
    </xf>
    <xf numFmtId="3" fontId="3" fillId="3" borderId="108" xfId="0" applyNumberFormat="1" applyFont="1" applyFill="1" applyBorder="1" applyAlignment="1">
      <alignment horizontal="right" vertical="top"/>
    </xf>
    <xf numFmtId="3" fontId="3" fillId="7" borderId="126" xfId="0" applyNumberFormat="1" applyFont="1" applyFill="1" applyBorder="1" applyAlignment="1">
      <alignment horizontal="right" vertical="top"/>
    </xf>
    <xf numFmtId="0" fontId="18" fillId="0" borderId="30" xfId="0" applyFont="1" applyFill="1" applyBorder="1" applyAlignment="1">
      <alignment horizontal="left" vertical="top" wrapText="1"/>
    </xf>
    <xf numFmtId="0" fontId="9" fillId="0" borderId="1" xfId="0" applyFont="1" applyFill="1" applyBorder="1" applyAlignment="1">
      <alignment horizontal="center" vertical="top" wrapText="1"/>
    </xf>
    <xf numFmtId="49" fontId="3" fillId="7" borderId="24" xfId="0" applyNumberFormat="1" applyFont="1" applyFill="1" applyBorder="1" applyAlignment="1">
      <alignment horizontal="center" vertical="top" wrapText="1"/>
    </xf>
    <xf numFmtId="0" fontId="5" fillId="0" borderId="71" xfId="0" applyFont="1" applyFill="1" applyBorder="1" applyAlignment="1">
      <alignment horizontal="center" vertical="top" wrapText="1"/>
    </xf>
    <xf numFmtId="49" fontId="3" fillId="0" borderId="20"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49" fontId="5" fillId="0" borderId="55" xfId="0" applyNumberFormat="1" applyFont="1" applyBorder="1" applyAlignment="1">
      <alignment horizontal="center" vertical="top"/>
    </xf>
    <xf numFmtId="3" fontId="3" fillId="7" borderId="44" xfId="0" applyNumberFormat="1" applyFont="1" applyFill="1" applyBorder="1" applyAlignment="1">
      <alignment horizontal="right" vertical="top"/>
    </xf>
    <xf numFmtId="49" fontId="3" fillId="7" borderId="6" xfId="0" applyNumberFormat="1" applyFont="1" applyFill="1" applyBorder="1" applyAlignment="1">
      <alignment horizontal="center" vertical="top" wrapText="1"/>
    </xf>
    <xf numFmtId="49" fontId="5" fillId="10" borderId="0" xfId="0" applyNumberFormat="1" applyFont="1" applyFill="1" applyBorder="1" applyAlignment="1">
      <alignment horizontal="center" vertical="top"/>
    </xf>
    <xf numFmtId="0" fontId="3" fillId="7" borderId="36" xfId="0" applyFont="1" applyFill="1" applyBorder="1" applyAlignment="1">
      <alignment vertical="top" wrapText="1"/>
    </xf>
    <xf numFmtId="0" fontId="0" fillId="7" borderId="6" xfId="0" applyFill="1" applyBorder="1" applyAlignment="1">
      <alignment horizontal="center" vertical="top" wrapText="1"/>
    </xf>
    <xf numFmtId="3" fontId="5" fillId="5" borderId="4" xfId="0" applyNumberFormat="1" applyFont="1" applyFill="1" applyBorder="1" applyAlignment="1">
      <alignment horizontal="right" vertical="top"/>
    </xf>
    <xf numFmtId="49" fontId="3" fillId="3" borderId="11" xfId="0" applyNumberFormat="1" applyFont="1" applyFill="1" applyBorder="1" applyAlignment="1">
      <alignment horizontal="center" vertical="top"/>
    </xf>
    <xf numFmtId="3" fontId="3" fillId="3" borderId="119" xfId="0" applyNumberFormat="1" applyFont="1" applyFill="1" applyBorder="1" applyAlignment="1">
      <alignment horizontal="center" vertical="top"/>
    </xf>
    <xf numFmtId="49" fontId="3" fillId="3" borderId="119" xfId="0" applyNumberFormat="1" applyFont="1" applyFill="1" applyBorder="1" applyAlignment="1">
      <alignment horizontal="center" vertical="top"/>
    </xf>
    <xf numFmtId="3" fontId="3" fillId="3" borderId="122" xfId="0" applyNumberFormat="1" applyFont="1" applyFill="1" applyBorder="1" applyAlignment="1">
      <alignment horizontal="center" vertical="top"/>
    </xf>
    <xf numFmtId="49" fontId="3" fillId="3" borderId="88" xfId="0" applyNumberFormat="1" applyFont="1" applyFill="1" applyBorder="1" applyAlignment="1">
      <alignment horizontal="center" vertical="top"/>
    </xf>
    <xf numFmtId="0" fontId="3" fillId="7" borderId="8" xfId="0" applyFont="1" applyFill="1" applyBorder="1" applyAlignment="1">
      <alignment horizontal="center" vertical="top"/>
    </xf>
    <xf numFmtId="3" fontId="3" fillId="7" borderId="111" xfId="0" applyNumberFormat="1" applyFont="1" applyFill="1" applyBorder="1" applyAlignment="1">
      <alignment horizontal="right" vertical="top" wrapText="1"/>
    </xf>
    <xf numFmtId="3" fontId="3" fillId="7" borderId="48" xfId="0" applyNumberFormat="1" applyFont="1" applyFill="1" applyBorder="1" applyAlignment="1">
      <alignment horizontal="right" vertical="top"/>
    </xf>
    <xf numFmtId="3" fontId="3" fillId="7" borderId="108" xfId="0" applyNumberFormat="1" applyFont="1" applyFill="1" applyBorder="1" applyAlignment="1">
      <alignment horizontal="center" vertical="center" wrapText="1"/>
    </xf>
    <xf numFmtId="3" fontId="3" fillId="7" borderId="19" xfId="0" applyNumberFormat="1" applyFont="1" applyFill="1" applyBorder="1" applyAlignment="1">
      <alignment horizontal="center" vertical="center" wrapText="1"/>
    </xf>
    <xf numFmtId="3" fontId="3" fillId="7" borderId="47" xfId="0" applyNumberFormat="1" applyFont="1" applyFill="1" applyBorder="1" applyAlignment="1">
      <alignment horizontal="center" wrapText="1"/>
    </xf>
    <xf numFmtId="0" fontId="3" fillId="7" borderId="87" xfId="0" applyFont="1" applyFill="1" applyBorder="1" applyAlignment="1">
      <alignment horizontal="left" vertical="top" wrapText="1"/>
    </xf>
    <xf numFmtId="0" fontId="30" fillId="7" borderId="39" xfId="0" applyFont="1" applyFill="1" applyBorder="1" applyAlignment="1">
      <alignment vertical="top" wrapText="1"/>
    </xf>
    <xf numFmtId="0" fontId="3" fillId="0" borderId="30" xfId="0" applyFont="1" applyBorder="1" applyAlignment="1">
      <alignment vertical="top"/>
    </xf>
    <xf numFmtId="3" fontId="3" fillId="7" borderId="45" xfId="0" applyNumberFormat="1" applyFont="1" applyFill="1" applyBorder="1" applyAlignment="1">
      <alignment horizontal="center" vertical="top"/>
    </xf>
    <xf numFmtId="3" fontId="3" fillId="7" borderId="45" xfId="0" applyNumberFormat="1" applyFont="1" applyFill="1" applyBorder="1" applyAlignment="1">
      <alignment horizontal="right" vertical="top"/>
    </xf>
    <xf numFmtId="3" fontId="3" fillId="7" borderId="0" xfId="0" applyNumberFormat="1" applyFont="1" applyFill="1" applyBorder="1" applyAlignment="1">
      <alignment horizontal="right" vertical="top" wrapText="1"/>
    </xf>
    <xf numFmtId="0" fontId="3" fillId="0" borderId="45" xfId="0" applyFont="1" applyBorder="1" applyAlignment="1">
      <alignment vertical="top"/>
    </xf>
    <xf numFmtId="3" fontId="3" fillId="7" borderId="40" xfId="0" applyNumberFormat="1" applyFont="1" applyFill="1" applyBorder="1" applyAlignment="1">
      <alignment horizontal="right" vertical="top" wrapText="1"/>
    </xf>
    <xf numFmtId="3" fontId="3" fillId="7" borderId="45" xfId="0" applyNumberFormat="1" applyFont="1" applyFill="1" applyBorder="1" applyAlignment="1">
      <alignment horizontal="right" vertical="top" wrapText="1"/>
    </xf>
    <xf numFmtId="0" fontId="3" fillId="7" borderId="111" xfId="0" applyFont="1" applyFill="1" applyBorder="1" applyAlignment="1">
      <alignment horizontal="center" vertical="top"/>
    </xf>
    <xf numFmtId="3" fontId="3" fillId="7" borderId="88" xfId="0" applyNumberFormat="1" applyFont="1" applyFill="1" applyBorder="1" applyAlignment="1">
      <alignment vertical="top"/>
    </xf>
    <xf numFmtId="3" fontId="3" fillId="7" borderId="88" xfId="0" applyNumberFormat="1" applyFont="1" applyFill="1" applyBorder="1" applyAlignment="1">
      <alignment horizontal="center" vertical="top"/>
    </xf>
    <xf numFmtId="3" fontId="3" fillId="7" borderId="89" xfId="0" applyNumberFormat="1" applyFont="1" applyFill="1" applyBorder="1" applyAlignment="1">
      <alignment horizontal="center" vertical="top"/>
    </xf>
    <xf numFmtId="0" fontId="3" fillId="7" borderId="88" xfId="0" applyNumberFormat="1" applyFont="1" applyFill="1" applyBorder="1" applyAlignment="1">
      <alignment horizontal="center" vertical="top"/>
    </xf>
    <xf numFmtId="0" fontId="3" fillId="7" borderId="88" xfId="0" applyNumberFormat="1" applyFont="1" applyFill="1" applyBorder="1" applyAlignment="1">
      <alignment vertical="center" textRotation="90"/>
    </xf>
    <xf numFmtId="0" fontId="3" fillId="7" borderId="89" xfId="0" applyNumberFormat="1" applyFont="1" applyFill="1" applyBorder="1" applyAlignment="1">
      <alignment vertical="center" textRotation="90"/>
    </xf>
    <xf numFmtId="0" fontId="3" fillId="7" borderId="116" xfId="0" applyFont="1" applyFill="1" applyBorder="1" applyAlignment="1">
      <alignment horizontal="center" vertical="top"/>
    </xf>
    <xf numFmtId="0" fontId="3" fillId="0" borderId="88" xfId="0" applyNumberFormat="1" applyFont="1" applyFill="1" applyBorder="1" applyAlignment="1">
      <alignment horizontal="center" vertical="top"/>
    </xf>
    <xf numFmtId="0" fontId="3" fillId="7" borderId="120" xfId="0" applyFont="1" applyFill="1" applyBorder="1" applyAlignment="1">
      <alignment horizontal="center" vertical="top" wrapText="1"/>
    </xf>
    <xf numFmtId="0" fontId="24" fillId="7" borderId="7" xfId="0" applyFont="1" applyFill="1" applyBorder="1" applyAlignment="1">
      <alignment horizontal="center" vertical="top" wrapText="1"/>
    </xf>
    <xf numFmtId="3" fontId="3" fillId="7" borderId="94" xfId="0" applyNumberFormat="1" applyFont="1" applyFill="1" applyBorder="1" applyAlignment="1">
      <alignment vertical="top"/>
    </xf>
    <xf numFmtId="0" fontId="3" fillId="0" borderId="99" xfId="0" applyFont="1" applyFill="1" applyBorder="1" applyAlignment="1">
      <alignment vertical="top" wrapText="1"/>
    </xf>
    <xf numFmtId="49" fontId="5" fillId="10" borderId="0" xfId="0" applyNumberFormat="1" applyFont="1" applyFill="1" applyBorder="1" applyAlignment="1">
      <alignment vertical="top"/>
    </xf>
    <xf numFmtId="3" fontId="3" fillId="0" borderId="100" xfId="0" applyNumberFormat="1" applyFont="1" applyFill="1" applyBorder="1" applyAlignment="1">
      <alignment horizontal="center" vertical="center"/>
    </xf>
    <xf numFmtId="3" fontId="3" fillId="0" borderId="113" xfId="0" applyNumberFormat="1" applyFont="1" applyFill="1" applyBorder="1" applyAlignment="1">
      <alignment horizontal="center" vertical="center"/>
    </xf>
    <xf numFmtId="0" fontId="3" fillId="7" borderId="45" xfId="0" applyFont="1" applyFill="1" applyBorder="1" applyAlignment="1">
      <alignment horizontal="center" vertical="top"/>
    </xf>
    <xf numFmtId="0" fontId="24" fillId="7" borderId="30" xfId="0" applyFont="1" applyFill="1" applyBorder="1" applyAlignment="1">
      <alignment horizontal="center" vertical="top" wrapText="1"/>
    </xf>
    <xf numFmtId="165" fontId="3" fillId="7" borderId="7" xfId="0" applyNumberFormat="1" applyFont="1" applyFill="1" applyBorder="1" applyAlignment="1">
      <alignment horizontal="left" vertical="top" wrapText="1"/>
    </xf>
    <xf numFmtId="49" fontId="3" fillId="0" borderId="88" xfId="0" applyNumberFormat="1" applyFont="1" applyFill="1" applyBorder="1" applyAlignment="1">
      <alignment horizontal="center" vertical="top"/>
    </xf>
    <xf numFmtId="49" fontId="3" fillId="0" borderId="89" xfId="0" applyNumberFormat="1" applyFont="1" applyFill="1" applyBorder="1" applyAlignment="1">
      <alignment horizontal="center" vertical="top"/>
    </xf>
    <xf numFmtId="0" fontId="3" fillId="7" borderId="46" xfId="0" applyFont="1" applyFill="1" applyBorder="1" applyAlignment="1">
      <alignment horizontal="center" vertical="center" textRotation="90" wrapText="1"/>
    </xf>
    <xf numFmtId="0" fontId="3" fillId="7" borderId="35" xfId="0" applyFont="1" applyFill="1" applyBorder="1" applyAlignment="1">
      <alignment horizontal="center" vertical="top" wrapText="1"/>
    </xf>
    <xf numFmtId="166" fontId="3" fillId="7" borderId="55" xfId="0" applyNumberFormat="1" applyFont="1" applyFill="1" applyBorder="1" applyAlignment="1">
      <alignment horizontal="right" vertical="top"/>
    </xf>
    <xf numFmtId="3" fontId="3" fillId="0" borderId="0" xfId="0" applyNumberFormat="1" applyFont="1" applyAlignment="1">
      <alignment vertical="top"/>
    </xf>
    <xf numFmtId="166" fontId="3" fillId="7" borderId="29" xfId="0" applyNumberFormat="1" applyFont="1" applyFill="1" applyBorder="1" applyAlignment="1">
      <alignment horizontal="right" vertical="top"/>
    </xf>
    <xf numFmtId="3" fontId="5" fillId="10" borderId="31" xfId="0" applyNumberFormat="1" applyFont="1" applyFill="1" applyBorder="1" applyAlignment="1">
      <alignment horizontal="right" vertical="top"/>
    </xf>
    <xf numFmtId="49" fontId="3" fillId="0" borderId="0" xfId="0" applyNumberFormat="1" applyFont="1" applyBorder="1" applyAlignment="1">
      <alignment horizontal="center" vertical="top" wrapText="1"/>
    </xf>
    <xf numFmtId="49" fontId="5" fillId="0" borderId="48" xfId="0" applyNumberFormat="1" applyFont="1" applyBorder="1" applyAlignment="1">
      <alignment horizontal="center" vertical="top"/>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3" fontId="3" fillId="7" borderId="29" xfId="0" applyNumberFormat="1" applyFont="1" applyFill="1" applyBorder="1" applyAlignment="1">
      <alignment horizontal="center" vertical="top" wrapText="1"/>
    </xf>
    <xf numFmtId="0" fontId="5" fillId="7" borderId="38" xfId="0" applyFont="1" applyFill="1" applyBorder="1" applyAlignment="1">
      <alignment horizontal="center" vertical="center"/>
    </xf>
    <xf numFmtId="0" fontId="3" fillId="7" borderId="30" xfId="0" applyFont="1" applyFill="1" applyBorder="1" applyAlignment="1">
      <alignment horizontal="center" vertical="center" textRotation="90" wrapText="1"/>
    </xf>
    <xf numFmtId="0" fontId="5" fillId="7" borderId="68" xfId="0" applyFont="1" applyFill="1" applyBorder="1" applyAlignment="1">
      <alignment horizontal="center" vertical="top" wrapText="1"/>
    </xf>
    <xf numFmtId="0" fontId="5" fillId="7" borderId="51" xfId="0" applyFont="1" applyFill="1" applyBorder="1" applyAlignment="1">
      <alignment horizontal="center" vertical="top"/>
    </xf>
    <xf numFmtId="0" fontId="3" fillId="7" borderId="71" xfId="0" applyFont="1" applyFill="1" applyBorder="1" applyAlignment="1">
      <alignment horizontal="center" vertical="center" textRotation="90" wrapText="1"/>
    </xf>
    <xf numFmtId="0" fontId="3" fillId="7" borderId="39" xfId="0" applyFont="1" applyFill="1" applyBorder="1" applyAlignment="1">
      <alignment horizontal="left" vertical="top" wrapText="1"/>
    </xf>
    <xf numFmtId="49" fontId="3" fillId="0" borderId="23" xfId="0" applyNumberFormat="1" applyFont="1" applyFill="1" applyBorder="1" applyAlignment="1">
      <alignment horizontal="center" vertical="top" wrapText="1"/>
    </xf>
    <xf numFmtId="49" fontId="5" fillId="7" borderId="45" xfId="0" applyNumberFormat="1" applyFont="1" applyFill="1" applyBorder="1" applyAlignment="1">
      <alignment horizontal="center" vertical="top"/>
    </xf>
    <xf numFmtId="0" fontId="15" fillId="7" borderId="46" xfId="0" applyFont="1" applyFill="1" applyBorder="1" applyAlignment="1">
      <alignment horizontal="center" vertical="center" wrapText="1"/>
    </xf>
    <xf numFmtId="49" fontId="5" fillId="7" borderId="36" xfId="0" applyNumberFormat="1" applyFont="1" applyFill="1" applyBorder="1" applyAlignment="1">
      <alignment horizontal="center" vertical="top"/>
    </xf>
    <xf numFmtId="3" fontId="5" fillId="5" borderId="80" xfId="0" applyNumberFormat="1" applyFont="1" applyFill="1" applyBorder="1" applyAlignment="1">
      <alignment horizontal="right" vertical="top"/>
    </xf>
    <xf numFmtId="3" fontId="3" fillId="0" borderId="94" xfId="0" applyNumberFormat="1" applyFont="1" applyBorder="1" applyAlignment="1">
      <alignment horizontal="center" vertical="top"/>
    </xf>
    <xf numFmtId="3" fontId="3" fillId="0" borderId="95" xfId="0" applyNumberFormat="1" applyFont="1" applyBorder="1" applyAlignment="1">
      <alignment horizontal="center" vertical="top"/>
    </xf>
    <xf numFmtId="3" fontId="3" fillId="7" borderId="11" xfId="0" applyNumberFormat="1" applyFont="1" applyFill="1" applyBorder="1" applyAlignment="1">
      <alignment horizontal="center" vertical="top" wrapText="1"/>
    </xf>
    <xf numFmtId="0" fontId="3" fillId="3" borderId="38" xfId="0" applyFont="1" applyFill="1" applyBorder="1" applyAlignment="1">
      <alignment horizontal="center" vertical="top" wrapText="1"/>
    </xf>
    <xf numFmtId="3" fontId="3" fillId="0" borderId="47" xfId="0" applyNumberFormat="1" applyFont="1" applyFill="1" applyBorder="1" applyAlignment="1">
      <alignment horizontal="right" vertical="top"/>
    </xf>
    <xf numFmtId="0" fontId="3" fillId="3" borderId="30" xfId="0" applyFont="1" applyFill="1" applyBorder="1" applyAlignment="1">
      <alignment horizontal="center" vertical="top" wrapText="1"/>
    </xf>
    <xf numFmtId="0" fontId="5" fillId="7" borderId="7" xfId="0" applyFont="1" applyFill="1" applyBorder="1" applyAlignment="1">
      <alignment horizontal="center" vertical="center"/>
    </xf>
    <xf numFmtId="49" fontId="3" fillId="3" borderId="13" xfId="0" applyNumberFormat="1" applyFont="1" applyFill="1" applyBorder="1" applyAlignment="1">
      <alignment horizontal="center" vertical="top"/>
    </xf>
    <xf numFmtId="0" fontId="7" fillId="0" borderId="72" xfId="0" applyFont="1" applyFill="1" applyBorder="1" applyAlignment="1">
      <alignment horizontal="center" vertical="center" textRotation="90" shrinkToFit="1"/>
    </xf>
    <xf numFmtId="3" fontId="5" fillId="7" borderId="64" xfId="0" applyNumberFormat="1" applyFont="1" applyFill="1" applyBorder="1" applyAlignment="1">
      <alignment horizontal="right" vertical="top"/>
    </xf>
    <xf numFmtId="49" fontId="5" fillId="3" borderId="27" xfId="0" applyNumberFormat="1" applyFont="1" applyFill="1" applyBorder="1" applyAlignment="1">
      <alignment horizontal="center" vertical="top"/>
    </xf>
    <xf numFmtId="0" fontId="3" fillId="3" borderId="10" xfId="0" applyFont="1" applyFill="1" applyBorder="1" applyAlignment="1">
      <alignment horizontal="center" vertical="top"/>
    </xf>
    <xf numFmtId="165" fontId="5" fillId="7" borderId="38" xfId="0" applyNumberFormat="1" applyFont="1" applyFill="1" applyBorder="1" applyAlignment="1">
      <alignment horizontal="center" vertical="center" wrapText="1"/>
    </xf>
    <xf numFmtId="165" fontId="3" fillId="7" borderId="7" xfId="0" applyNumberFormat="1" applyFont="1" applyFill="1" applyBorder="1" applyAlignment="1">
      <alignment horizontal="left" vertical="center" textRotation="90" wrapText="1"/>
    </xf>
    <xf numFmtId="3" fontId="5" fillId="10" borderId="3" xfId="0" applyNumberFormat="1" applyFont="1" applyFill="1" applyBorder="1" applyAlignment="1">
      <alignment horizontal="right" vertical="top"/>
    </xf>
    <xf numFmtId="49" fontId="5" fillId="7" borderId="52" xfId="0" applyNumberFormat="1" applyFont="1" applyFill="1" applyBorder="1" applyAlignment="1">
      <alignment horizontal="center" vertical="top"/>
    </xf>
    <xf numFmtId="0" fontId="2" fillId="7" borderId="9" xfId="0" applyFont="1" applyFill="1" applyBorder="1" applyAlignment="1">
      <alignment horizontal="center" vertical="center" textRotation="90" wrapText="1"/>
    </xf>
    <xf numFmtId="0" fontId="11" fillId="7" borderId="18" xfId="0" applyFont="1" applyFill="1" applyBorder="1" applyAlignment="1">
      <alignment vertical="top" wrapText="1"/>
    </xf>
    <xf numFmtId="3" fontId="3" fillId="7" borderId="38" xfId="0" applyNumberFormat="1" applyFont="1" applyFill="1" applyBorder="1" applyAlignment="1">
      <alignment horizontal="right" vertical="top"/>
    </xf>
    <xf numFmtId="0" fontId="3" fillId="7" borderId="51" xfId="0" applyFont="1" applyFill="1" applyBorder="1" applyAlignment="1">
      <alignment horizontal="center" vertical="top"/>
    </xf>
    <xf numFmtId="0" fontId="3" fillId="7" borderId="68" xfId="0" applyFont="1" applyFill="1" applyBorder="1" applyAlignment="1">
      <alignment horizontal="center" vertical="top"/>
    </xf>
    <xf numFmtId="3" fontId="3" fillId="7" borderId="87" xfId="0" applyNumberFormat="1" applyFont="1" applyFill="1" applyBorder="1" applyAlignment="1">
      <alignment vertical="top"/>
    </xf>
    <xf numFmtId="3" fontId="3" fillId="7" borderId="93" xfId="0" applyNumberFormat="1" applyFont="1" applyFill="1" applyBorder="1" applyAlignment="1">
      <alignment vertical="top"/>
    </xf>
    <xf numFmtId="3" fontId="3" fillId="0" borderId="38" xfId="0" applyNumberFormat="1" applyFont="1" applyFill="1" applyBorder="1" applyAlignment="1">
      <alignment horizontal="right" vertical="top"/>
    </xf>
    <xf numFmtId="3" fontId="3" fillId="0" borderId="30" xfId="0" applyNumberFormat="1" applyFont="1" applyFill="1" applyBorder="1" applyAlignment="1">
      <alignment horizontal="right" vertical="top"/>
    </xf>
    <xf numFmtId="3" fontId="5" fillId="10" borderId="34" xfId="0" applyNumberFormat="1" applyFont="1" applyFill="1" applyBorder="1" applyAlignment="1">
      <alignment horizontal="right" vertical="top"/>
    </xf>
    <xf numFmtId="3" fontId="3" fillId="7" borderId="46" xfId="0" applyNumberFormat="1" applyFont="1" applyFill="1" applyBorder="1" applyAlignment="1">
      <alignment horizontal="right" vertical="top"/>
    </xf>
    <xf numFmtId="3" fontId="3" fillId="7" borderId="52" xfId="0" applyNumberFormat="1" applyFont="1" applyFill="1" applyBorder="1" applyAlignment="1">
      <alignment horizontal="right" vertical="top"/>
    </xf>
    <xf numFmtId="49" fontId="3" fillId="7" borderId="0" xfId="0" applyNumberFormat="1" applyFont="1" applyFill="1" applyBorder="1" applyAlignment="1">
      <alignment horizontal="center" vertical="top" wrapText="1"/>
    </xf>
    <xf numFmtId="0" fontId="5" fillId="7" borderId="9" xfId="0" applyFont="1" applyFill="1" applyBorder="1" applyAlignment="1">
      <alignment horizontal="center" vertical="top" wrapText="1"/>
    </xf>
    <xf numFmtId="0" fontId="3" fillId="3" borderId="36" xfId="0" applyFont="1" applyFill="1" applyBorder="1" applyAlignment="1">
      <alignment vertical="top" wrapText="1"/>
    </xf>
    <xf numFmtId="3" fontId="3" fillId="7" borderId="79" xfId="1" applyNumberFormat="1" applyFont="1" applyFill="1" applyBorder="1" applyAlignment="1">
      <alignment horizontal="right" vertical="top"/>
    </xf>
    <xf numFmtId="3" fontId="3" fillId="7" borderId="24" xfId="1" applyNumberFormat="1" applyFont="1" applyFill="1" applyBorder="1" applyAlignment="1">
      <alignment horizontal="right" vertical="top"/>
    </xf>
    <xf numFmtId="3" fontId="3" fillId="3" borderId="29" xfId="1" applyNumberFormat="1" applyFont="1" applyFill="1" applyBorder="1" applyAlignment="1">
      <alignment horizontal="right" vertical="top"/>
    </xf>
    <xf numFmtId="3" fontId="3" fillId="3" borderId="24" xfId="1" applyNumberFormat="1" applyFont="1" applyFill="1" applyBorder="1" applyAlignment="1">
      <alignment horizontal="right" vertical="top" wrapText="1"/>
    </xf>
    <xf numFmtId="3" fontId="3" fillId="3" borderId="55" xfId="1" applyNumberFormat="1" applyFont="1" applyFill="1" applyBorder="1" applyAlignment="1">
      <alignment horizontal="right" vertical="top" wrapText="1"/>
    </xf>
    <xf numFmtId="164" fontId="3" fillId="0" borderId="23" xfId="1" applyFont="1" applyFill="1" applyBorder="1" applyAlignment="1">
      <alignment horizontal="center" vertical="top" wrapText="1"/>
    </xf>
    <xf numFmtId="49" fontId="9" fillId="0" borderId="24" xfId="0" applyNumberFormat="1" applyFont="1" applyFill="1" applyBorder="1" applyAlignment="1">
      <alignment horizontal="center" vertical="top" wrapText="1"/>
    </xf>
    <xf numFmtId="49" fontId="5" fillId="10" borderId="26" xfId="0" applyNumberFormat="1" applyFont="1" applyFill="1" applyBorder="1" applyAlignment="1">
      <alignment vertical="top"/>
    </xf>
    <xf numFmtId="0" fontId="3" fillId="3" borderId="30" xfId="0" applyFont="1" applyFill="1" applyBorder="1" applyAlignment="1">
      <alignment horizontal="center" vertical="center" textRotation="90" wrapText="1"/>
    </xf>
    <xf numFmtId="49" fontId="5" fillId="7" borderId="34" xfId="0" applyNumberFormat="1" applyFont="1" applyFill="1" applyBorder="1" applyAlignment="1">
      <alignment horizontal="center" vertical="top"/>
    </xf>
    <xf numFmtId="3" fontId="3" fillId="7" borderId="66" xfId="1" applyNumberFormat="1" applyFont="1" applyFill="1" applyBorder="1" applyAlignment="1">
      <alignment horizontal="right" vertical="top"/>
    </xf>
    <xf numFmtId="3" fontId="3" fillId="0" borderId="66" xfId="0" applyNumberFormat="1" applyFont="1" applyBorder="1" applyAlignment="1">
      <alignment horizontal="right" vertical="top"/>
    </xf>
    <xf numFmtId="3" fontId="3" fillId="3" borderId="79" xfId="1" applyNumberFormat="1" applyFont="1" applyFill="1" applyBorder="1" applyAlignment="1">
      <alignment horizontal="right" vertical="top"/>
    </xf>
    <xf numFmtId="3" fontId="3" fillId="7" borderId="18" xfId="0" applyNumberFormat="1" applyFont="1" applyFill="1" applyBorder="1" applyAlignment="1">
      <alignment horizontal="center" vertical="top" wrapText="1"/>
    </xf>
    <xf numFmtId="0" fontId="3" fillId="0" borderId="6" xfId="0" applyFont="1" applyBorder="1" applyAlignment="1">
      <alignment vertical="top"/>
    </xf>
    <xf numFmtId="3" fontId="3" fillId="7" borderId="55" xfId="0" applyNumberFormat="1" applyFont="1" applyFill="1" applyBorder="1" applyAlignment="1">
      <alignment horizontal="right" vertical="top" wrapText="1"/>
    </xf>
    <xf numFmtId="3" fontId="3" fillId="7" borderId="120" xfId="0" applyNumberFormat="1" applyFont="1" applyFill="1" applyBorder="1" applyAlignment="1">
      <alignment horizontal="right" vertical="top" wrapText="1"/>
    </xf>
    <xf numFmtId="3" fontId="3" fillId="7" borderId="51" xfId="0" applyNumberFormat="1" applyFont="1" applyFill="1" applyBorder="1" applyAlignment="1">
      <alignment vertical="top"/>
    </xf>
    <xf numFmtId="0" fontId="3" fillId="7" borderId="48" xfId="0" applyNumberFormat="1" applyFont="1" applyFill="1" applyBorder="1" applyAlignment="1">
      <alignment horizontal="center" vertical="top"/>
    </xf>
    <xf numFmtId="0" fontId="3" fillId="7" borderId="20" xfId="0" applyNumberFormat="1" applyFont="1" applyFill="1" applyBorder="1" applyAlignment="1">
      <alignment horizontal="center" vertical="top"/>
    </xf>
    <xf numFmtId="0" fontId="3" fillId="7" borderId="21" xfId="0" applyNumberFormat="1" applyFont="1" applyFill="1" applyBorder="1" applyAlignment="1">
      <alignment horizontal="center" vertical="top"/>
    </xf>
    <xf numFmtId="3" fontId="3" fillId="7" borderId="79" xfId="0" applyNumberFormat="1" applyFont="1" applyFill="1" applyBorder="1" applyAlignment="1">
      <alignment vertical="top"/>
    </xf>
    <xf numFmtId="0" fontId="3" fillId="7" borderId="36" xfId="0" applyNumberFormat="1" applyFont="1" applyFill="1" applyBorder="1" applyAlignment="1">
      <alignment horizontal="center" vertical="top"/>
    </xf>
    <xf numFmtId="0" fontId="3" fillId="7" borderId="28" xfId="0" applyNumberFormat="1" applyFont="1" applyFill="1" applyBorder="1" applyAlignment="1">
      <alignment horizontal="center" vertical="top"/>
    </xf>
    <xf numFmtId="3" fontId="3" fillId="7" borderId="63" xfId="0" applyNumberFormat="1" applyFont="1" applyFill="1" applyBorder="1" applyAlignment="1">
      <alignment horizontal="right" vertical="top" wrapText="1"/>
    </xf>
    <xf numFmtId="3" fontId="3" fillId="3" borderId="121" xfId="0" applyNumberFormat="1" applyFont="1" applyFill="1" applyBorder="1" applyAlignment="1">
      <alignment horizontal="right" vertical="top" wrapText="1"/>
    </xf>
    <xf numFmtId="3" fontId="3" fillId="0" borderId="63" xfId="0" applyNumberFormat="1" applyFont="1" applyFill="1" applyBorder="1" applyAlignment="1">
      <alignment horizontal="right" vertical="top"/>
    </xf>
    <xf numFmtId="3" fontId="3" fillId="7" borderId="35" xfId="0" applyNumberFormat="1" applyFont="1" applyFill="1" applyBorder="1" applyAlignment="1">
      <alignment horizontal="center" vertical="top"/>
    </xf>
    <xf numFmtId="3" fontId="3" fillId="7" borderId="35" xfId="0" applyNumberFormat="1" applyFont="1" applyFill="1" applyBorder="1" applyAlignment="1">
      <alignment vertical="top"/>
    </xf>
    <xf numFmtId="3" fontId="3" fillId="7" borderId="68" xfId="0" applyNumberFormat="1" applyFont="1" applyFill="1" applyBorder="1" applyAlignment="1">
      <alignment vertical="top"/>
    </xf>
    <xf numFmtId="166" fontId="9" fillId="7" borderId="94" xfId="0" applyNumberFormat="1" applyFont="1" applyFill="1" applyBorder="1" applyAlignment="1">
      <alignment horizontal="center" vertical="center" wrapText="1"/>
    </xf>
    <xf numFmtId="49" fontId="3" fillId="7" borderId="119" xfId="0" applyNumberFormat="1" applyFont="1" applyFill="1" applyBorder="1" applyAlignment="1">
      <alignment horizontal="center" vertical="top"/>
    </xf>
    <xf numFmtId="49" fontId="3" fillId="7" borderId="122" xfId="0" applyNumberFormat="1" applyFont="1" applyFill="1" applyBorder="1" applyAlignment="1">
      <alignment horizontal="center" vertical="top"/>
    </xf>
    <xf numFmtId="0" fontId="14" fillId="7" borderId="30" xfId="0" applyFont="1" applyFill="1" applyBorder="1" applyAlignment="1">
      <alignment horizontal="center" vertical="center" textRotation="90" wrapText="1"/>
    </xf>
    <xf numFmtId="0" fontId="15" fillId="7" borderId="38" xfId="0" applyFont="1" applyFill="1" applyBorder="1" applyAlignment="1">
      <alignment horizontal="center" vertical="top" wrapText="1"/>
    </xf>
    <xf numFmtId="0" fontId="14" fillId="7" borderId="7" xfId="0" applyFont="1" applyFill="1" applyBorder="1" applyAlignment="1">
      <alignment horizontal="center" vertical="center" textRotation="90" wrapText="1"/>
    </xf>
    <xf numFmtId="3" fontId="3" fillId="7" borderId="20" xfId="0" applyNumberFormat="1" applyFont="1" applyFill="1" applyBorder="1" applyAlignment="1">
      <alignment horizontal="center" wrapText="1"/>
    </xf>
    <xf numFmtId="0" fontId="3" fillId="7" borderId="11" xfId="0" applyFont="1" applyFill="1" applyBorder="1" applyAlignment="1">
      <alignment vertical="top"/>
    </xf>
    <xf numFmtId="3" fontId="3" fillId="3" borderId="66" xfId="0" applyNumberFormat="1" applyFont="1" applyFill="1" applyBorder="1" applyAlignment="1">
      <alignment horizontal="right" vertical="top"/>
    </xf>
    <xf numFmtId="0" fontId="3" fillId="0" borderId="50" xfId="0" applyFont="1" applyBorder="1" applyAlignment="1">
      <alignment vertical="top"/>
    </xf>
    <xf numFmtId="49" fontId="5" fillId="7" borderId="28" xfId="0" applyNumberFormat="1" applyFont="1" applyFill="1" applyBorder="1" applyAlignment="1">
      <alignment horizontal="center" vertical="top" wrapText="1"/>
    </xf>
    <xf numFmtId="49" fontId="5" fillId="7" borderId="36" xfId="0" applyNumberFormat="1" applyFont="1" applyFill="1" applyBorder="1" applyAlignment="1">
      <alignment vertical="top"/>
    </xf>
    <xf numFmtId="3" fontId="3" fillId="7" borderId="109" xfId="0" applyNumberFormat="1" applyFont="1" applyFill="1" applyBorder="1" applyAlignment="1">
      <alignment horizontal="right" vertical="top" wrapText="1"/>
    </xf>
    <xf numFmtId="3" fontId="3" fillId="7" borderId="94" xfId="0" applyNumberFormat="1" applyFont="1" applyFill="1" applyBorder="1" applyAlignment="1">
      <alignment horizontal="left" vertical="top" wrapText="1"/>
    </xf>
    <xf numFmtId="3" fontId="3" fillId="7" borderId="95" xfId="0" applyNumberFormat="1" applyFont="1" applyFill="1" applyBorder="1" applyAlignment="1">
      <alignment horizontal="left" vertical="top" wrapText="1"/>
    </xf>
    <xf numFmtId="49" fontId="3" fillId="7" borderId="55" xfId="0" applyNumberFormat="1" applyFont="1" applyFill="1" applyBorder="1" applyAlignment="1">
      <alignment horizontal="center" vertical="top" wrapText="1"/>
    </xf>
    <xf numFmtId="0" fontId="5" fillId="3" borderId="36" xfId="0" applyFont="1" applyFill="1" applyBorder="1" applyAlignment="1">
      <alignment vertical="top" wrapText="1"/>
    </xf>
    <xf numFmtId="0" fontId="3" fillId="7" borderId="35" xfId="0" applyFont="1" applyFill="1" applyBorder="1" applyAlignment="1">
      <alignment horizontal="center" vertical="top"/>
    </xf>
    <xf numFmtId="3" fontId="3" fillId="0" borderId="93" xfId="0" applyNumberFormat="1" applyFont="1" applyFill="1" applyBorder="1" applyAlignment="1">
      <alignment horizontal="right" vertical="top"/>
    </xf>
    <xf numFmtId="3" fontId="3" fillId="0" borderId="106" xfId="0" applyNumberFormat="1" applyFont="1" applyFill="1" applyBorder="1" applyAlignment="1">
      <alignment horizontal="right" vertical="top"/>
    </xf>
    <xf numFmtId="3" fontId="3" fillId="0" borderId="107" xfId="0" applyNumberFormat="1" applyFont="1" applyFill="1" applyBorder="1" applyAlignment="1">
      <alignment horizontal="right" vertical="top"/>
    </xf>
    <xf numFmtId="3" fontId="9" fillId="0" borderId="94" xfId="0" applyNumberFormat="1" applyFont="1" applyFill="1" applyBorder="1" applyAlignment="1">
      <alignment horizontal="center" vertical="center"/>
    </xf>
    <xf numFmtId="49" fontId="5" fillId="7" borderId="20" xfId="0" applyNumberFormat="1" applyFont="1" applyFill="1" applyBorder="1" applyAlignment="1">
      <alignment vertical="top"/>
    </xf>
    <xf numFmtId="49" fontId="5" fillId="7" borderId="11" xfId="0" applyNumberFormat="1" applyFont="1" applyFill="1" applyBorder="1" applyAlignment="1">
      <alignment vertical="top"/>
    </xf>
    <xf numFmtId="49" fontId="5" fillId="7" borderId="29" xfId="0" applyNumberFormat="1" applyFont="1" applyFill="1" applyBorder="1" applyAlignment="1">
      <alignment vertical="top"/>
    </xf>
    <xf numFmtId="0" fontId="3" fillId="7" borderId="18" xfId="0" applyNumberFormat="1" applyFont="1" applyFill="1" applyBorder="1" applyAlignment="1">
      <alignment horizontal="center" vertical="top"/>
    </xf>
    <xf numFmtId="0" fontId="3" fillId="7" borderId="49" xfId="0" applyFont="1" applyFill="1" applyBorder="1" applyAlignment="1">
      <alignment vertical="top" wrapText="1"/>
    </xf>
    <xf numFmtId="49" fontId="5" fillId="7" borderId="33" xfId="0" applyNumberFormat="1" applyFont="1" applyFill="1" applyBorder="1" applyAlignment="1">
      <alignment vertical="top"/>
    </xf>
    <xf numFmtId="49" fontId="5" fillId="7" borderId="31" xfId="0" applyNumberFormat="1" applyFont="1" applyFill="1" applyBorder="1" applyAlignment="1">
      <alignment vertical="top"/>
    </xf>
    <xf numFmtId="0" fontId="9" fillId="7" borderId="9" xfId="0" applyFont="1" applyFill="1" applyBorder="1" applyAlignment="1">
      <alignment horizontal="left" vertical="top" wrapText="1"/>
    </xf>
    <xf numFmtId="0" fontId="9" fillId="7" borderId="31" xfId="0" applyFont="1" applyFill="1" applyBorder="1" applyAlignment="1">
      <alignment horizontal="center" vertical="top" wrapText="1"/>
    </xf>
    <xf numFmtId="3" fontId="5" fillId="9" borderId="76" xfId="0" applyNumberFormat="1" applyFont="1" applyFill="1" applyBorder="1" applyAlignment="1">
      <alignment horizontal="right" vertical="top"/>
    </xf>
    <xf numFmtId="3" fontId="5" fillId="9" borderId="32" xfId="0" applyNumberFormat="1" applyFont="1" applyFill="1" applyBorder="1" applyAlignment="1">
      <alignment horizontal="right" vertical="top"/>
    </xf>
    <xf numFmtId="3" fontId="3" fillId="7" borderId="36" xfId="0" applyNumberFormat="1" applyFont="1" applyFill="1" applyBorder="1" applyAlignment="1">
      <alignment horizontal="center" vertical="top"/>
    </xf>
    <xf numFmtId="0" fontId="3" fillId="7" borderId="82" xfId="0" applyFont="1" applyFill="1" applyBorder="1" applyAlignment="1">
      <alignment vertical="top" wrapText="1"/>
    </xf>
    <xf numFmtId="49" fontId="3" fillId="0" borderId="83" xfId="0" applyNumberFormat="1" applyFont="1" applyFill="1" applyBorder="1" applyAlignment="1">
      <alignment horizontal="center" vertical="top"/>
    </xf>
    <xf numFmtId="49" fontId="3" fillId="0" borderId="85"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3" fontId="3" fillId="7" borderId="121" xfId="0" applyNumberFormat="1" applyFont="1" applyFill="1" applyBorder="1" applyAlignment="1">
      <alignment horizontal="right" vertical="top" wrapText="1"/>
    </xf>
    <xf numFmtId="3" fontId="3" fillId="7" borderId="100" xfId="0" applyNumberFormat="1" applyFont="1" applyFill="1" applyBorder="1" applyAlignment="1">
      <alignment vertical="top"/>
    </xf>
    <xf numFmtId="3" fontId="3" fillId="7" borderId="100" xfId="0" applyNumberFormat="1" applyFont="1" applyFill="1" applyBorder="1" applyAlignment="1">
      <alignment horizontal="center" vertical="top"/>
    </xf>
    <xf numFmtId="3" fontId="3" fillId="7" borderId="113" xfId="0" applyNumberFormat="1" applyFont="1" applyFill="1" applyBorder="1" applyAlignment="1">
      <alignment horizontal="center" vertical="top"/>
    </xf>
    <xf numFmtId="3" fontId="3" fillId="7" borderId="117" xfId="0" applyNumberFormat="1" applyFont="1" applyFill="1" applyBorder="1" applyAlignment="1">
      <alignment horizontal="right" vertical="top" wrapText="1"/>
    </xf>
    <xf numFmtId="3" fontId="3" fillId="7" borderId="100" xfId="0" applyNumberFormat="1" applyFont="1" applyFill="1" applyBorder="1" applyAlignment="1">
      <alignment horizontal="left" vertical="top" wrapText="1"/>
    </xf>
    <xf numFmtId="3" fontId="3" fillId="7" borderId="113" xfId="0" applyNumberFormat="1" applyFont="1" applyFill="1" applyBorder="1" applyAlignment="1">
      <alignment horizontal="left" vertical="top" wrapText="1"/>
    </xf>
    <xf numFmtId="3" fontId="3" fillId="7" borderId="94" xfId="0" applyNumberFormat="1" applyFont="1" applyFill="1" applyBorder="1" applyAlignment="1">
      <alignment horizontal="center" vertical="top" wrapText="1"/>
    </xf>
    <xf numFmtId="3" fontId="3" fillId="7" borderId="100" xfId="0" applyNumberFormat="1" applyFont="1" applyFill="1" applyBorder="1" applyAlignment="1">
      <alignment horizontal="center" vertical="top" wrapText="1"/>
    </xf>
    <xf numFmtId="166" fontId="3" fillId="7" borderId="48" xfId="0" applyNumberFormat="1" applyFont="1" applyFill="1" applyBorder="1" applyAlignment="1">
      <alignment horizontal="center" vertical="top"/>
    </xf>
    <xf numFmtId="166" fontId="3" fillId="7" borderId="20" xfId="0" applyNumberFormat="1" applyFont="1" applyFill="1" applyBorder="1" applyAlignment="1">
      <alignment horizontal="center" vertical="top"/>
    </xf>
    <xf numFmtId="166" fontId="3" fillId="7" borderId="21" xfId="0" applyNumberFormat="1" applyFont="1" applyFill="1" applyBorder="1" applyAlignment="1">
      <alignment horizontal="center" vertical="top"/>
    </xf>
    <xf numFmtId="0" fontId="3" fillId="0" borderId="24" xfId="0" applyFont="1" applyBorder="1" applyAlignment="1">
      <alignment horizontal="center" vertical="center" wrapText="1"/>
    </xf>
    <xf numFmtId="3" fontId="3" fillId="0" borderId="0" xfId="0" applyNumberFormat="1" applyFont="1" applyFill="1" applyBorder="1" applyAlignment="1">
      <alignment horizontal="right" vertical="top"/>
    </xf>
    <xf numFmtId="3" fontId="9" fillId="0" borderId="11" xfId="0" applyNumberFormat="1" applyFont="1" applyFill="1" applyBorder="1" applyAlignment="1">
      <alignment horizontal="center" vertical="center"/>
    </xf>
    <xf numFmtId="49" fontId="5" fillId="7" borderId="17" xfId="0" applyNumberFormat="1" applyFont="1" applyFill="1" applyBorder="1" applyAlignment="1">
      <alignment horizontal="center" vertical="top"/>
    </xf>
    <xf numFmtId="3" fontId="3" fillId="7" borderId="49" xfId="0" applyNumberFormat="1" applyFont="1" applyFill="1" applyBorder="1" applyAlignment="1">
      <alignment horizontal="center" wrapText="1"/>
    </xf>
    <xf numFmtId="3" fontId="3" fillId="0" borderId="112" xfId="0" applyNumberFormat="1" applyFont="1" applyBorder="1" applyAlignment="1">
      <alignment horizontal="right" vertical="top"/>
    </xf>
    <xf numFmtId="0" fontId="3" fillId="0" borderId="45" xfId="0" applyFont="1" applyBorder="1" applyAlignment="1">
      <alignment horizontal="center" vertical="top"/>
    </xf>
    <xf numFmtId="3" fontId="3" fillId="7" borderId="50" xfId="0" applyNumberFormat="1" applyFont="1" applyFill="1" applyBorder="1" applyAlignment="1">
      <alignment vertical="top"/>
    </xf>
    <xf numFmtId="3" fontId="9" fillId="7" borderId="45" xfId="0" applyNumberFormat="1" applyFont="1" applyFill="1" applyBorder="1" applyAlignment="1">
      <alignment vertical="top" wrapText="1"/>
    </xf>
    <xf numFmtId="3" fontId="9" fillId="7" borderId="55" xfId="0" applyNumberFormat="1" applyFont="1" applyFill="1" applyBorder="1" applyAlignment="1">
      <alignment vertical="top" wrapText="1"/>
    </xf>
    <xf numFmtId="3" fontId="9" fillId="7" borderId="40" xfId="0" applyNumberFormat="1" applyFont="1" applyFill="1" applyBorder="1" applyAlignment="1">
      <alignment vertical="top" wrapText="1"/>
    </xf>
    <xf numFmtId="3" fontId="3" fillId="3" borderId="44" xfId="0" applyNumberFormat="1" applyFont="1" applyFill="1" applyBorder="1" applyAlignment="1">
      <alignment horizontal="right" vertical="top"/>
    </xf>
    <xf numFmtId="0" fontId="3" fillId="7" borderId="11" xfId="0" applyNumberFormat="1" applyFont="1" applyFill="1" applyBorder="1" applyAlignment="1">
      <alignment horizontal="center" vertical="top"/>
    </xf>
    <xf numFmtId="0" fontId="3" fillId="7" borderId="0" xfId="0" applyNumberFormat="1" applyFont="1" applyFill="1" applyBorder="1" applyAlignment="1">
      <alignment horizontal="center" vertical="top"/>
    </xf>
    <xf numFmtId="0" fontId="3" fillId="0" borderId="36" xfId="0" applyFont="1" applyBorder="1" applyAlignment="1">
      <alignment vertical="top"/>
    </xf>
    <xf numFmtId="166" fontId="3" fillId="7" borderId="6" xfId="0" applyNumberFormat="1" applyFont="1" applyFill="1" applyBorder="1" applyAlignment="1">
      <alignment horizontal="right" vertical="top"/>
    </xf>
    <xf numFmtId="166" fontId="3" fillId="7" borderId="6" xfId="0" applyNumberFormat="1" applyFont="1" applyFill="1" applyBorder="1" applyAlignment="1">
      <alignment horizontal="right" vertical="top" wrapText="1"/>
    </xf>
    <xf numFmtId="166" fontId="3" fillId="7" borderId="45" xfId="0" applyNumberFormat="1" applyFont="1" applyFill="1" applyBorder="1" applyAlignment="1">
      <alignment horizontal="right" vertical="top" wrapText="1"/>
    </xf>
    <xf numFmtId="166" fontId="3" fillId="3" borderId="6" xfId="0" applyNumberFormat="1" applyFont="1" applyFill="1" applyBorder="1" applyAlignment="1">
      <alignment horizontal="right" vertical="top" wrapText="1"/>
    </xf>
    <xf numFmtId="166" fontId="3" fillId="3" borderId="45" xfId="0" applyNumberFormat="1" applyFont="1" applyFill="1" applyBorder="1" applyAlignment="1">
      <alignment horizontal="right" vertical="top" wrapText="1"/>
    </xf>
    <xf numFmtId="166" fontId="3" fillId="3" borderId="104" xfId="0" applyNumberFormat="1" applyFont="1" applyFill="1" applyBorder="1" applyAlignment="1">
      <alignment horizontal="right" vertical="top" wrapText="1"/>
    </xf>
    <xf numFmtId="166" fontId="3" fillId="3" borderId="107" xfId="0" applyNumberFormat="1" applyFont="1" applyFill="1" applyBorder="1" applyAlignment="1">
      <alignment horizontal="right" vertical="top" wrapText="1"/>
    </xf>
    <xf numFmtId="166" fontId="3" fillId="0" borderId="0" xfId="0" applyNumberFormat="1" applyFont="1" applyBorder="1" applyAlignment="1">
      <alignment vertical="top"/>
    </xf>
    <xf numFmtId="166" fontId="3" fillId="7" borderId="24" xfId="0" applyNumberFormat="1" applyFont="1" applyFill="1" applyBorder="1" applyAlignment="1">
      <alignment horizontal="right" vertical="top"/>
    </xf>
    <xf numFmtId="166" fontId="3" fillId="3" borderId="24" xfId="0" applyNumberFormat="1" applyFont="1" applyFill="1" applyBorder="1" applyAlignment="1">
      <alignment horizontal="right" vertical="top" wrapText="1"/>
    </xf>
    <xf numFmtId="166" fontId="3" fillId="3" borderId="55" xfId="0" applyNumberFormat="1" applyFont="1" applyFill="1" applyBorder="1" applyAlignment="1">
      <alignment horizontal="right" vertical="top" wrapText="1"/>
    </xf>
    <xf numFmtId="166" fontId="3" fillId="7" borderId="8" xfId="0" applyNumberFormat="1" applyFont="1" applyFill="1" applyBorder="1" applyAlignment="1">
      <alignment horizontal="right" vertical="top"/>
    </xf>
    <xf numFmtId="166" fontId="3" fillId="7" borderId="8" xfId="0" applyNumberFormat="1" applyFont="1" applyFill="1" applyBorder="1" applyAlignment="1">
      <alignment horizontal="right" vertical="top" wrapText="1"/>
    </xf>
    <xf numFmtId="166" fontId="3" fillId="3" borderId="40" xfId="0" applyNumberFormat="1" applyFont="1" applyFill="1" applyBorder="1" applyAlignment="1">
      <alignment horizontal="right" vertical="top" wrapText="1"/>
    </xf>
    <xf numFmtId="166" fontId="3" fillId="0" borderId="24" xfId="0" applyNumberFormat="1" applyFont="1" applyBorder="1" applyAlignment="1">
      <alignment horizontal="right" vertical="top"/>
    </xf>
    <xf numFmtId="166" fontId="3" fillId="3" borderId="8" xfId="0" applyNumberFormat="1" applyFont="1" applyFill="1" applyBorder="1" applyAlignment="1">
      <alignment horizontal="right" vertical="top" wrapText="1"/>
    </xf>
    <xf numFmtId="166" fontId="3" fillId="0" borderId="24" xfId="0" applyNumberFormat="1" applyFont="1" applyFill="1" applyBorder="1" applyAlignment="1">
      <alignment horizontal="right" vertical="top"/>
    </xf>
    <xf numFmtId="166" fontId="3" fillId="3" borderId="55" xfId="0" applyNumberFormat="1" applyFont="1" applyFill="1" applyBorder="1" applyAlignment="1">
      <alignment horizontal="right" vertical="top"/>
    </xf>
    <xf numFmtId="166" fontId="3" fillId="7" borderId="24" xfId="0" applyNumberFormat="1" applyFont="1" applyFill="1" applyBorder="1" applyAlignment="1">
      <alignment horizontal="right" vertical="top" wrapText="1"/>
    </xf>
    <xf numFmtId="166" fontId="3" fillId="7" borderId="55" xfId="0" applyNumberFormat="1" applyFont="1" applyFill="1" applyBorder="1" applyAlignment="1">
      <alignment horizontal="right" vertical="top" wrapText="1"/>
    </xf>
    <xf numFmtId="166" fontId="3" fillId="7" borderId="40" xfId="0" applyNumberFormat="1" applyFont="1" applyFill="1" applyBorder="1" applyAlignment="1">
      <alignment horizontal="right" vertical="top"/>
    </xf>
    <xf numFmtId="166" fontId="3" fillId="0" borderId="6" xfId="0" applyNumberFormat="1" applyFont="1" applyBorder="1" applyAlignment="1">
      <alignment vertical="top"/>
    </xf>
    <xf numFmtId="166" fontId="3" fillId="0" borderId="45" xfId="0" applyNumberFormat="1" applyFont="1" applyBorder="1" applyAlignment="1">
      <alignment vertical="top"/>
    </xf>
    <xf numFmtId="0" fontId="3" fillId="3" borderId="41" xfId="0" applyFont="1" applyFill="1" applyBorder="1" applyAlignment="1">
      <alignment horizontal="center" vertical="top"/>
    </xf>
    <xf numFmtId="166" fontId="3" fillId="7" borderId="41" xfId="0" applyNumberFormat="1" applyFont="1" applyFill="1" applyBorder="1" applyAlignment="1">
      <alignment horizontal="right" vertical="top"/>
    </xf>
    <xf numFmtId="166" fontId="3" fillId="7" borderId="52" xfId="0" applyNumberFormat="1" applyFont="1" applyFill="1" applyBorder="1" applyAlignment="1">
      <alignment horizontal="right" vertical="top"/>
    </xf>
    <xf numFmtId="166" fontId="3" fillId="7" borderId="40" xfId="0" applyNumberFormat="1" applyFont="1" applyFill="1" applyBorder="1" applyAlignment="1">
      <alignment horizontal="right" vertical="top" wrapText="1"/>
    </xf>
    <xf numFmtId="166" fontId="3" fillId="0" borderId="6" xfId="0" applyNumberFormat="1" applyFont="1" applyFill="1" applyBorder="1" applyAlignment="1">
      <alignment horizontal="right" vertical="top"/>
    </xf>
    <xf numFmtId="166" fontId="3" fillId="7" borderId="45" xfId="0" applyNumberFormat="1" applyFont="1" applyFill="1" applyBorder="1" applyAlignment="1">
      <alignment horizontal="right" vertical="top"/>
    </xf>
    <xf numFmtId="0" fontId="7" fillId="3" borderId="46" xfId="0" applyFont="1" applyFill="1" applyBorder="1" applyAlignment="1">
      <alignment horizontal="center" vertical="center" textRotation="90" wrapText="1"/>
    </xf>
    <xf numFmtId="166" fontId="3" fillId="3" borderId="41" xfId="0" applyNumberFormat="1" applyFont="1" applyFill="1" applyBorder="1" applyAlignment="1">
      <alignment horizontal="right" vertical="top"/>
    </xf>
    <xf numFmtId="166" fontId="3" fillId="3" borderId="42" xfId="0" applyNumberFormat="1" applyFont="1" applyFill="1" applyBorder="1" applyAlignment="1">
      <alignment horizontal="right" vertical="top"/>
    </xf>
    <xf numFmtId="166" fontId="3" fillId="3" borderId="24" xfId="0" applyNumberFormat="1" applyFont="1" applyFill="1" applyBorder="1" applyAlignment="1">
      <alignment horizontal="right" vertical="top"/>
    </xf>
    <xf numFmtId="166" fontId="3" fillId="3" borderId="10" xfId="0" applyNumberFormat="1" applyFont="1" applyFill="1" applyBorder="1" applyAlignment="1">
      <alignment horizontal="right" vertical="top"/>
    </xf>
    <xf numFmtId="166" fontId="3" fillId="3" borderId="73" xfId="0" applyNumberFormat="1" applyFont="1" applyFill="1" applyBorder="1" applyAlignment="1">
      <alignment horizontal="right" vertical="top"/>
    </xf>
    <xf numFmtId="0" fontId="3" fillId="3" borderId="68" xfId="0" applyFont="1" applyFill="1" applyBorder="1" applyAlignment="1">
      <alignment horizontal="center" vertical="top"/>
    </xf>
    <xf numFmtId="166" fontId="3" fillId="0" borderId="55" xfId="0" applyNumberFormat="1" applyFont="1" applyFill="1" applyBorder="1" applyAlignment="1">
      <alignment horizontal="right" vertical="top"/>
    </xf>
    <xf numFmtId="166" fontId="5" fillId="3" borderId="46" xfId="0" applyNumberFormat="1" applyFont="1" applyFill="1" applyBorder="1" applyAlignment="1">
      <alignment horizontal="right" vertical="top"/>
    </xf>
    <xf numFmtId="166" fontId="5" fillId="3" borderId="41" xfId="0" applyNumberFormat="1" applyFont="1" applyFill="1" applyBorder="1" applyAlignment="1">
      <alignment horizontal="right" vertical="top"/>
    </xf>
    <xf numFmtId="166" fontId="3" fillId="7" borderId="51" xfId="0" applyNumberFormat="1" applyFont="1" applyFill="1" applyBorder="1" applyAlignment="1">
      <alignment horizontal="right" vertical="top" wrapText="1"/>
    </xf>
    <xf numFmtId="166" fontId="3" fillId="7" borderId="35" xfId="0" applyNumberFormat="1" applyFont="1" applyFill="1" applyBorder="1" applyAlignment="1">
      <alignment horizontal="right" vertical="top" wrapText="1"/>
    </xf>
    <xf numFmtId="166" fontId="3" fillId="3" borderId="68" xfId="0" applyNumberFormat="1" applyFont="1" applyFill="1" applyBorder="1" applyAlignment="1">
      <alignment horizontal="right" vertical="top" wrapText="1"/>
    </xf>
    <xf numFmtId="166" fontId="3" fillId="3" borderId="115" xfId="0" applyNumberFormat="1" applyFont="1" applyFill="1" applyBorder="1" applyAlignment="1">
      <alignment horizontal="right" vertical="top" wrapText="1"/>
    </xf>
    <xf numFmtId="166" fontId="3" fillId="3" borderId="111" xfId="0" applyNumberFormat="1" applyFont="1" applyFill="1" applyBorder="1" applyAlignment="1">
      <alignment horizontal="right" vertical="top" wrapText="1"/>
    </xf>
    <xf numFmtId="166" fontId="3" fillId="7" borderId="128" xfId="0" applyNumberFormat="1" applyFont="1" applyFill="1" applyBorder="1" applyAlignment="1">
      <alignment horizontal="right" vertical="top" wrapText="1"/>
    </xf>
    <xf numFmtId="166" fontId="3" fillId="7" borderId="120" xfId="0" applyNumberFormat="1" applyFont="1" applyFill="1" applyBorder="1" applyAlignment="1">
      <alignment horizontal="right" vertical="top" wrapText="1"/>
    </xf>
    <xf numFmtId="0" fontId="10" fillId="3" borderId="36" xfId="0" applyFont="1" applyFill="1" applyBorder="1" applyAlignment="1">
      <alignment horizontal="left" vertical="top" wrapText="1"/>
    </xf>
    <xf numFmtId="0" fontId="5" fillId="3" borderId="24" xfId="0" applyFont="1" applyFill="1" applyBorder="1" applyAlignment="1">
      <alignment horizontal="center" vertical="top"/>
    </xf>
    <xf numFmtId="166" fontId="5" fillId="3" borderId="68" xfId="0" applyNumberFormat="1" applyFont="1" applyFill="1" applyBorder="1" applyAlignment="1">
      <alignment horizontal="right" vertical="top"/>
    </xf>
    <xf numFmtId="166" fontId="5" fillId="3" borderId="24" xfId="0" applyNumberFormat="1" applyFont="1" applyFill="1" applyBorder="1" applyAlignment="1">
      <alignment horizontal="right" vertical="top"/>
    </xf>
    <xf numFmtId="166" fontId="9" fillId="7" borderId="68" xfId="0" applyNumberFormat="1" applyFont="1" applyFill="1" applyBorder="1" applyAlignment="1">
      <alignment vertical="top" wrapText="1"/>
    </xf>
    <xf numFmtId="0" fontId="3" fillId="7" borderId="29" xfId="0" applyFont="1" applyFill="1" applyBorder="1" applyAlignment="1">
      <alignment vertical="top"/>
    </xf>
    <xf numFmtId="166" fontId="9" fillId="7" borderId="35" xfId="0" applyNumberFormat="1" applyFont="1" applyFill="1" applyBorder="1" applyAlignment="1">
      <alignment vertical="top" wrapText="1"/>
    </xf>
    <xf numFmtId="0" fontId="3" fillId="0" borderId="7" xfId="0" applyFont="1" applyBorder="1" applyAlignment="1">
      <alignment vertical="top" wrapText="1"/>
    </xf>
    <xf numFmtId="0" fontId="3" fillId="0" borderId="38" xfId="0" applyFont="1" applyBorder="1" applyAlignment="1">
      <alignment vertical="top" wrapText="1"/>
    </xf>
    <xf numFmtId="166" fontId="3" fillId="3" borderId="71" xfId="0" applyNumberFormat="1" applyFont="1" applyFill="1" applyBorder="1" applyAlignment="1">
      <alignment horizontal="right" vertical="top"/>
    </xf>
    <xf numFmtId="166" fontId="3" fillId="3" borderId="23" xfId="0" applyNumberFormat="1" applyFont="1" applyFill="1" applyBorder="1" applyAlignment="1">
      <alignment horizontal="right" vertical="top"/>
    </xf>
    <xf numFmtId="3" fontId="3" fillId="7" borderId="1" xfId="0" applyNumberFormat="1" applyFont="1" applyFill="1" applyBorder="1" applyAlignment="1">
      <alignment horizontal="center" vertical="top" wrapText="1" shrinkToFit="1"/>
    </xf>
    <xf numFmtId="166" fontId="3" fillId="3" borderId="10" xfId="0" applyNumberFormat="1" applyFont="1" applyFill="1" applyBorder="1" applyAlignment="1">
      <alignment horizontal="right" vertical="top" wrapText="1"/>
    </xf>
    <xf numFmtId="166" fontId="3" fillId="3" borderId="44" xfId="0" applyNumberFormat="1" applyFont="1" applyFill="1" applyBorder="1" applyAlignment="1">
      <alignment horizontal="right" vertical="top" wrapText="1"/>
    </xf>
    <xf numFmtId="166" fontId="3" fillId="3" borderId="23" xfId="0" applyNumberFormat="1" applyFont="1" applyFill="1" applyBorder="1" applyAlignment="1">
      <alignment horizontal="right" vertical="top" wrapText="1"/>
    </xf>
    <xf numFmtId="166" fontId="3" fillId="3" borderId="24" xfId="1" applyNumberFormat="1" applyFont="1" applyFill="1" applyBorder="1" applyAlignment="1">
      <alignment horizontal="right" vertical="top" wrapText="1"/>
    </xf>
    <xf numFmtId="166" fontId="3" fillId="3" borderId="55" xfId="1" applyNumberFormat="1" applyFont="1" applyFill="1" applyBorder="1" applyAlignment="1">
      <alignment horizontal="right" vertical="top" wrapText="1"/>
    </xf>
    <xf numFmtId="166" fontId="5" fillId="2" borderId="74" xfId="0" applyNumberFormat="1" applyFont="1" applyFill="1" applyBorder="1" applyAlignment="1">
      <alignment horizontal="right" vertical="top"/>
    </xf>
    <xf numFmtId="166" fontId="5" fillId="2" borderId="25" xfId="0" applyNumberFormat="1" applyFont="1" applyFill="1" applyBorder="1" applyAlignment="1">
      <alignment horizontal="right" vertical="top"/>
    </xf>
    <xf numFmtId="0" fontId="3" fillId="7" borderId="46" xfId="0" applyFont="1" applyFill="1" applyBorder="1" applyAlignment="1">
      <alignment horizontal="center" vertical="top"/>
    </xf>
    <xf numFmtId="166" fontId="3" fillId="0" borderId="5" xfId="0" applyNumberFormat="1" applyFont="1" applyBorder="1" applyAlignment="1">
      <alignment vertical="top"/>
    </xf>
    <xf numFmtId="0" fontId="3" fillId="7" borderId="114" xfId="0" applyFont="1" applyFill="1" applyBorder="1" applyAlignment="1">
      <alignment horizontal="center" vertical="top"/>
    </xf>
    <xf numFmtId="166" fontId="3" fillId="0" borderId="93" xfId="0" applyNumberFormat="1" applyFont="1" applyBorder="1" applyAlignment="1">
      <alignment vertical="top"/>
    </xf>
    <xf numFmtId="166" fontId="3" fillId="0" borderId="104" xfId="0" applyNumberFormat="1" applyFont="1" applyBorder="1" applyAlignment="1">
      <alignment vertical="top"/>
    </xf>
    <xf numFmtId="166" fontId="3" fillId="0" borderId="30" xfId="0" applyNumberFormat="1" applyFont="1" applyBorder="1" applyAlignment="1">
      <alignment vertical="top"/>
    </xf>
    <xf numFmtId="0" fontId="5" fillId="7" borderId="35" xfId="0" applyFont="1" applyFill="1" applyBorder="1" applyAlignment="1">
      <alignment horizontal="center" vertical="top" wrapText="1"/>
    </xf>
    <xf numFmtId="0" fontId="5" fillId="7" borderId="114" xfId="0" applyFont="1" applyFill="1" applyBorder="1" applyAlignment="1">
      <alignment horizontal="center" vertical="top" wrapText="1"/>
    </xf>
    <xf numFmtId="166" fontId="3" fillId="7" borderId="79" xfId="0" applyNumberFormat="1" applyFont="1" applyFill="1" applyBorder="1" applyAlignment="1">
      <alignment horizontal="right" vertical="top" wrapText="1"/>
    </xf>
    <xf numFmtId="166" fontId="5" fillId="8" borderId="59" xfId="0" applyNumberFormat="1" applyFont="1" applyFill="1" applyBorder="1" applyAlignment="1">
      <alignment horizontal="right" vertical="top"/>
    </xf>
    <xf numFmtId="166" fontId="5" fillId="8" borderId="61" xfId="0" applyNumberFormat="1" applyFont="1" applyFill="1" applyBorder="1" applyAlignment="1">
      <alignment horizontal="right" vertical="top"/>
    </xf>
    <xf numFmtId="166" fontId="5" fillId="8" borderId="65" xfId="0" applyNumberFormat="1" applyFont="1" applyFill="1" applyBorder="1" applyAlignment="1">
      <alignment horizontal="right" vertical="top"/>
    </xf>
    <xf numFmtId="166" fontId="5" fillId="2" borderId="22" xfId="0" applyNumberFormat="1" applyFont="1" applyFill="1" applyBorder="1" applyAlignment="1">
      <alignment horizontal="right" vertical="top"/>
    </xf>
    <xf numFmtId="0" fontId="3" fillId="7" borderId="41" xfId="0" applyFont="1" applyFill="1" applyBorder="1" applyAlignment="1">
      <alignment horizontal="center" vertical="top"/>
    </xf>
    <xf numFmtId="166" fontId="3" fillId="0" borderId="41" xfId="0" applyNumberFormat="1" applyFont="1" applyBorder="1" applyAlignment="1">
      <alignment horizontal="right" vertical="top"/>
    </xf>
    <xf numFmtId="166" fontId="3" fillId="0" borderId="5" xfId="0" applyNumberFormat="1" applyFont="1" applyBorder="1" applyAlignment="1">
      <alignment horizontal="right" vertical="top"/>
    </xf>
    <xf numFmtId="166" fontId="3" fillId="0" borderId="104" xfId="0" applyNumberFormat="1" applyFont="1" applyBorder="1" applyAlignment="1">
      <alignment horizontal="right" vertical="top"/>
    </xf>
    <xf numFmtId="166" fontId="3" fillId="0" borderId="68" xfId="0" applyNumberFormat="1" applyFont="1" applyBorder="1" applyAlignment="1">
      <alignment horizontal="right" vertical="top"/>
    </xf>
    <xf numFmtId="166" fontId="3" fillId="0" borderId="30" xfId="0" applyNumberFormat="1" applyFont="1" applyBorder="1" applyAlignment="1">
      <alignment horizontal="right" vertical="top"/>
    </xf>
    <xf numFmtId="0" fontId="11" fillId="7" borderId="7" xfId="0" applyFont="1" applyFill="1" applyBorder="1" applyAlignment="1">
      <alignment horizontal="center" vertical="center" textRotation="90" wrapText="1"/>
    </xf>
    <xf numFmtId="0" fontId="11" fillId="7" borderId="30" xfId="0" applyFont="1" applyFill="1" applyBorder="1" applyAlignment="1">
      <alignment horizontal="center" vertical="center" textRotation="90" wrapText="1"/>
    </xf>
    <xf numFmtId="0" fontId="3" fillId="0" borderId="114" xfId="0" applyFont="1" applyBorder="1" applyAlignment="1">
      <alignment vertical="top" wrapText="1"/>
    </xf>
    <xf numFmtId="0" fontId="11" fillId="7" borderId="50" xfId="0" applyFont="1" applyFill="1" applyBorder="1" applyAlignment="1">
      <alignment vertical="top" wrapText="1"/>
    </xf>
    <xf numFmtId="166" fontId="9" fillId="7" borderId="95" xfId="0" applyNumberFormat="1" applyFont="1" applyFill="1" applyBorder="1" applyAlignment="1">
      <alignment horizontal="center" vertical="center" wrapText="1"/>
    </xf>
    <xf numFmtId="166" fontId="5" fillId="8" borderId="69" xfId="0" applyNumberFormat="1" applyFont="1" applyFill="1" applyBorder="1" applyAlignment="1">
      <alignment horizontal="right" vertical="top"/>
    </xf>
    <xf numFmtId="166" fontId="3" fillId="3" borderId="41" xfId="0" applyNumberFormat="1" applyFont="1" applyFill="1" applyBorder="1" applyAlignment="1">
      <alignment horizontal="right" vertical="top" wrapText="1"/>
    </xf>
    <xf numFmtId="0" fontId="3" fillId="7" borderId="10" xfId="0" applyFont="1" applyFill="1" applyBorder="1" applyAlignment="1">
      <alignment horizontal="center" vertical="top"/>
    </xf>
    <xf numFmtId="166" fontId="3" fillId="0" borderId="72" xfId="0" applyNumberFormat="1" applyFont="1" applyBorder="1" applyAlignment="1">
      <alignment horizontal="right" vertical="top"/>
    </xf>
    <xf numFmtId="0" fontId="18" fillId="7" borderId="113" xfId="0" applyFont="1" applyFill="1" applyBorder="1" applyAlignment="1">
      <alignment vertical="top" wrapText="1"/>
    </xf>
    <xf numFmtId="166" fontId="3" fillId="7" borderId="24" xfId="0" applyNumberFormat="1" applyFont="1" applyFill="1" applyBorder="1" applyAlignment="1">
      <alignment vertical="top"/>
    </xf>
    <xf numFmtId="166" fontId="3" fillId="7" borderId="79" xfId="0" applyNumberFormat="1" applyFont="1" applyFill="1" applyBorder="1" applyAlignment="1">
      <alignment vertical="top"/>
    </xf>
    <xf numFmtId="3" fontId="3" fillId="10" borderId="33" xfId="0" applyNumberFormat="1" applyFont="1" applyFill="1" applyBorder="1" applyAlignment="1">
      <alignment horizontal="center" vertical="top"/>
    </xf>
    <xf numFmtId="49" fontId="5" fillId="7" borderId="33" xfId="0" applyNumberFormat="1" applyFont="1" applyFill="1" applyBorder="1" applyAlignment="1">
      <alignment horizontal="center" vertical="top"/>
    </xf>
    <xf numFmtId="166" fontId="5" fillId="8" borderId="35" xfId="0" applyNumberFormat="1" applyFont="1" applyFill="1" applyBorder="1" applyAlignment="1">
      <alignment horizontal="right" vertical="top"/>
    </xf>
    <xf numFmtId="166" fontId="5" fillId="2" borderId="57" xfId="0" applyNumberFormat="1" applyFont="1" applyFill="1" applyBorder="1" applyAlignment="1">
      <alignment horizontal="right" vertical="top"/>
    </xf>
    <xf numFmtId="166" fontId="5" fillId="9" borderId="76" xfId="0" applyNumberFormat="1" applyFont="1" applyFill="1" applyBorder="1" applyAlignment="1">
      <alignment horizontal="right" vertical="top"/>
    </xf>
    <xf numFmtId="166" fontId="5" fillId="9" borderId="25" xfId="0" applyNumberFormat="1" applyFont="1" applyFill="1" applyBorder="1" applyAlignment="1">
      <alignment horizontal="right" vertical="top"/>
    </xf>
    <xf numFmtId="166" fontId="5" fillId="9" borderId="75" xfId="0" applyNumberFormat="1" applyFont="1" applyFill="1" applyBorder="1" applyAlignment="1">
      <alignment horizontal="right" vertical="top"/>
    </xf>
    <xf numFmtId="166" fontId="5" fillId="5" borderId="57" xfId="0" applyNumberFormat="1" applyFont="1" applyFill="1" applyBorder="1" applyAlignment="1">
      <alignment horizontal="right" vertical="top"/>
    </xf>
    <xf numFmtId="166" fontId="5" fillId="5" borderId="25" xfId="0" applyNumberFormat="1" applyFont="1" applyFill="1" applyBorder="1" applyAlignment="1">
      <alignment horizontal="right" vertical="top"/>
    </xf>
    <xf numFmtId="166" fontId="5" fillId="5" borderId="75" xfId="0" applyNumberFormat="1" applyFont="1" applyFill="1" applyBorder="1" applyAlignment="1">
      <alignment horizontal="right" vertical="top"/>
    </xf>
    <xf numFmtId="166" fontId="5" fillId="5" borderId="72" xfId="0" applyNumberFormat="1" applyFont="1" applyFill="1" applyBorder="1" applyAlignment="1">
      <alignment horizontal="center" vertical="top" wrapText="1"/>
    </xf>
    <xf numFmtId="166" fontId="5" fillId="5" borderId="10" xfId="0" applyNumberFormat="1" applyFont="1" applyFill="1" applyBorder="1" applyAlignment="1">
      <alignment horizontal="right" vertical="top"/>
    </xf>
    <xf numFmtId="166" fontId="5" fillId="8" borderId="71" xfId="0" applyNumberFormat="1" applyFont="1" applyFill="1" applyBorder="1" applyAlignment="1">
      <alignment horizontal="center" vertical="top" wrapText="1"/>
    </xf>
    <xf numFmtId="166" fontId="5" fillId="8" borderId="24" xfId="0" applyNumberFormat="1" applyFont="1" applyFill="1" applyBorder="1" applyAlignment="1">
      <alignment horizontal="right" vertical="top"/>
    </xf>
    <xf numFmtId="166" fontId="3" fillId="7" borderId="71" xfId="0" applyNumberFormat="1" applyFont="1" applyFill="1" applyBorder="1" applyAlignment="1">
      <alignment horizontal="center" vertical="top" wrapText="1"/>
    </xf>
    <xf numFmtId="166" fontId="3" fillId="0" borderId="71" xfId="0" applyNumberFormat="1" applyFont="1" applyBorder="1" applyAlignment="1">
      <alignment horizontal="center" vertical="top" wrapText="1"/>
    </xf>
    <xf numFmtId="166" fontId="3" fillId="8" borderId="71" xfId="0" applyNumberFormat="1" applyFont="1" applyFill="1" applyBorder="1" applyAlignment="1">
      <alignment horizontal="center" vertical="top" wrapText="1"/>
    </xf>
    <xf numFmtId="166" fontId="3" fillId="8" borderId="24" xfId="0" applyNumberFormat="1" applyFont="1" applyFill="1" applyBorder="1" applyAlignment="1">
      <alignment horizontal="right" vertical="top"/>
    </xf>
    <xf numFmtId="166" fontId="5" fillId="5" borderId="71" xfId="0" applyNumberFormat="1" applyFont="1" applyFill="1" applyBorder="1" applyAlignment="1">
      <alignment horizontal="center" vertical="top" wrapText="1"/>
    </xf>
    <xf numFmtId="166" fontId="5" fillId="5" borderId="24" xfId="0" applyNumberFormat="1" applyFont="1" applyFill="1" applyBorder="1" applyAlignment="1">
      <alignment horizontal="right" vertical="top"/>
    </xf>
    <xf numFmtId="166" fontId="5" fillId="4" borderId="76" xfId="0" applyNumberFormat="1" applyFont="1" applyFill="1" applyBorder="1" applyAlignment="1">
      <alignment horizontal="center" vertical="top" wrapText="1"/>
    </xf>
    <xf numFmtId="166" fontId="5" fillId="4" borderId="70"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3" fontId="3" fillId="0" borderId="84" xfId="0" applyNumberFormat="1" applyFont="1" applyFill="1" applyBorder="1" applyAlignment="1">
      <alignment horizontal="center" vertical="top"/>
    </xf>
    <xf numFmtId="3" fontId="3" fillId="0" borderId="112" xfId="0" applyNumberFormat="1" applyFont="1" applyFill="1" applyBorder="1" applyAlignment="1">
      <alignment horizontal="center" vertical="top"/>
    </xf>
    <xf numFmtId="3" fontId="3" fillId="7" borderId="127" xfId="0" applyNumberFormat="1" applyFont="1" applyFill="1" applyBorder="1" applyAlignment="1">
      <alignment horizontal="center" vertical="top"/>
    </xf>
    <xf numFmtId="3" fontId="3" fillId="0" borderId="48" xfId="0" applyNumberFormat="1" applyFont="1" applyFill="1" applyBorder="1" applyAlignment="1">
      <alignment horizontal="center" vertical="top"/>
    </xf>
    <xf numFmtId="0" fontId="3" fillId="7" borderId="24" xfId="0" applyFont="1" applyFill="1" applyBorder="1" applyAlignment="1">
      <alignment horizontal="center" vertical="top" wrapText="1"/>
    </xf>
    <xf numFmtId="0" fontId="3" fillId="10" borderId="33" xfId="0" applyFont="1" applyFill="1" applyBorder="1" applyAlignment="1">
      <alignment vertical="top" wrapText="1"/>
    </xf>
    <xf numFmtId="0" fontId="3" fillId="10" borderId="33" xfId="0" applyFont="1" applyFill="1" applyBorder="1" applyAlignment="1">
      <alignment horizontal="center" vertical="center" textRotation="90" wrapText="1"/>
    </xf>
    <xf numFmtId="0" fontId="3" fillId="10" borderId="54" xfId="0" applyFont="1" applyFill="1" applyBorder="1" applyAlignment="1">
      <alignment horizontal="left" vertical="top" wrapText="1"/>
    </xf>
    <xf numFmtId="3" fontId="3" fillId="7" borderId="26" xfId="0" applyNumberFormat="1" applyFont="1" applyFill="1" applyBorder="1" applyAlignment="1">
      <alignment horizontal="right" vertical="top"/>
    </xf>
    <xf numFmtId="3" fontId="5" fillId="9" borderId="25" xfId="0" applyNumberFormat="1" applyFont="1" applyFill="1" applyBorder="1" applyAlignment="1">
      <alignment horizontal="right" vertical="top"/>
    </xf>
    <xf numFmtId="3" fontId="5" fillId="5" borderId="25" xfId="0" applyNumberFormat="1" applyFont="1" applyFill="1" applyBorder="1" applyAlignment="1">
      <alignment horizontal="right" vertical="top"/>
    </xf>
    <xf numFmtId="3" fontId="5" fillId="5" borderId="74" xfId="0" applyNumberFormat="1" applyFont="1" applyFill="1" applyBorder="1" applyAlignment="1">
      <alignment horizontal="right" vertical="top"/>
    </xf>
    <xf numFmtId="3" fontId="3" fillId="7" borderId="41" xfId="0" applyNumberFormat="1" applyFont="1" applyFill="1" applyBorder="1" applyAlignment="1">
      <alignment horizontal="right" vertical="top" wrapText="1"/>
    </xf>
    <xf numFmtId="3" fontId="5" fillId="10" borderId="33" xfId="0" applyNumberFormat="1" applyFont="1" applyFill="1" applyBorder="1" applyAlignment="1">
      <alignment vertical="top"/>
    </xf>
    <xf numFmtId="3" fontId="5" fillId="10" borderId="76" xfId="0" applyNumberFormat="1" applyFont="1" applyFill="1" applyBorder="1" applyAlignment="1">
      <alignment vertical="top"/>
    </xf>
    <xf numFmtId="3" fontId="5" fillId="10" borderId="34" xfId="0" applyNumberFormat="1" applyFont="1" applyFill="1" applyBorder="1" applyAlignment="1">
      <alignment vertical="top"/>
    </xf>
    <xf numFmtId="0" fontId="5" fillId="0" borderId="25" xfId="0" applyFont="1" applyBorder="1" applyAlignment="1">
      <alignment horizontal="center" vertical="center" wrapText="1"/>
    </xf>
    <xf numFmtId="0" fontId="3" fillId="7" borderId="105" xfId="0" applyFont="1" applyFill="1" applyBorder="1" applyAlignment="1">
      <alignment horizontal="left" vertical="top" wrapText="1"/>
    </xf>
    <xf numFmtId="0" fontId="3" fillId="7" borderId="0" xfId="0" applyFont="1" applyFill="1" applyBorder="1" applyAlignment="1">
      <alignment horizontal="center" vertical="top"/>
    </xf>
    <xf numFmtId="0" fontId="3" fillId="0" borderId="0" xfId="0" applyFont="1" applyBorder="1" applyAlignment="1">
      <alignment horizontal="center" vertical="top"/>
    </xf>
    <xf numFmtId="0" fontId="3" fillId="0" borderId="107" xfId="0" applyFont="1" applyBorder="1" applyAlignment="1">
      <alignment horizontal="center" vertical="top"/>
    </xf>
    <xf numFmtId="0" fontId="3" fillId="0" borderId="40" xfId="0" applyFont="1" applyBorder="1" applyAlignment="1">
      <alignment horizontal="center" vertical="top"/>
    </xf>
    <xf numFmtId="0" fontId="3" fillId="7" borderId="55" xfId="0" applyFont="1" applyFill="1" applyBorder="1" applyAlignment="1">
      <alignment horizontal="center" vertical="top" wrapText="1"/>
    </xf>
    <xf numFmtId="0" fontId="3" fillId="0" borderId="45" xfId="0" applyFont="1" applyFill="1" applyBorder="1" applyAlignment="1">
      <alignment horizontal="center" vertical="top"/>
    </xf>
    <xf numFmtId="0" fontId="3" fillId="7" borderId="0" xfId="0" applyFont="1" applyFill="1" applyBorder="1" applyAlignment="1">
      <alignment horizontal="center" vertical="top" wrapText="1"/>
    </xf>
    <xf numFmtId="0" fontId="3" fillId="0" borderId="121" xfId="0" applyFont="1" applyBorder="1" applyAlignment="1">
      <alignment horizontal="center" vertical="top"/>
    </xf>
    <xf numFmtId="49" fontId="3" fillId="7" borderId="58" xfId="0" applyNumberFormat="1" applyFont="1" applyFill="1" applyBorder="1" applyAlignment="1">
      <alignment horizontal="center" vertical="top"/>
    </xf>
    <xf numFmtId="0" fontId="5" fillId="8" borderId="62" xfId="0" applyFont="1" applyFill="1" applyBorder="1" applyAlignment="1">
      <alignment horizontal="center" vertical="top"/>
    </xf>
    <xf numFmtId="0" fontId="10" fillId="3" borderId="14" xfId="0" applyFont="1" applyFill="1" applyBorder="1" applyAlignment="1">
      <alignment horizontal="left" vertical="top" wrapText="1"/>
    </xf>
    <xf numFmtId="0" fontId="3" fillId="3" borderId="46" xfId="0" applyFont="1" applyFill="1" applyBorder="1" applyAlignment="1">
      <alignment horizontal="center" vertical="top"/>
    </xf>
    <xf numFmtId="0" fontId="3" fillId="7" borderId="68" xfId="0" applyFont="1" applyFill="1" applyBorder="1" applyAlignment="1">
      <alignment horizontal="center" vertical="top" wrapText="1"/>
    </xf>
    <xf numFmtId="0" fontId="34" fillId="3" borderId="72" xfId="0" applyFont="1" applyFill="1" applyBorder="1" applyAlignment="1">
      <alignment horizontal="center" vertical="center" textRotation="90" wrapText="1"/>
    </xf>
    <xf numFmtId="165" fontId="5" fillId="7" borderId="51" xfId="0" applyNumberFormat="1" applyFont="1" applyFill="1" applyBorder="1" applyAlignment="1">
      <alignment horizontal="center" vertical="center" wrapText="1"/>
    </xf>
    <xf numFmtId="165" fontId="5" fillId="7" borderId="71" xfId="0" applyNumberFormat="1" applyFont="1" applyFill="1" applyBorder="1" applyAlignment="1">
      <alignment horizontal="center" vertical="center" wrapText="1"/>
    </xf>
    <xf numFmtId="165" fontId="20" fillId="7" borderId="35" xfId="0" applyNumberFormat="1" applyFont="1" applyFill="1" applyBorder="1" applyAlignment="1">
      <alignment horizontal="left" vertical="center" textRotation="90" wrapText="1"/>
    </xf>
    <xf numFmtId="166" fontId="5" fillId="8" borderId="70" xfId="0" applyNumberFormat="1" applyFont="1" applyFill="1" applyBorder="1" applyAlignment="1">
      <alignment horizontal="right" vertical="top"/>
    </xf>
    <xf numFmtId="166" fontId="5" fillId="8" borderId="54" xfId="0" applyNumberFormat="1" applyFont="1" applyFill="1" applyBorder="1" applyAlignment="1">
      <alignment horizontal="right" vertical="top"/>
    </xf>
    <xf numFmtId="166" fontId="5" fillId="8" borderId="76" xfId="0" applyNumberFormat="1" applyFont="1" applyFill="1" applyBorder="1" applyAlignment="1">
      <alignment horizontal="right" vertical="top"/>
    </xf>
    <xf numFmtId="164" fontId="3" fillId="0" borderId="44" xfId="1" applyFont="1" applyFill="1" applyBorder="1" applyAlignment="1">
      <alignment horizontal="center" vertical="top" wrapText="1"/>
    </xf>
    <xf numFmtId="166" fontId="5" fillId="8" borderId="33" xfId="0" applyNumberFormat="1" applyFont="1" applyFill="1" applyBorder="1" applyAlignment="1">
      <alignment horizontal="right" vertical="top"/>
    </xf>
    <xf numFmtId="166" fontId="5" fillId="8" borderId="60" xfId="0" applyNumberFormat="1" applyFont="1" applyFill="1" applyBorder="1" applyAlignment="1">
      <alignment horizontal="right" vertical="top"/>
    </xf>
    <xf numFmtId="166" fontId="3" fillId="7" borderId="104" xfId="0" applyNumberFormat="1" applyFont="1" applyFill="1" applyBorder="1" applyAlignment="1">
      <alignment horizontal="right" vertical="top" wrapText="1"/>
    </xf>
    <xf numFmtId="49" fontId="5" fillId="7" borderId="0" xfId="0" applyNumberFormat="1" applyFont="1" applyFill="1" applyBorder="1" applyAlignment="1">
      <alignment vertical="top"/>
    </xf>
    <xf numFmtId="49" fontId="5" fillId="7" borderId="26" xfId="0" applyNumberFormat="1" applyFont="1" applyFill="1" applyBorder="1" applyAlignment="1">
      <alignment vertical="top"/>
    </xf>
    <xf numFmtId="166" fontId="5" fillId="8" borderId="76" xfId="0" applyNumberFormat="1" applyFont="1" applyFill="1" applyBorder="1" applyAlignment="1">
      <alignment vertical="top"/>
    </xf>
    <xf numFmtId="0" fontId="3" fillId="7" borderId="24" xfId="0" applyFont="1" applyFill="1" applyBorder="1" applyAlignment="1">
      <alignment vertical="top"/>
    </xf>
    <xf numFmtId="166" fontId="3" fillId="8" borderId="72" xfId="0" applyNumberFormat="1" applyFont="1" applyFill="1" applyBorder="1" applyAlignment="1">
      <alignment horizontal="right" vertical="top"/>
    </xf>
    <xf numFmtId="166" fontId="3" fillId="8" borderId="68" xfId="0" applyNumberFormat="1" applyFont="1" applyFill="1" applyBorder="1" applyAlignment="1">
      <alignment horizontal="right" vertical="top"/>
    </xf>
    <xf numFmtId="166" fontId="3" fillId="8" borderId="35" xfId="0" applyNumberFormat="1" applyFont="1" applyFill="1" applyBorder="1" applyAlignment="1">
      <alignment horizontal="right" vertical="top"/>
    </xf>
    <xf numFmtId="166" fontId="3" fillId="8" borderId="68" xfId="0" applyNumberFormat="1" applyFont="1" applyFill="1" applyBorder="1" applyAlignment="1">
      <alignment vertical="top"/>
    </xf>
    <xf numFmtId="166" fontId="3" fillId="8" borderId="46" xfId="0" applyNumberFormat="1" applyFont="1" applyFill="1" applyBorder="1" applyAlignment="1">
      <alignment horizontal="right" vertical="top"/>
    </xf>
    <xf numFmtId="166" fontId="3" fillId="8" borderId="114" xfId="0" applyNumberFormat="1" applyFont="1" applyFill="1" applyBorder="1" applyAlignment="1">
      <alignment horizontal="right" vertical="top"/>
    </xf>
    <xf numFmtId="166" fontId="3" fillId="8" borderId="0" xfId="0" applyNumberFormat="1" applyFont="1" applyFill="1" applyBorder="1" applyAlignment="1">
      <alignment horizontal="right" vertical="top"/>
    </xf>
    <xf numFmtId="166" fontId="3" fillId="8" borderId="79" xfId="0" applyNumberFormat="1" applyFont="1" applyFill="1" applyBorder="1" applyAlignment="1">
      <alignment horizontal="right" vertical="top"/>
    </xf>
    <xf numFmtId="166" fontId="3" fillId="8" borderId="5" xfId="0" applyNumberFormat="1" applyFont="1" applyFill="1" applyBorder="1" applyAlignment="1">
      <alignment vertical="top"/>
    </xf>
    <xf numFmtId="166" fontId="3" fillId="8" borderId="93" xfId="0" applyNumberFormat="1" applyFont="1" applyFill="1" applyBorder="1" applyAlignment="1">
      <alignment vertical="top"/>
    </xf>
    <xf numFmtId="166" fontId="3" fillId="8" borderId="30" xfId="0" applyNumberFormat="1" applyFont="1" applyFill="1" applyBorder="1" applyAlignment="1">
      <alignment vertical="top"/>
    </xf>
    <xf numFmtId="166" fontId="3" fillId="8" borderId="30" xfId="0" applyNumberFormat="1" applyFont="1" applyFill="1" applyBorder="1" applyAlignment="1">
      <alignment horizontal="right" vertical="top"/>
    </xf>
    <xf numFmtId="166" fontId="3" fillId="8" borderId="49" xfId="0" applyNumberFormat="1" applyFont="1" applyFill="1" applyBorder="1" applyAlignment="1">
      <alignment horizontal="right" vertical="top"/>
    </xf>
    <xf numFmtId="166" fontId="3" fillId="8" borderId="106" xfId="0" applyNumberFormat="1" applyFont="1" applyFill="1" applyBorder="1" applyAlignment="1">
      <alignment horizontal="right" vertical="top"/>
    </xf>
    <xf numFmtId="166" fontId="3" fillId="8" borderId="19" xfId="0" applyNumberFormat="1" applyFont="1" applyFill="1" applyBorder="1" applyAlignment="1">
      <alignment horizontal="right" vertical="top"/>
    </xf>
    <xf numFmtId="166" fontId="5" fillId="8" borderId="30" xfId="0" applyNumberFormat="1" applyFont="1" applyFill="1" applyBorder="1" applyAlignment="1">
      <alignment horizontal="right" vertical="top"/>
    </xf>
    <xf numFmtId="166" fontId="3" fillId="8" borderId="38" xfId="0" applyNumberFormat="1" applyFont="1" applyFill="1" applyBorder="1" applyAlignment="1">
      <alignment horizontal="right" vertical="top"/>
    </xf>
    <xf numFmtId="166" fontId="3" fillId="8" borderId="7" xfId="0" applyNumberFormat="1" applyFont="1" applyFill="1" applyBorder="1" applyAlignment="1">
      <alignment vertical="top"/>
    </xf>
    <xf numFmtId="166" fontId="3" fillId="8" borderId="7" xfId="0" applyNumberFormat="1" applyFont="1" applyFill="1" applyBorder="1" applyAlignment="1">
      <alignment horizontal="right" vertical="top"/>
    </xf>
    <xf numFmtId="166" fontId="3" fillId="8" borderId="16" xfId="0" applyNumberFormat="1" applyFont="1" applyFill="1" applyBorder="1" applyAlignment="1">
      <alignment horizontal="right" vertical="top"/>
    </xf>
    <xf numFmtId="166" fontId="3" fillId="8" borderId="47" xfId="0" applyNumberFormat="1" applyFont="1" applyFill="1" applyBorder="1" applyAlignment="1">
      <alignment horizontal="right" vertical="top"/>
    </xf>
    <xf numFmtId="166" fontId="3" fillId="8" borderId="66" xfId="0" applyNumberFormat="1" applyFont="1" applyFill="1" applyBorder="1" applyAlignment="1">
      <alignment horizontal="right" vertical="top"/>
    </xf>
    <xf numFmtId="166" fontId="3" fillId="8" borderId="79" xfId="1" applyNumberFormat="1" applyFont="1" applyFill="1" applyBorder="1" applyAlignment="1">
      <alignment horizontal="right" vertical="top"/>
    </xf>
    <xf numFmtId="166" fontId="3" fillId="8" borderId="10" xfId="0" applyNumberFormat="1" applyFont="1" applyFill="1" applyBorder="1" applyAlignment="1">
      <alignment horizontal="right" vertical="top"/>
    </xf>
    <xf numFmtId="166" fontId="3" fillId="8" borderId="8" xfId="0" applyNumberFormat="1" applyFont="1" applyFill="1" applyBorder="1" applyAlignment="1">
      <alignment horizontal="right" vertical="top"/>
    </xf>
    <xf numFmtId="166" fontId="3" fillId="8" borderId="6" xfId="0" applyNumberFormat="1" applyFont="1" applyFill="1" applyBorder="1" applyAlignment="1">
      <alignment horizontal="right" vertical="top"/>
    </xf>
    <xf numFmtId="166" fontId="5" fillId="8" borderId="42" xfId="0" applyNumberFormat="1" applyFont="1" applyFill="1" applyBorder="1" applyAlignment="1">
      <alignment horizontal="right" vertical="top"/>
    </xf>
    <xf numFmtId="166" fontId="3" fillId="8" borderId="108" xfId="0" applyNumberFormat="1" applyFont="1" applyFill="1" applyBorder="1" applyAlignment="1">
      <alignment horizontal="right" vertical="top"/>
    </xf>
    <xf numFmtId="166" fontId="3" fillId="8" borderId="126" xfId="0" applyNumberFormat="1" applyFont="1" applyFill="1" applyBorder="1" applyAlignment="1">
      <alignment horizontal="right" vertical="top"/>
    </xf>
    <xf numFmtId="166" fontId="3" fillId="8" borderId="6" xfId="0" applyNumberFormat="1" applyFont="1" applyFill="1" applyBorder="1" applyAlignment="1">
      <alignment vertical="top"/>
    </xf>
    <xf numFmtId="166" fontId="3" fillId="8" borderId="51" xfId="0" applyNumberFormat="1" applyFont="1" applyFill="1" applyBorder="1" applyAlignment="1">
      <alignment horizontal="right" vertical="top"/>
    </xf>
    <xf numFmtId="166" fontId="3" fillId="8" borderId="53" xfId="0" applyNumberFormat="1" applyFont="1" applyFill="1" applyBorder="1" applyAlignment="1">
      <alignment horizontal="right" vertical="top"/>
    </xf>
    <xf numFmtId="166" fontId="3" fillId="8" borderId="63" xfId="0" applyNumberFormat="1" applyFont="1" applyFill="1" applyBorder="1" applyAlignment="1">
      <alignment horizontal="right" vertical="top"/>
    </xf>
    <xf numFmtId="166" fontId="3" fillId="8" borderId="104" xfId="0" applyNumberFormat="1" applyFont="1" applyFill="1" applyBorder="1" applyAlignment="1">
      <alignment horizontal="right" vertical="top"/>
    </xf>
    <xf numFmtId="0" fontId="10" fillId="7" borderId="50" xfId="0" applyFont="1" applyFill="1" applyBorder="1" applyAlignment="1">
      <alignment vertical="top" wrapText="1"/>
    </xf>
    <xf numFmtId="166" fontId="3" fillId="0" borderId="55" xfId="0" applyNumberFormat="1" applyFont="1" applyBorder="1" applyAlignment="1">
      <alignment horizontal="right" vertical="top"/>
    </xf>
    <xf numFmtId="0" fontId="5" fillId="8" borderId="70" xfId="0" applyFont="1" applyFill="1" applyBorder="1" applyAlignment="1">
      <alignment horizontal="center" vertical="top"/>
    </xf>
    <xf numFmtId="0" fontId="5" fillId="7" borderId="18" xfId="0" applyFont="1" applyFill="1" applyBorder="1" applyAlignment="1">
      <alignment vertical="top" wrapText="1"/>
    </xf>
    <xf numFmtId="3" fontId="3" fillId="3" borderId="27" xfId="0" applyNumberFormat="1" applyFont="1" applyFill="1" applyBorder="1" applyAlignment="1">
      <alignment horizontal="right" vertical="top"/>
    </xf>
    <xf numFmtId="0" fontId="3" fillId="3" borderId="9" xfId="0" applyFont="1" applyFill="1" applyBorder="1" applyAlignment="1">
      <alignment horizontal="center" vertical="top" wrapText="1"/>
    </xf>
    <xf numFmtId="0" fontId="9" fillId="0" borderId="31" xfId="0" applyFont="1" applyFill="1" applyBorder="1" applyAlignment="1">
      <alignment horizontal="center" vertical="top" wrapText="1"/>
    </xf>
    <xf numFmtId="49" fontId="5" fillId="3" borderId="28" xfId="0" applyNumberFormat="1" applyFont="1" applyFill="1" applyBorder="1" applyAlignment="1">
      <alignment vertical="top"/>
    </xf>
    <xf numFmtId="0" fontId="3" fillId="0" borderId="29" xfId="0" applyNumberFormat="1" applyFont="1" applyFill="1" applyBorder="1" applyAlignment="1">
      <alignment horizontal="center" vertical="top"/>
    </xf>
    <xf numFmtId="3" fontId="3" fillId="0" borderId="51" xfId="0" applyNumberFormat="1" applyFont="1" applyBorder="1" applyAlignment="1">
      <alignment horizontal="right" vertical="top"/>
    </xf>
    <xf numFmtId="3" fontId="3" fillId="0" borderId="35" xfId="0" applyNumberFormat="1" applyFont="1" applyBorder="1" applyAlignment="1">
      <alignment horizontal="right" vertical="top"/>
    </xf>
    <xf numFmtId="3" fontId="3" fillId="3" borderId="115" xfId="0" applyNumberFormat="1" applyFont="1" applyFill="1" applyBorder="1" applyAlignment="1">
      <alignment horizontal="right" vertical="top"/>
    </xf>
    <xf numFmtId="3" fontId="5" fillId="10" borderId="58" xfId="0" applyNumberFormat="1" applyFont="1" applyFill="1" applyBorder="1" applyAlignment="1">
      <alignment vertical="top"/>
    </xf>
    <xf numFmtId="3" fontId="3" fillId="0" borderId="48" xfId="0" applyNumberFormat="1" applyFont="1" applyBorder="1" applyAlignment="1">
      <alignment horizontal="right" vertical="top"/>
    </xf>
    <xf numFmtId="3" fontId="3" fillId="0" borderId="50" xfId="0" applyNumberFormat="1" applyFont="1" applyBorder="1" applyAlignment="1">
      <alignment horizontal="right" vertical="top"/>
    </xf>
    <xf numFmtId="166" fontId="3" fillId="7" borderId="36" xfId="0" applyNumberFormat="1" applyFont="1" applyFill="1" applyBorder="1" applyAlignment="1">
      <alignment horizontal="right" vertical="top"/>
    </xf>
    <xf numFmtId="0" fontId="5" fillId="7" borderId="9" xfId="0" applyFont="1" applyFill="1" applyBorder="1" applyAlignment="1">
      <alignment horizontal="center" vertical="top"/>
    </xf>
    <xf numFmtId="3" fontId="3" fillId="0" borderId="31" xfId="0" applyNumberFormat="1" applyFont="1" applyFill="1" applyBorder="1" applyAlignment="1">
      <alignment horizontal="center" wrapText="1"/>
    </xf>
    <xf numFmtId="3" fontId="3" fillId="0" borderId="32" xfId="0" applyNumberFormat="1" applyFont="1" applyFill="1" applyBorder="1" applyAlignment="1">
      <alignment horizontal="center" wrapText="1"/>
    </xf>
    <xf numFmtId="166" fontId="5" fillId="8" borderId="51" xfId="0" applyNumberFormat="1" applyFont="1" applyFill="1" applyBorder="1" applyAlignment="1">
      <alignment horizontal="right" vertical="top"/>
    </xf>
    <xf numFmtId="166" fontId="3" fillId="8" borderId="90" xfId="0" applyNumberFormat="1" applyFont="1" applyFill="1" applyBorder="1" applyAlignment="1">
      <alignment vertical="top"/>
    </xf>
    <xf numFmtId="166" fontId="3" fillId="8" borderId="104" xfId="0" applyNumberFormat="1" applyFont="1" applyFill="1" applyBorder="1" applyAlignment="1">
      <alignment vertical="top"/>
    </xf>
    <xf numFmtId="0" fontId="3" fillId="7" borderId="49" xfId="0" applyFont="1" applyFill="1" applyBorder="1" applyAlignment="1">
      <alignment horizontal="left" vertical="top" wrapText="1"/>
    </xf>
    <xf numFmtId="0" fontId="3" fillId="7" borderId="19" xfId="0" applyFont="1" applyFill="1" applyBorder="1" applyAlignment="1">
      <alignment horizontal="left" vertical="top" wrapText="1"/>
    </xf>
    <xf numFmtId="0" fontId="3" fillId="0" borderId="35" xfId="0" applyFont="1" applyBorder="1" applyAlignment="1">
      <alignment horizontal="justify" vertical="top"/>
    </xf>
    <xf numFmtId="0" fontId="3" fillId="7" borderId="106" xfId="0" applyFont="1" applyFill="1" applyBorder="1" applyAlignment="1">
      <alignment vertical="top" wrapText="1"/>
    </xf>
    <xf numFmtId="0" fontId="3" fillId="0" borderId="106" xfId="0" applyFont="1" applyFill="1" applyBorder="1" applyAlignment="1">
      <alignment horizontal="left" vertical="top" wrapText="1"/>
    </xf>
    <xf numFmtId="0" fontId="3" fillId="0" borderId="120" xfId="0" applyFont="1" applyBorder="1" applyAlignment="1">
      <alignment horizontal="center" vertical="top"/>
    </xf>
    <xf numFmtId="166" fontId="3" fillId="8" borderId="120" xfId="0" applyNumberFormat="1" applyFont="1" applyFill="1" applyBorder="1" applyAlignment="1">
      <alignment vertical="top"/>
    </xf>
    <xf numFmtId="3" fontId="3" fillId="7" borderId="46" xfId="0" applyNumberFormat="1" applyFont="1" applyFill="1" applyBorder="1" applyAlignment="1">
      <alignment vertical="top"/>
    </xf>
    <xf numFmtId="3" fontId="3" fillId="7" borderId="53" xfId="0" applyNumberFormat="1" applyFont="1" applyFill="1" applyBorder="1" applyAlignment="1">
      <alignment horizontal="right" vertical="top" wrapText="1"/>
    </xf>
    <xf numFmtId="3" fontId="5" fillId="8" borderId="76" xfId="0" applyNumberFormat="1" applyFont="1" applyFill="1" applyBorder="1" applyAlignment="1">
      <alignment horizontal="right" vertical="top"/>
    </xf>
    <xf numFmtId="3" fontId="5" fillId="8" borderId="58" xfId="0" applyNumberFormat="1" applyFont="1" applyFill="1" applyBorder="1" applyAlignment="1">
      <alignment horizontal="right" vertical="top"/>
    </xf>
    <xf numFmtId="0" fontId="7" fillId="0" borderId="35" xfId="0" applyFont="1" applyFill="1" applyBorder="1" applyAlignment="1">
      <alignment horizontal="center" vertical="center" textRotation="90" wrapText="1"/>
    </xf>
    <xf numFmtId="165" fontId="3" fillId="0" borderId="68" xfId="0" applyNumberFormat="1" applyFont="1" applyFill="1" applyBorder="1" applyAlignment="1">
      <alignment horizontal="center" vertical="top" wrapText="1"/>
    </xf>
    <xf numFmtId="0" fontId="15" fillId="0" borderId="12" xfId="0" applyFont="1" applyFill="1" applyBorder="1" applyAlignment="1">
      <alignment horizontal="center" vertical="center" textRotation="90" shrinkToFit="1"/>
    </xf>
    <xf numFmtId="0" fontId="7" fillId="3" borderId="72" xfId="0" applyFont="1" applyFill="1" applyBorder="1" applyAlignment="1">
      <alignment horizontal="center" vertical="center" textRotation="90" wrapText="1"/>
    </xf>
    <xf numFmtId="0" fontId="3" fillId="7" borderId="108" xfId="0" applyFont="1" applyFill="1" applyBorder="1" applyAlignment="1">
      <alignment vertical="top" wrapText="1"/>
    </xf>
    <xf numFmtId="0" fontId="3" fillId="0" borderId="91" xfId="0" applyFont="1" applyFill="1" applyBorder="1" applyAlignment="1">
      <alignment horizontal="left" vertical="top" wrapText="1"/>
    </xf>
    <xf numFmtId="3" fontId="3" fillId="0" borderId="92" xfId="0" applyNumberFormat="1" applyFont="1" applyFill="1" applyBorder="1" applyAlignment="1">
      <alignment horizontal="center" vertical="top"/>
    </xf>
    <xf numFmtId="165" fontId="5" fillId="0" borderId="16" xfId="0" applyNumberFormat="1" applyFont="1" applyFill="1" applyBorder="1" applyAlignment="1">
      <alignment horizontal="center" vertical="top" wrapText="1"/>
    </xf>
    <xf numFmtId="3" fontId="3" fillId="3" borderId="50" xfId="0" applyNumberFormat="1" applyFont="1" applyFill="1" applyBorder="1" applyAlignment="1">
      <alignment horizontal="right" vertical="top"/>
    </xf>
    <xf numFmtId="3" fontId="3" fillId="7" borderId="120" xfId="0" applyNumberFormat="1" applyFont="1" applyFill="1" applyBorder="1" applyAlignment="1">
      <alignment horizontal="right" vertical="top"/>
    </xf>
    <xf numFmtId="0" fontId="7" fillId="3" borderId="30" xfId="0" applyFont="1" applyFill="1" applyBorder="1" applyAlignment="1">
      <alignment horizontal="center" vertical="center" textRotation="90" wrapText="1"/>
    </xf>
    <xf numFmtId="49" fontId="5" fillId="0" borderId="79" xfId="0" applyNumberFormat="1" applyFont="1" applyFill="1" applyBorder="1" applyAlignment="1">
      <alignment horizontal="center" vertical="top" wrapText="1"/>
    </xf>
    <xf numFmtId="3" fontId="5" fillId="3" borderId="24" xfId="0" applyNumberFormat="1" applyFont="1" applyFill="1" applyBorder="1" applyAlignment="1">
      <alignment horizontal="right" vertical="top"/>
    </xf>
    <xf numFmtId="3" fontId="5" fillId="3" borderId="68" xfId="0" applyNumberFormat="1" applyFont="1" applyFill="1" applyBorder="1" applyAlignment="1">
      <alignment horizontal="right" vertical="top"/>
    </xf>
    <xf numFmtId="3" fontId="5" fillId="3" borderId="30" xfId="0" applyNumberFormat="1" applyFont="1" applyFill="1" applyBorder="1" applyAlignment="1">
      <alignment horizontal="right" vertical="top"/>
    </xf>
    <xf numFmtId="3" fontId="5" fillId="3" borderId="29" xfId="0" applyNumberFormat="1" applyFont="1" applyFill="1" applyBorder="1" applyAlignment="1">
      <alignment horizontal="right" vertical="top"/>
    </xf>
    <xf numFmtId="3" fontId="5" fillId="3" borderId="28" xfId="0" applyNumberFormat="1" applyFont="1" applyFill="1" applyBorder="1" applyAlignment="1">
      <alignment horizontal="right" vertical="top"/>
    </xf>
    <xf numFmtId="3" fontId="5" fillId="3" borderId="55" xfId="0" applyNumberFormat="1" applyFont="1" applyFill="1" applyBorder="1" applyAlignment="1">
      <alignment horizontal="right" vertical="top"/>
    </xf>
    <xf numFmtId="3" fontId="5" fillId="3" borderId="79" xfId="0" applyNumberFormat="1" applyFont="1" applyFill="1" applyBorder="1" applyAlignment="1">
      <alignment horizontal="right" vertical="top"/>
    </xf>
    <xf numFmtId="3" fontId="5" fillId="10" borderId="32" xfId="0" applyNumberFormat="1" applyFont="1" applyFill="1" applyBorder="1" applyAlignment="1">
      <alignment horizontal="right" vertical="top"/>
    </xf>
    <xf numFmtId="49" fontId="5" fillId="10" borderId="62" xfId="0" applyNumberFormat="1" applyFont="1" applyFill="1" applyBorder="1" applyAlignment="1">
      <alignment horizontal="center" vertical="top"/>
    </xf>
    <xf numFmtId="0" fontId="3" fillId="10" borderId="62" xfId="0" applyFont="1" applyFill="1" applyBorder="1" applyAlignment="1">
      <alignment horizontal="left" vertical="top" wrapText="1"/>
    </xf>
    <xf numFmtId="0" fontId="3" fillId="10" borderId="62" xfId="0" applyFont="1" applyFill="1" applyBorder="1" applyAlignment="1">
      <alignment horizontal="center" vertical="center" textRotation="90" wrapText="1"/>
    </xf>
    <xf numFmtId="0" fontId="9" fillId="7" borderId="12" xfId="0" applyFont="1" applyFill="1" applyBorder="1" applyAlignment="1">
      <alignment horizontal="center" vertical="center" textRotation="90" wrapText="1"/>
    </xf>
    <xf numFmtId="3" fontId="3" fillId="0" borderId="35" xfId="0" applyNumberFormat="1" applyFont="1" applyBorder="1" applyAlignment="1">
      <alignment vertical="top"/>
    </xf>
    <xf numFmtId="3" fontId="3" fillId="0" borderId="7" xfId="0" applyNumberFormat="1" applyFont="1" applyBorder="1" applyAlignment="1">
      <alignment vertical="top"/>
    </xf>
    <xf numFmtId="3" fontId="3" fillId="0" borderId="11" xfId="0" applyNumberFormat="1" applyFont="1" applyBorder="1" applyAlignment="1">
      <alignment vertical="top"/>
    </xf>
    <xf numFmtId="3" fontId="3" fillId="0" borderId="18" xfId="0" applyNumberFormat="1" applyFont="1" applyBorder="1" applyAlignment="1">
      <alignment vertical="top"/>
    </xf>
    <xf numFmtId="3" fontId="3" fillId="0" borderId="45" xfId="0" applyNumberFormat="1" applyFont="1" applyBorder="1" applyAlignment="1">
      <alignment vertical="top"/>
    </xf>
    <xf numFmtId="0" fontId="3" fillId="7" borderId="72" xfId="0" applyFont="1" applyFill="1" applyBorder="1" applyAlignment="1">
      <alignment horizontal="center" vertical="top"/>
    </xf>
    <xf numFmtId="3" fontId="3" fillId="0" borderId="72" xfId="0" applyNumberFormat="1" applyFont="1" applyBorder="1" applyAlignment="1">
      <alignment vertical="top"/>
    </xf>
    <xf numFmtId="0" fontId="3" fillId="0" borderId="72" xfId="0" applyFont="1" applyBorder="1" applyAlignment="1">
      <alignment vertical="top"/>
    </xf>
    <xf numFmtId="0" fontId="3" fillId="0" borderId="13" xfId="0" applyFont="1" applyBorder="1" applyAlignment="1">
      <alignment vertical="top"/>
    </xf>
    <xf numFmtId="0" fontId="3" fillId="0" borderId="77" xfId="0" applyFont="1" applyBorder="1" applyAlignment="1">
      <alignment vertical="top"/>
    </xf>
    <xf numFmtId="0" fontId="3" fillId="0" borderId="15" xfId="0" applyFont="1" applyBorder="1" applyAlignment="1">
      <alignment vertical="top"/>
    </xf>
    <xf numFmtId="0" fontId="3" fillId="0" borderId="51" xfId="0" applyFont="1" applyBorder="1" applyAlignment="1">
      <alignment vertical="top"/>
    </xf>
    <xf numFmtId="0" fontId="3" fillId="0" borderId="20" xfId="0" applyFont="1" applyBorder="1" applyAlignment="1">
      <alignment vertical="top"/>
    </xf>
    <xf numFmtId="0" fontId="3" fillId="0" borderId="63" xfId="0" applyFont="1" applyBorder="1" applyAlignment="1">
      <alignment vertical="top"/>
    </xf>
    <xf numFmtId="0" fontId="3" fillId="0" borderId="21" xfId="0" applyFont="1" applyBorder="1" applyAlignment="1">
      <alignment vertical="top"/>
    </xf>
    <xf numFmtId="3" fontId="3" fillId="7" borderId="93" xfId="0" applyNumberFormat="1" applyFont="1" applyFill="1" applyBorder="1" applyAlignment="1">
      <alignment horizontal="right" vertical="top"/>
    </xf>
    <xf numFmtId="0" fontId="3" fillId="7" borderId="12" xfId="0" applyFont="1" applyFill="1" applyBorder="1" applyAlignment="1">
      <alignment horizontal="left" vertical="top" wrapText="1"/>
    </xf>
    <xf numFmtId="3" fontId="3" fillId="7" borderId="13" xfId="0" applyNumberFormat="1" applyFont="1" applyFill="1" applyBorder="1" applyAlignment="1">
      <alignment horizontal="center" vertical="top"/>
    </xf>
    <xf numFmtId="3" fontId="3" fillId="7" borderId="15" xfId="0" applyNumberFormat="1" applyFont="1" applyFill="1" applyBorder="1" applyAlignment="1">
      <alignment horizontal="center" vertical="top"/>
    </xf>
    <xf numFmtId="49" fontId="5" fillId="7" borderId="55" xfId="0" applyNumberFormat="1" applyFont="1" applyFill="1" applyBorder="1" applyAlignment="1">
      <alignment horizontal="center" vertical="top"/>
    </xf>
    <xf numFmtId="49" fontId="5" fillId="7" borderId="13" xfId="0" applyNumberFormat="1" applyFont="1" applyFill="1" applyBorder="1" applyAlignment="1">
      <alignment horizontal="center" vertical="top"/>
    </xf>
    <xf numFmtId="0" fontId="5" fillId="7" borderId="15" xfId="0" applyFont="1" applyFill="1" applyBorder="1" applyAlignment="1">
      <alignment vertical="top" wrapText="1"/>
    </xf>
    <xf numFmtId="166" fontId="3" fillId="7" borderId="79" xfId="0" applyNumberFormat="1" applyFont="1" applyFill="1" applyBorder="1" applyAlignment="1">
      <alignment horizontal="right" vertical="top"/>
    </xf>
    <xf numFmtId="3" fontId="5" fillId="10" borderId="70" xfId="0" applyNumberFormat="1" applyFont="1" applyFill="1" applyBorder="1" applyAlignment="1">
      <alignment vertical="top"/>
    </xf>
    <xf numFmtId="3" fontId="5" fillId="9" borderId="58" xfId="0" applyNumberFormat="1" applyFont="1" applyFill="1" applyBorder="1" applyAlignment="1">
      <alignment horizontal="right" vertical="top"/>
    </xf>
    <xf numFmtId="3" fontId="5" fillId="2" borderId="78" xfId="0" applyNumberFormat="1" applyFont="1" applyFill="1" applyBorder="1" applyAlignment="1">
      <alignment horizontal="right" vertical="top"/>
    </xf>
    <xf numFmtId="3" fontId="5" fillId="8" borderId="32" xfId="0" applyNumberFormat="1" applyFont="1" applyFill="1" applyBorder="1" applyAlignment="1">
      <alignment horizontal="right" vertical="top"/>
    </xf>
    <xf numFmtId="0" fontId="3" fillId="7" borderId="89" xfId="0" applyNumberFormat="1" applyFont="1" applyFill="1" applyBorder="1" applyAlignment="1">
      <alignment horizontal="center" vertical="top"/>
    </xf>
    <xf numFmtId="3" fontId="5" fillId="2" borderId="57" xfId="0" applyNumberFormat="1" applyFont="1" applyFill="1" applyBorder="1" applyAlignment="1">
      <alignment horizontal="right" vertical="top"/>
    </xf>
    <xf numFmtId="3" fontId="5" fillId="2" borderId="80" xfId="0" applyNumberFormat="1" applyFont="1" applyFill="1" applyBorder="1" applyAlignment="1">
      <alignment horizontal="right" vertical="top"/>
    </xf>
    <xf numFmtId="49" fontId="5" fillId="7" borderId="58" xfId="0" applyNumberFormat="1" applyFont="1" applyFill="1" applyBorder="1" applyAlignment="1">
      <alignment horizontal="center" vertical="top"/>
    </xf>
    <xf numFmtId="3" fontId="5" fillId="2" borderId="4" xfId="0" applyNumberFormat="1" applyFont="1" applyFill="1" applyBorder="1" applyAlignment="1">
      <alignment horizontal="right" vertical="top"/>
    </xf>
    <xf numFmtId="3" fontId="5" fillId="9" borderId="31" xfId="0" applyNumberFormat="1" applyFont="1" applyFill="1" applyBorder="1" applyAlignment="1">
      <alignment horizontal="right" vertical="top"/>
    </xf>
    <xf numFmtId="49" fontId="5" fillId="7" borderId="24" xfId="0" applyNumberFormat="1" applyFont="1" applyFill="1" applyBorder="1" applyAlignment="1">
      <alignment horizontal="center" vertical="top"/>
    </xf>
    <xf numFmtId="0" fontId="3" fillId="7" borderId="24" xfId="0" applyFont="1" applyFill="1" applyBorder="1" applyAlignment="1">
      <alignment horizontal="center" vertical="center" wrapText="1"/>
    </xf>
    <xf numFmtId="166" fontId="3" fillId="7" borderId="50" xfId="0" applyNumberFormat="1" applyFont="1" applyFill="1" applyBorder="1" applyAlignment="1">
      <alignment horizontal="right" vertical="top"/>
    </xf>
    <xf numFmtId="0" fontId="3" fillId="7" borderId="50" xfId="0" applyNumberFormat="1" applyFont="1" applyFill="1" applyBorder="1" applyAlignment="1">
      <alignment horizontal="center" vertical="top"/>
    </xf>
    <xf numFmtId="3" fontId="3" fillId="7" borderId="41" xfId="0" applyNumberFormat="1" applyFont="1" applyFill="1" applyBorder="1" applyAlignment="1">
      <alignment vertical="top"/>
    </xf>
    <xf numFmtId="3" fontId="3" fillId="7" borderId="12" xfId="0" applyNumberFormat="1" applyFont="1" applyFill="1" applyBorder="1" applyAlignment="1">
      <alignment vertical="top"/>
    </xf>
    <xf numFmtId="3" fontId="3" fillId="7" borderId="114" xfId="0" applyNumberFormat="1" applyFont="1" applyFill="1" applyBorder="1" applyAlignment="1">
      <alignment vertical="top"/>
    </xf>
    <xf numFmtId="3" fontId="3" fillId="0" borderId="79" xfId="0" applyNumberFormat="1" applyFont="1" applyFill="1" applyBorder="1" applyAlignment="1">
      <alignment horizontal="right" vertical="top"/>
    </xf>
    <xf numFmtId="3" fontId="3" fillId="0" borderId="43" xfId="0" applyNumberFormat="1" applyFont="1" applyFill="1" applyBorder="1" applyAlignment="1">
      <alignment vertical="top"/>
    </xf>
    <xf numFmtId="3" fontId="5" fillId="10" borderId="58" xfId="0" applyNumberFormat="1" applyFont="1" applyFill="1" applyBorder="1" applyAlignment="1">
      <alignment horizontal="right" vertical="top"/>
    </xf>
    <xf numFmtId="3" fontId="3" fillId="7" borderId="43" xfId="0" applyNumberFormat="1" applyFont="1" applyFill="1" applyBorder="1" applyAlignment="1">
      <alignment horizontal="right" vertical="top"/>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49" fontId="5" fillId="7" borderId="18" xfId="0" applyNumberFormat="1" applyFont="1" applyFill="1" applyBorder="1" applyAlignment="1">
      <alignment horizontal="center" vertical="top"/>
    </xf>
    <xf numFmtId="0" fontId="3" fillId="3" borderId="118" xfId="0" applyFont="1" applyFill="1" applyBorder="1" applyAlignment="1">
      <alignment horizontal="left" vertical="top" wrapText="1"/>
    </xf>
    <xf numFmtId="49" fontId="5" fillId="0" borderId="18" xfId="0" applyNumberFormat="1" applyFont="1" applyBorder="1" applyAlignment="1">
      <alignment horizontal="center" vertical="top"/>
    </xf>
    <xf numFmtId="0" fontId="3" fillId="0" borderId="33" xfId="0" applyFont="1" applyBorder="1" applyAlignment="1">
      <alignment horizontal="center" vertical="top"/>
    </xf>
    <xf numFmtId="0" fontId="3" fillId="0" borderId="38" xfId="0" applyFont="1" applyFill="1" applyBorder="1" applyAlignment="1">
      <alignment horizontal="left" vertical="top" wrapText="1"/>
    </xf>
    <xf numFmtId="165" fontId="5" fillId="0" borderId="51" xfId="0" applyNumberFormat="1" applyFont="1" applyFill="1" applyBorder="1" applyAlignment="1">
      <alignment horizontal="center" vertical="top" wrapText="1"/>
    </xf>
    <xf numFmtId="0" fontId="3" fillId="7" borderId="38" xfId="0" applyFont="1" applyFill="1" applyBorder="1" applyAlignment="1">
      <alignment horizontal="left" vertical="top" wrapText="1"/>
    </xf>
    <xf numFmtId="49" fontId="5" fillId="9" borderId="35" xfId="0" applyNumberFormat="1" applyFont="1" applyFill="1" applyBorder="1" applyAlignment="1">
      <alignment horizontal="center" vertical="top"/>
    </xf>
    <xf numFmtId="0" fontId="3" fillId="3" borderId="18" xfId="0" applyFont="1" applyFill="1" applyBorder="1" applyAlignment="1">
      <alignment horizontal="left" vertical="top" wrapText="1"/>
    </xf>
    <xf numFmtId="0" fontId="22" fillId="7" borderId="35" xfId="0" applyFont="1" applyFill="1" applyBorder="1" applyAlignment="1">
      <alignment horizontal="center" vertical="top" wrapText="1"/>
    </xf>
    <xf numFmtId="0" fontId="3" fillId="3" borderId="7"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7" borderId="7" xfId="0" applyFont="1" applyFill="1" applyBorder="1" applyAlignment="1">
      <alignment horizontal="center" vertical="top" wrapText="1"/>
    </xf>
    <xf numFmtId="49" fontId="5" fillId="7" borderId="11" xfId="0" applyNumberFormat="1" applyFont="1" applyFill="1" applyBorder="1" applyAlignment="1">
      <alignment horizontal="center" vertical="top"/>
    </xf>
    <xf numFmtId="0" fontId="3" fillId="3" borderId="36" xfId="0" applyFont="1" applyFill="1" applyBorder="1" applyAlignment="1">
      <alignment horizontal="left" vertical="top" wrapText="1"/>
    </xf>
    <xf numFmtId="0" fontId="3" fillId="3" borderId="30" xfId="0" applyFont="1" applyFill="1" applyBorder="1" applyAlignment="1">
      <alignment horizontal="left" vertical="top" wrapText="1"/>
    </xf>
    <xf numFmtId="49" fontId="5" fillId="3" borderId="18" xfId="0" applyNumberFormat="1" applyFont="1" applyFill="1" applyBorder="1" applyAlignment="1">
      <alignment horizontal="center" vertical="top"/>
    </xf>
    <xf numFmtId="0" fontId="3" fillId="3" borderId="50" xfId="0" applyFont="1" applyFill="1" applyBorder="1" applyAlignment="1">
      <alignment horizontal="left" vertical="top" wrapText="1"/>
    </xf>
    <xf numFmtId="0" fontId="5" fillId="3" borderId="35" xfId="0" applyFont="1" applyFill="1" applyBorder="1" applyAlignment="1">
      <alignment horizontal="center" vertical="top" wrapText="1"/>
    </xf>
    <xf numFmtId="0" fontId="3" fillId="0" borderId="35" xfId="0" applyFont="1" applyBorder="1" applyAlignment="1">
      <alignment vertical="top" wrapText="1"/>
    </xf>
    <xf numFmtId="0" fontId="11" fillId="0" borderId="35" xfId="0" applyFont="1" applyBorder="1" applyAlignment="1">
      <alignment vertical="top" wrapText="1"/>
    </xf>
    <xf numFmtId="49" fontId="5" fillId="7" borderId="18"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5" fillId="0" borderId="51" xfId="0" applyFont="1" applyFill="1" applyBorder="1" applyAlignment="1">
      <alignment horizontal="center" vertical="top" wrapText="1"/>
    </xf>
    <xf numFmtId="0" fontId="5" fillId="0" borderId="35" xfId="0" applyFont="1" applyFill="1" applyBorder="1" applyAlignment="1">
      <alignment horizontal="center" vertical="top" wrapText="1"/>
    </xf>
    <xf numFmtId="165" fontId="3" fillId="7" borderId="35" xfId="0" applyNumberFormat="1" applyFont="1" applyFill="1" applyBorder="1" applyAlignment="1">
      <alignment horizontal="left" vertical="center" textRotation="90" wrapText="1"/>
    </xf>
    <xf numFmtId="49" fontId="5" fillId="9" borderId="30" xfId="0" applyNumberFormat="1" applyFont="1" applyFill="1" applyBorder="1" applyAlignment="1">
      <alignment horizontal="center" vertical="top"/>
    </xf>
    <xf numFmtId="49" fontId="5" fillId="9" borderId="16"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7" borderId="29" xfId="0" applyNumberFormat="1" applyFont="1" applyFill="1" applyBorder="1" applyAlignment="1">
      <alignment horizontal="center" vertical="top"/>
    </xf>
    <xf numFmtId="49" fontId="5" fillId="7" borderId="1" xfId="0" applyNumberFormat="1" applyFont="1" applyFill="1" applyBorder="1" applyAlignment="1">
      <alignment horizontal="center" vertical="top"/>
    </xf>
    <xf numFmtId="49" fontId="5" fillId="7" borderId="20" xfId="0" applyNumberFormat="1" applyFont="1" applyFill="1" applyBorder="1" applyAlignment="1">
      <alignment horizontal="center" vertical="top"/>
    </xf>
    <xf numFmtId="0" fontId="3" fillId="7" borderId="16" xfId="0" applyFont="1" applyFill="1" applyBorder="1" applyAlignment="1">
      <alignment horizontal="left" vertical="top" wrapText="1"/>
    </xf>
    <xf numFmtId="0" fontId="3" fillId="7" borderId="6" xfId="0" applyFont="1" applyFill="1" applyBorder="1" applyAlignment="1">
      <alignment horizontal="center" vertical="top" wrapText="1"/>
    </xf>
    <xf numFmtId="0" fontId="11" fillId="0" borderId="35" xfId="0" applyFont="1" applyBorder="1" applyAlignment="1">
      <alignment vertical="top"/>
    </xf>
    <xf numFmtId="3" fontId="3" fillId="3" borderId="11" xfId="0" applyNumberFormat="1" applyFont="1" applyFill="1" applyBorder="1" applyAlignment="1">
      <alignment horizontal="center" vertical="top"/>
    </xf>
    <xf numFmtId="0" fontId="3" fillId="0" borderId="7" xfId="0" applyFont="1" applyFill="1" applyBorder="1" applyAlignment="1">
      <alignment horizontal="left" vertical="top" wrapText="1"/>
    </xf>
    <xf numFmtId="0" fontId="3" fillId="3" borderId="21" xfId="0" applyFont="1" applyFill="1" applyBorder="1" applyAlignment="1">
      <alignment vertical="top" wrapText="1"/>
    </xf>
    <xf numFmtId="0" fontId="3" fillId="3" borderId="28" xfId="0" applyFont="1" applyFill="1" applyBorder="1" applyAlignment="1">
      <alignment vertical="top" wrapText="1"/>
    </xf>
    <xf numFmtId="0" fontId="5" fillId="0" borderId="68" xfId="0" applyFont="1" applyFill="1" applyBorder="1" applyAlignment="1">
      <alignment horizontal="center" vertical="top" wrapText="1"/>
    </xf>
    <xf numFmtId="49" fontId="5" fillId="7" borderId="28" xfId="0" applyNumberFormat="1" applyFont="1" applyFill="1" applyBorder="1" applyAlignment="1">
      <alignment horizontal="center" vertical="top"/>
    </xf>
    <xf numFmtId="0" fontId="3" fillId="7" borderId="30" xfId="0" applyFont="1" applyFill="1" applyBorder="1" applyAlignment="1">
      <alignment horizontal="left" vertical="top" wrapText="1"/>
    </xf>
    <xf numFmtId="3" fontId="3" fillId="7" borderId="27"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0" fontId="3" fillId="7" borderId="7" xfId="0" applyFont="1" applyFill="1" applyBorder="1" applyAlignment="1">
      <alignment horizontal="center" vertical="center" textRotation="90" wrapText="1"/>
    </xf>
    <xf numFmtId="49" fontId="5" fillId="9" borderId="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7" borderId="26" xfId="0" applyNumberFormat="1" applyFont="1" applyFill="1" applyBorder="1" applyAlignment="1">
      <alignment horizontal="center" vertical="top"/>
    </xf>
    <xf numFmtId="0" fontId="5" fillId="3" borderId="27" xfId="0" applyFont="1" applyFill="1" applyBorder="1" applyAlignment="1">
      <alignment vertical="top" wrapText="1"/>
    </xf>
    <xf numFmtId="0" fontId="3" fillId="3" borderId="18" xfId="0" applyFont="1" applyFill="1" applyBorder="1" applyAlignment="1">
      <alignment vertical="top" wrapText="1"/>
    </xf>
    <xf numFmtId="0" fontId="11" fillId="0" borderId="32" xfId="0" applyFont="1" applyBorder="1" applyAlignment="1">
      <alignment vertical="top" wrapText="1"/>
    </xf>
    <xf numFmtId="0" fontId="5" fillId="7" borderId="5" xfId="0" applyFont="1" applyFill="1" applyBorder="1" applyAlignment="1">
      <alignment horizontal="center" vertical="top" wrapText="1"/>
    </xf>
    <xf numFmtId="49" fontId="5" fillId="7" borderId="27" xfId="0" applyNumberFormat="1" applyFont="1" applyFill="1" applyBorder="1" applyAlignment="1">
      <alignment horizontal="center" vertical="top"/>
    </xf>
    <xf numFmtId="0" fontId="3" fillId="7" borderId="38" xfId="0" applyFont="1" applyFill="1" applyBorder="1" applyAlignment="1">
      <alignment vertical="top" wrapText="1"/>
    </xf>
    <xf numFmtId="0" fontId="5" fillId="0" borderId="7" xfId="0" applyFont="1" applyFill="1" applyBorder="1" applyAlignment="1">
      <alignment horizontal="center" vertical="top" wrapText="1"/>
    </xf>
    <xf numFmtId="49" fontId="5" fillId="7" borderId="0" xfId="0" applyNumberFormat="1" applyFont="1" applyFill="1" applyBorder="1" applyAlignment="1">
      <alignment horizontal="center" vertical="top"/>
    </xf>
    <xf numFmtId="0" fontId="3" fillId="7" borderId="21" xfId="0" applyFont="1" applyFill="1" applyBorder="1" applyAlignment="1">
      <alignment vertical="top" wrapText="1"/>
    </xf>
    <xf numFmtId="49" fontId="5" fillId="7" borderId="31" xfId="0" applyNumberFormat="1" applyFont="1" applyFill="1" applyBorder="1" applyAlignment="1">
      <alignment horizontal="center" vertical="top"/>
    </xf>
    <xf numFmtId="49" fontId="5" fillId="7" borderId="43"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0" fontId="3" fillId="7" borderId="18" xfId="0" applyFont="1" applyFill="1" applyBorder="1" applyAlignment="1">
      <alignment vertical="top" wrapText="1"/>
    </xf>
    <xf numFmtId="0" fontId="11" fillId="0" borderId="18" xfId="0" applyFont="1" applyBorder="1" applyAlignment="1">
      <alignment vertical="top" wrapText="1"/>
    </xf>
    <xf numFmtId="0" fontId="3" fillId="0" borderId="7" xfId="0" applyFont="1" applyFill="1" applyBorder="1" applyAlignment="1">
      <alignment vertical="top" wrapText="1"/>
    </xf>
    <xf numFmtId="0" fontId="3" fillId="3" borderId="7" xfId="0" applyFont="1" applyFill="1" applyBorder="1" applyAlignment="1">
      <alignment horizontal="center" vertical="top" wrapText="1"/>
    </xf>
    <xf numFmtId="0" fontId="3" fillId="7" borderId="7" xfId="0" applyFont="1" applyFill="1" applyBorder="1" applyAlignment="1">
      <alignment vertical="top" wrapText="1"/>
    </xf>
    <xf numFmtId="0" fontId="3" fillId="2" borderId="57" xfId="0" applyFont="1" applyFill="1" applyBorder="1" applyAlignment="1">
      <alignment horizontal="center" vertical="top" wrapText="1"/>
    </xf>
    <xf numFmtId="49" fontId="5" fillId="9"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11" fillId="0" borderId="0" xfId="0" applyFont="1" applyAlignment="1">
      <alignment vertical="top" wrapText="1"/>
    </xf>
    <xf numFmtId="0" fontId="3" fillId="7" borderId="35" xfId="0" applyFont="1" applyFill="1" applyBorder="1" applyAlignment="1">
      <alignment horizontal="center" vertical="center" textRotation="90" wrapText="1"/>
    </xf>
    <xf numFmtId="0" fontId="3" fillId="7" borderId="7" xfId="0" applyFont="1" applyFill="1" applyBorder="1" applyAlignment="1">
      <alignment horizontal="left" vertical="top" wrapText="1"/>
    </xf>
    <xf numFmtId="3" fontId="3" fillId="7" borderId="11" xfId="0" applyNumberFormat="1" applyFont="1" applyFill="1" applyBorder="1" applyAlignment="1">
      <alignment horizontal="center" vertical="top"/>
    </xf>
    <xf numFmtId="49" fontId="5" fillId="0" borderId="15" xfId="0" applyNumberFormat="1" applyFont="1" applyBorder="1" applyAlignment="1">
      <alignment horizontal="center" vertical="top"/>
    </xf>
    <xf numFmtId="49" fontId="5" fillId="0" borderId="17" xfId="0" applyNumberFormat="1" applyFont="1" applyBorder="1" applyAlignment="1">
      <alignment horizontal="center" vertical="top"/>
    </xf>
    <xf numFmtId="3" fontId="3" fillId="3" borderId="11" xfId="0" applyNumberFormat="1" applyFont="1" applyFill="1" applyBorder="1" applyAlignment="1">
      <alignment horizontal="center" vertical="top" wrapText="1"/>
    </xf>
    <xf numFmtId="3" fontId="3" fillId="7" borderId="20" xfId="0" applyNumberFormat="1" applyFont="1" applyFill="1" applyBorder="1" applyAlignment="1">
      <alignment horizontal="center" vertical="top" wrapText="1"/>
    </xf>
    <xf numFmtId="0" fontId="3" fillId="7" borderId="68" xfId="0" applyFont="1" applyFill="1" applyBorder="1" applyAlignment="1">
      <alignment horizontal="left" vertical="top" wrapText="1"/>
    </xf>
    <xf numFmtId="3" fontId="3" fillId="7" borderId="26" xfId="0" applyNumberFormat="1" applyFont="1" applyFill="1" applyBorder="1" applyAlignment="1">
      <alignment horizontal="center" vertical="top"/>
    </xf>
    <xf numFmtId="0" fontId="3" fillId="7" borderId="118" xfId="0" applyFont="1" applyFill="1" applyBorder="1" applyAlignment="1">
      <alignment horizontal="left" vertical="top" wrapText="1"/>
    </xf>
    <xf numFmtId="164" fontId="3" fillId="0" borderId="11" xfId="1" applyFont="1" applyFill="1" applyBorder="1" applyAlignment="1">
      <alignment horizontal="center" vertical="top" wrapText="1"/>
    </xf>
    <xf numFmtId="164" fontId="3" fillId="0" borderId="18" xfId="1" applyFont="1" applyFill="1" applyBorder="1" applyAlignment="1">
      <alignment horizontal="center" vertical="top" wrapText="1"/>
    </xf>
    <xf numFmtId="0" fontId="11" fillId="0" borderId="31" xfId="0" applyFont="1" applyBorder="1" applyAlignment="1"/>
    <xf numFmtId="0" fontId="11" fillId="0" borderId="32" xfId="0" applyFont="1" applyBorder="1" applyAlignment="1"/>
    <xf numFmtId="49" fontId="5" fillId="10" borderId="11"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26" xfId="0" applyNumberFormat="1" applyFont="1" applyFill="1" applyBorder="1" applyAlignment="1">
      <alignment horizontal="center" vertical="top"/>
    </xf>
    <xf numFmtId="0" fontId="3" fillId="7" borderId="28" xfId="0" applyFont="1" applyFill="1" applyBorder="1" applyAlignment="1">
      <alignment horizontal="left" vertical="top" wrapText="1"/>
    </xf>
    <xf numFmtId="49" fontId="5" fillId="0" borderId="11" xfId="0" applyNumberFormat="1" applyFont="1" applyBorder="1" applyAlignment="1">
      <alignment horizontal="center" vertical="top"/>
    </xf>
    <xf numFmtId="49" fontId="3" fillId="7" borderId="45" xfId="0" applyNumberFormat="1" applyFont="1" applyFill="1" applyBorder="1" applyAlignment="1">
      <alignment horizontal="center" vertical="top" wrapText="1"/>
    </xf>
    <xf numFmtId="49" fontId="5" fillId="0" borderId="26"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0" borderId="28" xfId="0" applyNumberFormat="1" applyFont="1" applyBorder="1" applyAlignment="1">
      <alignment horizontal="center" vertical="top"/>
    </xf>
    <xf numFmtId="49" fontId="3" fillId="0" borderId="6" xfId="0" applyNumberFormat="1" applyFont="1" applyBorder="1" applyAlignment="1">
      <alignment horizontal="center" vertical="top" wrapText="1"/>
    </xf>
    <xf numFmtId="3" fontId="3" fillId="7" borderId="11" xfId="0" applyNumberFormat="1" applyFont="1" applyFill="1" applyBorder="1" applyAlignment="1">
      <alignment horizontal="left" vertical="top" wrapText="1"/>
    </xf>
    <xf numFmtId="3" fontId="3" fillId="7" borderId="18" xfId="0" applyNumberFormat="1" applyFont="1" applyFill="1" applyBorder="1" applyAlignment="1">
      <alignment horizontal="left" vertical="top" wrapText="1"/>
    </xf>
    <xf numFmtId="49" fontId="3" fillId="7" borderId="6" xfId="0" applyNumberFormat="1" applyFont="1" applyFill="1" applyBorder="1" applyAlignment="1">
      <alignment horizontal="center" vertical="top" wrapText="1"/>
    </xf>
    <xf numFmtId="49" fontId="3" fillId="7" borderId="41" xfId="0" applyNumberFormat="1" applyFont="1" applyFill="1" applyBorder="1" applyAlignment="1">
      <alignment horizontal="center" vertical="top" wrapText="1"/>
    </xf>
    <xf numFmtId="0" fontId="11" fillId="7" borderId="6" xfId="0" applyFont="1" applyFill="1" applyBorder="1" applyAlignment="1">
      <alignment horizontal="center" vertical="top" wrapText="1"/>
    </xf>
    <xf numFmtId="0" fontId="18" fillId="0" borderId="7" xfId="0" applyFont="1" applyFill="1" applyBorder="1" applyAlignment="1">
      <alignment horizontal="left" vertical="top" wrapText="1"/>
    </xf>
    <xf numFmtId="49" fontId="5" fillId="0" borderId="29" xfId="0" applyNumberFormat="1" applyFont="1" applyBorder="1" applyAlignment="1">
      <alignment horizontal="center" vertical="top"/>
    </xf>
    <xf numFmtId="0" fontId="3" fillId="7" borderId="8" xfId="0" applyFont="1" applyFill="1" applyBorder="1" applyAlignment="1">
      <alignment horizontal="center" vertical="top" wrapText="1"/>
    </xf>
    <xf numFmtId="0" fontId="3" fillId="7" borderId="28" xfId="0" applyFont="1" applyFill="1" applyBorder="1" applyAlignment="1">
      <alignment vertical="top" wrapText="1"/>
    </xf>
    <xf numFmtId="49" fontId="5" fillId="3" borderId="1" xfId="0" applyNumberFormat="1" applyFont="1" applyFill="1" applyBorder="1" applyAlignment="1">
      <alignment horizontal="center" vertical="top"/>
    </xf>
    <xf numFmtId="49" fontId="5" fillId="3" borderId="11" xfId="0" applyNumberFormat="1" applyFont="1" applyFill="1" applyBorder="1" applyAlignment="1">
      <alignment horizontal="center" vertical="top"/>
    </xf>
    <xf numFmtId="49" fontId="5" fillId="3" borderId="11" xfId="0" applyNumberFormat="1" applyFont="1" applyFill="1" applyBorder="1" applyAlignment="1">
      <alignment horizontal="center" vertical="top" wrapText="1"/>
    </xf>
    <xf numFmtId="0" fontId="5" fillId="3" borderId="7" xfId="0" applyFont="1" applyFill="1" applyBorder="1" applyAlignment="1">
      <alignment horizontal="center" vertical="top" wrapText="1"/>
    </xf>
    <xf numFmtId="49" fontId="5" fillId="3" borderId="50" xfId="0" applyNumberFormat="1" applyFont="1" applyFill="1" applyBorder="1" applyAlignment="1">
      <alignment horizontal="center" vertical="top"/>
    </xf>
    <xf numFmtId="0" fontId="22" fillId="7" borderId="7" xfId="0" applyFont="1" applyFill="1" applyBorder="1" applyAlignment="1">
      <alignment horizontal="center" vertical="top" wrapText="1"/>
    </xf>
    <xf numFmtId="0" fontId="5" fillId="0" borderId="72" xfId="0" applyFont="1" applyBorder="1" applyAlignment="1">
      <alignment horizontal="center" vertical="center" wrapText="1"/>
    </xf>
    <xf numFmtId="49" fontId="3" fillId="0" borderId="68" xfId="0" applyNumberFormat="1" applyFont="1" applyBorder="1" applyAlignment="1">
      <alignment horizontal="center" vertical="top" wrapText="1"/>
    </xf>
    <xf numFmtId="165" fontId="3" fillId="7" borderId="49" xfId="0" applyNumberFormat="1" applyFont="1" applyFill="1" applyBorder="1" applyAlignment="1">
      <alignment horizontal="left" vertical="top" wrapText="1"/>
    </xf>
    <xf numFmtId="0" fontId="3" fillId="0" borderId="49" xfId="0" applyFont="1" applyFill="1" applyBorder="1" applyAlignment="1">
      <alignment horizontal="left" vertical="top" wrapText="1"/>
    </xf>
    <xf numFmtId="0" fontId="3" fillId="3" borderId="95" xfId="0" applyFont="1" applyFill="1" applyBorder="1" applyAlignment="1">
      <alignment horizontal="left" vertical="top" wrapText="1"/>
    </xf>
    <xf numFmtId="3" fontId="5" fillId="5" borderId="72" xfId="0" applyNumberFormat="1" applyFont="1" applyFill="1" applyBorder="1" applyAlignment="1">
      <alignment horizontal="center" vertical="top" wrapText="1"/>
    </xf>
    <xf numFmtId="3" fontId="5" fillId="8" borderId="71" xfId="0" applyNumberFormat="1" applyFont="1" applyFill="1" applyBorder="1" applyAlignment="1">
      <alignment horizontal="center" vertical="top" wrapText="1"/>
    </xf>
    <xf numFmtId="0" fontId="3" fillId="7" borderId="0" xfId="0" applyFont="1" applyFill="1" applyBorder="1" applyAlignment="1">
      <alignment horizontal="left" vertical="top" wrapText="1"/>
    </xf>
    <xf numFmtId="0" fontId="3" fillId="0" borderId="6" xfId="0" applyFont="1" applyBorder="1" applyAlignment="1">
      <alignment horizontal="center" vertical="top" wrapText="1"/>
    </xf>
    <xf numFmtId="3" fontId="3" fillId="8" borderId="71" xfId="0" applyNumberFormat="1" applyFont="1" applyFill="1" applyBorder="1" applyAlignment="1">
      <alignment horizontal="center" vertical="top" wrapText="1"/>
    </xf>
    <xf numFmtId="3" fontId="3" fillId="0" borderId="71" xfId="0" applyNumberFormat="1" applyFont="1" applyBorder="1" applyAlignment="1">
      <alignment horizontal="center" vertical="top" wrapText="1"/>
    </xf>
    <xf numFmtId="3" fontId="5" fillId="5" borderId="71" xfId="0" applyNumberFormat="1" applyFont="1" applyFill="1" applyBorder="1" applyAlignment="1">
      <alignment horizontal="center" vertical="top" wrapText="1"/>
    </xf>
    <xf numFmtId="3" fontId="3" fillId="7" borderId="0" xfId="0" applyNumberFormat="1" applyFont="1" applyFill="1" applyAlignment="1">
      <alignment vertical="top"/>
    </xf>
    <xf numFmtId="3" fontId="3" fillId="7" borderId="71" xfId="0" applyNumberFormat="1" applyFont="1" applyFill="1" applyBorder="1" applyAlignment="1">
      <alignment horizontal="center" vertical="top" wrapText="1"/>
    </xf>
    <xf numFmtId="0" fontId="3" fillId="7" borderId="68" xfId="0" applyFont="1" applyFill="1" applyBorder="1" applyAlignment="1">
      <alignment horizontal="center" vertical="center" textRotation="90" wrapText="1"/>
    </xf>
    <xf numFmtId="3" fontId="5" fillId="4" borderId="76" xfId="0" applyNumberFormat="1" applyFont="1" applyFill="1" applyBorder="1" applyAlignment="1">
      <alignment horizontal="center" vertical="top" wrapText="1"/>
    </xf>
    <xf numFmtId="49" fontId="5" fillId="10" borderId="50" xfId="0" applyNumberFormat="1" applyFont="1" applyFill="1" applyBorder="1" applyAlignment="1">
      <alignment horizontal="center" vertical="top"/>
    </xf>
    <xf numFmtId="0" fontId="3" fillId="7" borderId="89" xfId="0" applyFont="1" applyFill="1" applyBorder="1" applyAlignment="1">
      <alignment horizontal="left" vertical="top" wrapText="1"/>
    </xf>
    <xf numFmtId="0" fontId="5" fillId="3" borderId="38" xfId="0" applyFont="1" applyFill="1" applyBorder="1" applyAlignment="1">
      <alignment horizontal="center" vertical="top" wrapText="1"/>
    </xf>
    <xf numFmtId="165" fontId="5" fillId="7" borderId="38" xfId="0" applyNumberFormat="1" applyFont="1" applyFill="1" applyBorder="1" applyAlignment="1">
      <alignment horizontal="center" vertical="top" wrapText="1"/>
    </xf>
    <xf numFmtId="165" fontId="5" fillId="0" borderId="30" xfId="0" applyNumberFormat="1" applyFont="1" applyFill="1" applyBorder="1" applyAlignment="1">
      <alignment horizontal="center" vertical="top" wrapText="1"/>
    </xf>
    <xf numFmtId="0" fontId="5" fillId="3" borderId="30" xfId="0" applyFont="1" applyFill="1" applyBorder="1" applyAlignment="1">
      <alignment horizontal="center" vertical="top" wrapText="1"/>
    </xf>
    <xf numFmtId="49" fontId="5" fillId="0" borderId="27" xfId="0" applyNumberFormat="1" applyFont="1" applyBorder="1" applyAlignment="1">
      <alignment horizontal="center" vertical="top"/>
    </xf>
    <xf numFmtId="166" fontId="3" fillId="0" borderId="2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49" fontId="3" fillId="0" borderId="41" xfId="0" applyNumberFormat="1" applyFont="1" applyBorder="1" applyAlignment="1">
      <alignment horizontal="center" vertical="top" wrapText="1"/>
    </xf>
    <xf numFmtId="49" fontId="5" fillId="10" borderId="58" xfId="0" applyNumberFormat="1" applyFont="1" applyFill="1" applyBorder="1" applyAlignment="1">
      <alignment horizontal="center" vertical="top"/>
    </xf>
    <xf numFmtId="0" fontId="3" fillId="0" borderId="5" xfId="0" applyFont="1" applyFill="1" applyBorder="1" applyAlignment="1">
      <alignment horizontal="left" vertical="top" wrapText="1"/>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3" fillId="3" borderId="32" xfId="0" applyFont="1" applyFill="1" applyBorder="1" applyAlignment="1">
      <alignment vertical="top" wrapText="1"/>
    </xf>
    <xf numFmtId="0" fontId="18" fillId="7" borderId="35" xfId="0" applyFont="1" applyFill="1" applyBorder="1" applyAlignment="1">
      <alignment vertical="top" wrapText="1"/>
    </xf>
    <xf numFmtId="0" fontId="18" fillId="7" borderId="50" xfId="0" applyFont="1" applyFill="1" applyBorder="1" applyAlignment="1">
      <alignment horizontal="center" vertical="top" wrapText="1"/>
    </xf>
    <xf numFmtId="3" fontId="18" fillId="7" borderId="11" xfId="0" applyNumberFormat="1" applyFont="1" applyFill="1" applyBorder="1" applyAlignment="1">
      <alignment horizontal="center" vertical="top"/>
    </xf>
    <xf numFmtId="3" fontId="3" fillId="7" borderId="11" xfId="0" applyNumberFormat="1" applyFont="1" applyFill="1" applyBorder="1" applyAlignment="1">
      <alignment horizontal="center" wrapText="1"/>
    </xf>
    <xf numFmtId="3" fontId="3" fillId="7" borderId="18" xfId="0" applyNumberFormat="1" applyFont="1" applyFill="1" applyBorder="1" applyAlignment="1">
      <alignment horizontal="center" wrapText="1"/>
    </xf>
    <xf numFmtId="0" fontId="18" fillId="0" borderId="68" xfId="0" applyFont="1" applyFill="1" applyBorder="1" applyAlignment="1">
      <alignment vertical="top" wrapText="1"/>
    </xf>
    <xf numFmtId="0" fontId="11" fillId="0" borderId="0" xfId="0" applyFont="1" applyAlignment="1">
      <alignment vertical="top"/>
    </xf>
    <xf numFmtId="0" fontId="11" fillId="7" borderId="24" xfId="0" applyFont="1" applyFill="1" applyBorder="1" applyAlignment="1">
      <alignment horizontal="center" vertical="top" wrapText="1"/>
    </xf>
    <xf numFmtId="0" fontId="11" fillId="7" borderId="7" xfId="0" applyFont="1" applyFill="1" applyBorder="1" applyAlignment="1">
      <alignment vertical="top"/>
    </xf>
    <xf numFmtId="0" fontId="11" fillId="7" borderId="79" xfId="0" applyFont="1" applyFill="1" applyBorder="1" applyAlignment="1">
      <alignment horizontal="center" vertical="center" wrapText="1"/>
    </xf>
    <xf numFmtId="0" fontId="11" fillId="10" borderId="9" xfId="0" applyFont="1" applyFill="1" applyBorder="1" applyAlignment="1"/>
    <xf numFmtId="3" fontId="3" fillId="7" borderId="13" xfId="0" applyNumberFormat="1" applyFont="1" applyFill="1" applyBorder="1" applyAlignment="1">
      <alignment vertical="top"/>
    </xf>
    <xf numFmtId="3" fontId="3" fillId="7" borderId="15" xfId="0" applyNumberFormat="1" applyFont="1" applyFill="1" applyBorder="1" applyAlignment="1">
      <alignment vertical="top"/>
    </xf>
    <xf numFmtId="3" fontId="3" fillId="7" borderId="72" xfId="0" applyNumberFormat="1" applyFont="1" applyFill="1" applyBorder="1" applyAlignment="1">
      <alignment vertical="top"/>
    </xf>
    <xf numFmtId="0" fontId="11" fillId="7" borderId="16" xfId="0" applyFont="1" applyFill="1" applyBorder="1" applyAlignment="1">
      <alignment horizontal="center" vertical="center" textRotation="90" wrapText="1"/>
    </xf>
    <xf numFmtId="0" fontId="3" fillId="0" borderId="89" xfId="0" applyNumberFormat="1" applyFont="1" applyFill="1" applyBorder="1" applyAlignment="1">
      <alignment horizontal="center" vertical="top"/>
    </xf>
    <xf numFmtId="0" fontId="9" fillId="7" borderId="29" xfId="0" applyFont="1" applyFill="1" applyBorder="1" applyAlignment="1">
      <alignment horizontal="center" vertical="top" wrapText="1"/>
    </xf>
    <xf numFmtId="3" fontId="3" fillId="7" borderId="14" xfId="0" applyNumberFormat="1" applyFont="1" applyFill="1" applyBorder="1" applyAlignment="1">
      <alignment horizontal="right" vertical="top"/>
    </xf>
    <xf numFmtId="3" fontId="3" fillId="7" borderId="77" xfId="0" applyNumberFormat="1" applyFont="1" applyFill="1" applyBorder="1" applyAlignment="1">
      <alignment horizontal="right" vertical="top"/>
    </xf>
    <xf numFmtId="0" fontId="11" fillId="0" borderId="6" xfId="0" applyFont="1" applyBorder="1" applyAlignment="1">
      <alignment horizontal="center" vertical="top" wrapText="1"/>
    </xf>
    <xf numFmtId="0" fontId="18" fillId="0" borderId="0" xfId="0" applyFont="1" applyFill="1" applyBorder="1" applyAlignment="1">
      <alignment vertical="top" wrapText="1"/>
    </xf>
    <xf numFmtId="0" fontId="18" fillId="0" borderId="50" xfId="0" applyFont="1" applyFill="1" applyBorder="1" applyAlignment="1">
      <alignment horizontal="center" vertical="top" wrapText="1"/>
    </xf>
    <xf numFmtId="0" fontId="18" fillId="0" borderId="79" xfId="0" applyFont="1" applyFill="1" applyBorder="1" applyAlignment="1">
      <alignment vertical="top" wrapText="1"/>
    </xf>
    <xf numFmtId="166" fontId="3" fillId="7" borderId="11" xfId="0" applyNumberFormat="1" applyFont="1" applyFill="1" applyBorder="1" applyAlignment="1">
      <alignment horizontal="right" vertical="top"/>
    </xf>
    <xf numFmtId="0" fontId="18" fillId="7" borderId="32" xfId="0" applyFont="1" applyFill="1" applyBorder="1" applyAlignment="1">
      <alignment horizontal="left" vertical="top" wrapText="1"/>
    </xf>
    <xf numFmtId="166" fontId="3" fillId="8" borderId="35" xfId="0" applyNumberFormat="1" applyFont="1" applyFill="1" applyBorder="1" applyAlignment="1">
      <alignment vertical="top"/>
    </xf>
    <xf numFmtId="0" fontId="11" fillId="0" borderId="54" xfId="0" applyFont="1" applyBorder="1" applyAlignment="1"/>
    <xf numFmtId="166" fontId="3" fillId="3" borderId="63" xfId="0" applyNumberFormat="1" applyFont="1" applyFill="1" applyBorder="1" applyAlignment="1">
      <alignment horizontal="right" vertical="top" wrapText="1"/>
    </xf>
    <xf numFmtId="166" fontId="3" fillId="7" borderId="0" xfId="0" applyNumberFormat="1" applyFont="1" applyFill="1" applyBorder="1" applyAlignment="1">
      <alignment horizontal="right" vertical="top" wrapText="1"/>
    </xf>
    <xf numFmtId="3" fontId="3" fillId="7" borderId="51" xfId="0" applyNumberFormat="1" applyFont="1" applyFill="1" applyBorder="1" applyAlignment="1">
      <alignment horizontal="right" vertical="top" wrapText="1"/>
    </xf>
    <xf numFmtId="3" fontId="3" fillId="3" borderId="68" xfId="0" applyNumberFormat="1" applyFont="1" applyFill="1" applyBorder="1" applyAlignment="1">
      <alignment horizontal="right" vertical="top" wrapText="1"/>
    </xf>
    <xf numFmtId="3" fontId="3" fillId="7" borderId="128" xfId="0" applyNumberFormat="1" applyFont="1" applyFill="1" applyBorder="1" applyAlignment="1">
      <alignment horizontal="right" vertical="top" wrapText="1"/>
    </xf>
    <xf numFmtId="3" fontId="3" fillId="3" borderId="35" xfId="0" applyNumberFormat="1" applyFont="1" applyFill="1" applyBorder="1" applyAlignment="1">
      <alignment horizontal="right" vertical="top" wrapText="1"/>
    </xf>
    <xf numFmtId="164" fontId="3" fillId="0" borderId="11" xfId="1" applyFont="1" applyFill="1" applyBorder="1" applyAlignment="1">
      <alignment horizontal="center" vertical="top" wrapText="1"/>
    </xf>
    <xf numFmtId="0" fontId="11" fillId="0" borderId="31" xfId="0" applyFont="1" applyBorder="1" applyAlignment="1"/>
    <xf numFmtId="164" fontId="3" fillId="0" borderId="18" xfId="1" applyFont="1" applyFill="1" applyBorder="1" applyAlignment="1">
      <alignment horizontal="center" vertical="top" wrapText="1"/>
    </xf>
    <xf numFmtId="0" fontId="11" fillId="0" borderId="32" xfId="0" applyFont="1" applyBorder="1" applyAlignment="1"/>
    <xf numFmtId="49" fontId="3" fillId="0" borderId="20"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3" fontId="3" fillId="0" borderId="11"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0" fontId="3" fillId="7" borderId="38" xfId="0" applyFont="1" applyFill="1" applyBorder="1" applyAlignment="1">
      <alignment horizontal="left" vertical="top" wrapText="1"/>
    </xf>
    <xf numFmtId="0" fontId="11" fillId="0" borderId="7" xfId="0" applyFont="1" applyBorder="1" applyAlignment="1"/>
    <xf numFmtId="0" fontId="11" fillId="0" borderId="9" xfId="0" applyFont="1" applyBorder="1" applyAlignment="1"/>
    <xf numFmtId="0" fontId="3" fillId="0" borderId="3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30" xfId="0" applyFont="1" applyFill="1" applyBorder="1" applyAlignment="1">
      <alignment horizontal="left" vertical="top" wrapText="1"/>
    </xf>
    <xf numFmtId="49" fontId="3" fillId="7" borderId="21" xfId="0" applyNumberFormat="1" applyFont="1" applyFill="1" applyBorder="1" applyAlignment="1">
      <alignment horizontal="center" vertical="top"/>
    </xf>
    <xf numFmtId="0" fontId="11" fillId="0" borderId="89" xfId="0" applyFont="1" applyBorder="1" applyAlignment="1">
      <alignment vertical="top"/>
    </xf>
    <xf numFmtId="49" fontId="5" fillId="2" borderId="74" xfId="0" applyNumberFormat="1" applyFont="1" applyFill="1" applyBorder="1" applyAlignment="1">
      <alignment horizontal="right" vertical="top"/>
    </xf>
    <xf numFmtId="49" fontId="5" fillId="2" borderId="75" xfId="0" applyNumberFormat="1" applyFont="1" applyFill="1" applyBorder="1" applyAlignment="1">
      <alignment horizontal="right" vertical="top"/>
    </xf>
    <xf numFmtId="0" fontId="3" fillId="2" borderId="74" xfId="0" applyFont="1" applyFill="1" applyBorder="1" applyAlignment="1">
      <alignment horizontal="center" vertical="top" wrapText="1"/>
    </xf>
    <xf numFmtId="0" fontId="3" fillId="2" borderId="75" xfId="0" applyFont="1" applyFill="1" applyBorder="1" applyAlignment="1">
      <alignment horizontal="center" vertical="top" wrapText="1"/>
    </xf>
    <xf numFmtId="49" fontId="5" fillId="2" borderId="78" xfId="0" applyNumberFormat="1" applyFont="1" applyFill="1" applyBorder="1" applyAlignment="1">
      <alignment horizontal="left" vertical="top"/>
    </xf>
    <xf numFmtId="49" fontId="5" fillId="2" borderId="74" xfId="0" applyNumberFormat="1" applyFont="1" applyFill="1" applyBorder="1" applyAlignment="1">
      <alignment horizontal="left" vertical="top"/>
    </xf>
    <xf numFmtId="49" fontId="5" fillId="2" borderId="75" xfId="0" applyNumberFormat="1" applyFont="1" applyFill="1" applyBorder="1" applyAlignment="1">
      <alignment horizontal="left" vertical="top"/>
    </xf>
    <xf numFmtId="0" fontId="3" fillId="7" borderId="5" xfId="0" applyFont="1" applyFill="1" applyBorder="1" applyAlignment="1">
      <alignment horizontal="left" vertical="top" wrapText="1"/>
    </xf>
    <xf numFmtId="0" fontId="3" fillId="7" borderId="7" xfId="0" applyFont="1" applyFill="1" applyBorder="1" applyAlignment="1">
      <alignment horizontal="left" vertical="top" wrapText="1"/>
    </xf>
    <xf numFmtId="0" fontId="11" fillId="7" borderId="30" xfId="0" applyFont="1" applyFill="1" applyBorder="1" applyAlignment="1">
      <alignment horizontal="left" vertical="top" wrapText="1"/>
    </xf>
    <xf numFmtId="3" fontId="3" fillId="7" borderId="26" xfId="0" applyNumberFormat="1" applyFont="1" applyFill="1" applyBorder="1" applyAlignment="1">
      <alignment horizontal="center" vertical="top"/>
    </xf>
    <xf numFmtId="3" fontId="3" fillId="7" borderId="11" xfId="0" applyNumberFormat="1" applyFont="1" applyFill="1" applyBorder="1" applyAlignment="1">
      <alignment horizontal="center" vertical="top"/>
    </xf>
    <xf numFmtId="0" fontId="3" fillId="7" borderId="118" xfId="0" applyFont="1" applyFill="1" applyBorder="1" applyAlignment="1">
      <alignment horizontal="left" vertical="top" wrapText="1"/>
    </xf>
    <xf numFmtId="0" fontId="11" fillId="0" borderId="30" xfId="0" applyFont="1" applyBorder="1" applyAlignment="1">
      <alignment horizontal="left" vertical="top" wrapText="1"/>
    </xf>
    <xf numFmtId="49" fontId="5" fillId="2" borderId="4" xfId="0" applyNumberFormat="1" applyFont="1" applyFill="1" applyBorder="1" applyAlignment="1">
      <alignment horizontal="left" vertical="top"/>
    </xf>
    <xf numFmtId="49" fontId="5" fillId="2" borderId="26" xfId="0" applyNumberFormat="1" applyFont="1" applyFill="1" applyBorder="1" applyAlignment="1">
      <alignment horizontal="left" vertical="top"/>
    </xf>
    <xf numFmtId="49" fontId="5" fillId="2" borderId="80" xfId="0" applyNumberFormat="1" applyFont="1" applyFill="1" applyBorder="1" applyAlignment="1">
      <alignment horizontal="left" vertical="top"/>
    </xf>
    <xf numFmtId="0" fontId="5" fillId="3" borderId="27" xfId="0" applyFont="1" applyFill="1" applyBorder="1" applyAlignment="1">
      <alignment vertical="top" wrapText="1"/>
    </xf>
    <xf numFmtId="0" fontId="11" fillId="0" borderId="18" xfId="0" applyFont="1" applyBorder="1" applyAlignment="1">
      <alignment vertical="top" wrapText="1"/>
    </xf>
    <xf numFmtId="0" fontId="11" fillId="0" borderId="28" xfId="0" applyFont="1" applyBorder="1" applyAlignment="1">
      <alignment vertical="top" wrapText="1"/>
    </xf>
    <xf numFmtId="0" fontId="9" fillId="7" borderId="5" xfId="0" applyFont="1" applyFill="1" applyBorder="1" applyAlignment="1">
      <alignment horizontal="center" vertical="center" textRotation="90" wrapText="1"/>
    </xf>
    <xf numFmtId="0" fontId="17" fillId="7" borderId="7" xfId="0" applyFont="1" applyFill="1" applyBorder="1" applyAlignment="1">
      <alignment horizontal="center" vertical="center" textRotation="90" wrapText="1"/>
    </xf>
    <xf numFmtId="0" fontId="17" fillId="7" borderId="68" xfId="0" applyFont="1" applyFill="1" applyBorder="1" applyAlignment="1">
      <alignment horizontal="center" vertical="center" textRotation="90" wrapText="1"/>
    </xf>
    <xf numFmtId="3" fontId="3" fillId="3" borderId="11" xfId="0" applyNumberFormat="1" applyFont="1" applyFill="1" applyBorder="1" applyAlignment="1">
      <alignment horizontal="center" vertical="top" wrapText="1"/>
    </xf>
    <xf numFmtId="0" fontId="11" fillId="0" borderId="11" xfId="0" applyFont="1" applyBorder="1" applyAlignment="1"/>
    <xf numFmtId="3" fontId="3" fillId="7" borderId="20" xfId="0" applyNumberFormat="1" applyFont="1" applyFill="1" applyBorder="1" applyAlignment="1">
      <alignment horizontal="center" vertical="top" wrapText="1"/>
    </xf>
    <xf numFmtId="3" fontId="3" fillId="7" borderId="21" xfId="0" applyNumberFormat="1" applyFont="1" applyFill="1" applyBorder="1" applyAlignment="1">
      <alignment horizontal="center" vertical="center" wrapText="1"/>
    </xf>
    <xf numFmtId="0" fontId="11" fillId="0" borderId="18" xfId="0" applyFont="1" applyBorder="1" applyAlignment="1">
      <alignment vertical="center"/>
    </xf>
    <xf numFmtId="0" fontId="11" fillId="0" borderId="32" xfId="0" applyFont="1" applyBorder="1" applyAlignment="1">
      <alignment vertical="center"/>
    </xf>
    <xf numFmtId="0" fontId="3" fillId="3" borderId="71" xfId="0" applyFont="1" applyFill="1" applyBorder="1" applyAlignment="1">
      <alignment horizontal="left" vertical="top" wrapText="1"/>
    </xf>
    <xf numFmtId="0" fontId="3" fillId="3" borderId="66" xfId="0" applyFont="1" applyFill="1" applyBorder="1" applyAlignment="1">
      <alignment horizontal="left" vertical="top" wrapText="1"/>
    </xf>
    <xf numFmtId="0" fontId="3" fillId="3" borderId="44" xfId="0" applyFont="1" applyFill="1" applyBorder="1" applyAlignment="1">
      <alignment horizontal="left" vertical="top" wrapText="1"/>
    </xf>
    <xf numFmtId="0" fontId="3" fillId="0" borderId="71"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5" fillId="4" borderId="76" xfId="0" applyFont="1" applyFill="1" applyBorder="1" applyAlignment="1">
      <alignment horizontal="right" vertical="top" wrapText="1"/>
    </xf>
    <xf numFmtId="0" fontId="5" fillId="4" borderId="33" xfId="0" applyFont="1" applyFill="1" applyBorder="1" applyAlignment="1">
      <alignment horizontal="right" vertical="top" wrapText="1"/>
    </xf>
    <xf numFmtId="0" fontId="5" fillId="4" borderId="34" xfId="0" applyFont="1" applyFill="1" applyBorder="1" applyAlignment="1">
      <alignment horizontal="right" vertical="top" wrapText="1"/>
    </xf>
    <xf numFmtId="0" fontId="5" fillId="8" borderId="71" xfId="0" applyFont="1" applyFill="1" applyBorder="1" applyAlignment="1">
      <alignment horizontal="left" vertical="top" wrapText="1"/>
    </xf>
    <xf numFmtId="0" fontId="5" fillId="8" borderId="66" xfId="0" applyFont="1" applyFill="1" applyBorder="1" applyAlignment="1">
      <alignment horizontal="left" vertical="top" wrapText="1"/>
    </xf>
    <xf numFmtId="0" fontId="5" fillId="8" borderId="44" xfId="0" applyFont="1" applyFill="1" applyBorder="1" applyAlignment="1">
      <alignment horizontal="left" vertical="top" wrapText="1"/>
    </xf>
    <xf numFmtId="0" fontId="3" fillId="8" borderId="71" xfId="0" applyFont="1" applyFill="1" applyBorder="1" applyAlignment="1">
      <alignment horizontal="left" vertical="top" wrapText="1"/>
    </xf>
    <xf numFmtId="0" fontId="11" fillId="8" borderId="66" xfId="0" applyFont="1" applyFill="1" applyBorder="1" applyAlignment="1">
      <alignment horizontal="left" vertical="top" wrapText="1"/>
    </xf>
    <xf numFmtId="0" fontId="11" fillId="8" borderId="44" xfId="0" applyFont="1" applyFill="1" applyBorder="1" applyAlignment="1">
      <alignment horizontal="left" vertical="top" wrapText="1"/>
    </xf>
    <xf numFmtId="0" fontId="5" fillId="5" borderId="71" xfId="0" applyFont="1" applyFill="1" applyBorder="1" applyAlignment="1">
      <alignment horizontal="right" vertical="top" wrapText="1"/>
    </xf>
    <xf numFmtId="0" fontId="5" fillId="5" borderId="66" xfId="0" applyFont="1" applyFill="1" applyBorder="1" applyAlignment="1">
      <alignment horizontal="right" vertical="top" wrapText="1"/>
    </xf>
    <xf numFmtId="0" fontId="5" fillId="5" borderId="44" xfId="0" applyFont="1" applyFill="1" applyBorder="1" applyAlignment="1">
      <alignment horizontal="right" vertical="top" wrapText="1"/>
    </xf>
    <xf numFmtId="0" fontId="3" fillId="3" borderId="68" xfId="0" applyFont="1" applyFill="1" applyBorder="1" applyAlignment="1">
      <alignment horizontal="left" vertical="top" wrapText="1"/>
    </xf>
    <xf numFmtId="0" fontId="3" fillId="3" borderId="79" xfId="0" applyFont="1" applyFill="1" applyBorder="1" applyAlignment="1">
      <alignment horizontal="left" vertical="top" wrapText="1"/>
    </xf>
    <xf numFmtId="0" fontId="3" fillId="3" borderId="55" xfId="0" applyFont="1" applyFill="1" applyBorder="1" applyAlignment="1">
      <alignment horizontal="left" vertical="top" wrapText="1"/>
    </xf>
    <xf numFmtId="0" fontId="3" fillId="7" borderId="68" xfId="0" applyFont="1" applyFill="1" applyBorder="1" applyAlignment="1">
      <alignment horizontal="left" vertical="top" wrapText="1"/>
    </xf>
    <xf numFmtId="0" fontId="3" fillId="7" borderId="79" xfId="0" applyFont="1" applyFill="1" applyBorder="1" applyAlignment="1">
      <alignment horizontal="left" vertical="top" wrapText="1"/>
    </xf>
    <xf numFmtId="0" fontId="3" fillId="7" borderId="55" xfId="0" applyFont="1" applyFill="1" applyBorder="1" applyAlignment="1">
      <alignment horizontal="left" vertical="top" wrapText="1"/>
    </xf>
    <xf numFmtId="0" fontId="3" fillId="0" borderId="53" xfId="0" applyNumberFormat="1" applyFont="1" applyBorder="1" applyAlignment="1">
      <alignment vertical="top" wrapText="1"/>
    </xf>
    <xf numFmtId="49" fontId="5" fillId="0" borderId="33" xfId="0" applyNumberFormat="1" applyFont="1" applyFill="1" applyBorder="1" applyAlignment="1">
      <alignment horizontal="center" vertical="top" wrapText="1"/>
    </xf>
    <xf numFmtId="0" fontId="5" fillId="0" borderId="57"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5" borderId="72" xfId="0" applyFont="1" applyFill="1" applyBorder="1" applyAlignment="1">
      <alignment horizontal="right" vertical="top" wrapText="1"/>
    </xf>
    <xf numFmtId="0" fontId="5" fillId="5" borderId="77" xfId="0" applyFont="1" applyFill="1" applyBorder="1" applyAlignment="1">
      <alignment horizontal="right" vertical="top" wrapText="1"/>
    </xf>
    <xf numFmtId="0" fontId="5" fillId="5" borderId="73" xfId="0" applyFont="1" applyFill="1" applyBorder="1" applyAlignment="1">
      <alignment horizontal="right" vertical="top" wrapText="1"/>
    </xf>
    <xf numFmtId="0" fontId="5" fillId="8" borderId="71" xfId="0" applyFont="1" applyFill="1" applyBorder="1" applyAlignment="1">
      <alignment horizontal="right" vertical="top" wrapText="1"/>
    </xf>
    <xf numFmtId="0" fontId="11" fillId="8" borderId="66" xfId="0" applyFont="1" applyFill="1" applyBorder="1" applyAlignment="1">
      <alignment horizontal="right" vertical="top" wrapText="1"/>
    </xf>
    <xf numFmtId="0" fontId="11" fillId="8" borderId="44" xfId="0" applyFont="1" applyFill="1" applyBorder="1" applyAlignment="1">
      <alignment horizontal="right" vertical="top" wrapText="1"/>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49" fontId="5" fillId="2" borderId="33" xfId="0" applyNumberFormat="1" applyFont="1" applyFill="1" applyBorder="1" applyAlignment="1">
      <alignment horizontal="right" vertical="top"/>
    </xf>
    <xf numFmtId="0" fontId="3" fillId="2" borderId="57" xfId="0" applyFont="1" applyFill="1" applyBorder="1" applyAlignment="1">
      <alignment horizontal="center" vertical="top" wrapText="1"/>
    </xf>
    <xf numFmtId="49" fontId="5" fillId="9" borderId="78" xfId="0" applyNumberFormat="1" applyFont="1" applyFill="1" applyBorder="1" applyAlignment="1">
      <alignment horizontal="right" vertical="top"/>
    </xf>
    <xf numFmtId="49" fontId="5" fillId="9" borderId="74" xfId="0" applyNumberFormat="1" applyFont="1" applyFill="1" applyBorder="1" applyAlignment="1">
      <alignment horizontal="right" vertical="top"/>
    </xf>
    <xf numFmtId="49" fontId="5" fillId="9" borderId="75" xfId="0" applyNumberFormat="1" applyFont="1" applyFill="1" applyBorder="1" applyAlignment="1">
      <alignment horizontal="right" vertical="top"/>
    </xf>
    <xf numFmtId="0" fontId="3" fillId="9" borderId="57" xfId="0" applyFont="1" applyFill="1" applyBorder="1" applyAlignment="1">
      <alignment horizontal="center" vertical="top"/>
    </xf>
    <xf numFmtId="0" fontId="3" fillId="9" borderId="74" xfId="0" applyFont="1" applyFill="1" applyBorder="1" applyAlignment="1">
      <alignment horizontal="center" vertical="top"/>
    </xf>
    <xf numFmtId="0" fontId="3" fillId="9" borderId="75" xfId="0" applyFont="1" applyFill="1" applyBorder="1" applyAlignment="1">
      <alignment horizontal="center" vertical="top"/>
    </xf>
    <xf numFmtId="49" fontId="5" fillId="5" borderId="78" xfId="0" applyNumberFormat="1" applyFont="1" applyFill="1" applyBorder="1" applyAlignment="1">
      <alignment horizontal="right" vertical="top"/>
    </xf>
    <xf numFmtId="49" fontId="5" fillId="5" borderId="74" xfId="0" applyNumberFormat="1" applyFont="1" applyFill="1" applyBorder="1" applyAlignment="1">
      <alignment horizontal="right" vertical="top"/>
    </xf>
    <xf numFmtId="49" fontId="5" fillId="5" borderId="75" xfId="0" applyNumberFormat="1" applyFont="1" applyFill="1" applyBorder="1" applyAlignment="1">
      <alignment horizontal="right" vertical="top"/>
    </xf>
    <xf numFmtId="0" fontId="3" fillId="5" borderId="57" xfId="0" applyFont="1" applyFill="1" applyBorder="1" applyAlignment="1">
      <alignment horizontal="center" vertical="top"/>
    </xf>
    <xf numFmtId="0" fontId="3" fillId="5" borderId="74" xfId="0" applyFont="1" applyFill="1" applyBorder="1" applyAlignment="1">
      <alignment horizontal="center" vertical="top"/>
    </xf>
    <xf numFmtId="0" fontId="3" fillId="5" borderId="75" xfId="0" applyFont="1" applyFill="1" applyBorder="1" applyAlignment="1">
      <alignment horizontal="center" vertical="top"/>
    </xf>
    <xf numFmtId="0" fontId="3" fillId="7" borderId="27" xfId="0" applyFont="1" applyFill="1" applyBorder="1" applyAlignment="1">
      <alignment horizontal="left" vertical="top" wrapText="1"/>
    </xf>
    <xf numFmtId="0" fontId="3" fillId="7" borderId="18" xfId="0" applyFont="1" applyFill="1" applyBorder="1" applyAlignment="1">
      <alignment horizontal="left" vertical="top" wrapText="1"/>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5" fillId="0" borderId="15"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3" xfId="0" applyNumberFormat="1" applyFont="1" applyBorder="1" applyAlignment="1">
      <alignment horizontal="center" vertical="top"/>
    </xf>
    <xf numFmtId="0" fontId="3" fillId="7" borderId="7" xfId="0" applyFont="1" applyFill="1" applyBorder="1" applyAlignment="1">
      <alignment vertical="top" wrapText="1"/>
    </xf>
    <xf numFmtId="0" fontId="11" fillId="0" borderId="9" xfId="0" applyFont="1" applyBorder="1" applyAlignment="1">
      <alignment vertical="top" wrapText="1"/>
    </xf>
    <xf numFmtId="0" fontId="3" fillId="0" borderId="35" xfId="0" applyFont="1" applyBorder="1" applyAlignment="1">
      <alignment vertical="top" wrapText="1"/>
    </xf>
    <xf numFmtId="0" fontId="11" fillId="0" borderId="0" xfId="0" applyFont="1" applyAlignment="1">
      <alignment vertical="top" wrapText="1"/>
    </xf>
    <xf numFmtId="0" fontId="11" fillId="0" borderId="35" xfId="0" applyFont="1" applyBorder="1" applyAlignment="1">
      <alignment vertical="top" wrapText="1"/>
    </xf>
    <xf numFmtId="49" fontId="5" fillId="9" borderId="7"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7" borderId="50" xfId="0" applyNumberFormat="1" applyFont="1" applyFill="1" applyBorder="1" applyAlignment="1">
      <alignment horizontal="center" vertical="top"/>
    </xf>
    <xf numFmtId="49" fontId="5" fillId="7" borderId="11" xfId="0" applyNumberFormat="1" applyFont="1" applyFill="1" applyBorder="1" applyAlignment="1">
      <alignment horizontal="center" vertical="top"/>
    </xf>
    <xf numFmtId="0" fontId="3" fillId="3" borderId="50" xfId="0" applyFont="1" applyFill="1" applyBorder="1" applyAlignment="1">
      <alignment vertical="top" wrapText="1"/>
    </xf>
    <xf numFmtId="0" fontId="3" fillId="7" borderId="35" xfId="0" applyFont="1" applyFill="1" applyBorder="1" applyAlignment="1">
      <alignment horizontal="center" vertical="center" textRotation="90" wrapText="1"/>
    </xf>
    <xf numFmtId="0" fontId="3" fillId="3" borderId="21" xfId="0" applyFont="1" applyFill="1" applyBorder="1" applyAlignment="1">
      <alignment vertical="top" wrapText="1"/>
    </xf>
    <xf numFmtId="0" fontId="3" fillId="3" borderId="18" xfId="0" applyFont="1" applyFill="1" applyBorder="1" applyAlignment="1">
      <alignment vertical="top" wrapText="1"/>
    </xf>
    <xf numFmtId="0" fontId="11" fillId="0" borderId="76" xfId="0" applyFont="1" applyBorder="1" applyAlignment="1"/>
    <xf numFmtId="49" fontId="5" fillId="7" borderId="18" xfId="0" applyNumberFormat="1" applyFont="1" applyFill="1" applyBorder="1" applyAlignment="1">
      <alignment horizontal="center" vertical="top"/>
    </xf>
    <xf numFmtId="3" fontId="3" fillId="7" borderId="18" xfId="0" applyNumberFormat="1" applyFont="1" applyFill="1" applyBorder="1" applyAlignment="1">
      <alignment horizontal="center" vertical="top"/>
    </xf>
    <xf numFmtId="0" fontId="3" fillId="7" borderId="48" xfId="0" applyFont="1" applyFill="1" applyBorder="1" applyAlignment="1">
      <alignment vertical="top" wrapText="1"/>
    </xf>
    <xf numFmtId="0" fontId="11" fillId="7" borderId="36" xfId="0" applyFont="1" applyFill="1" applyBorder="1" applyAlignment="1">
      <alignment vertical="top" wrapText="1"/>
    </xf>
    <xf numFmtId="165" fontId="3" fillId="7" borderId="38" xfId="0" applyNumberFormat="1"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89" xfId="0" applyFont="1" applyFill="1" applyBorder="1" applyAlignment="1">
      <alignment horizontal="left" vertical="top" wrapText="1"/>
    </xf>
    <xf numFmtId="0" fontId="3" fillId="3" borderId="28" xfId="0" applyFont="1" applyFill="1" applyBorder="1" applyAlignment="1">
      <alignment horizontal="left" vertical="top" wrapText="1"/>
    </xf>
    <xf numFmtId="0" fontId="11" fillId="7" borderId="9" xfId="0" applyFont="1" applyFill="1" applyBorder="1" applyAlignment="1">
      <alignment vertical="top" wrapText="1"/>
    </xf>
    <xf numFmtId="49" fontId="5" fillId="9" borderId="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7" borderId="26" xfId="0" applyNumberFormat="1" applyFont="1" applyFill="1" applyBorder="1" applyAlignment="1">
      <alignment horizontal="center" vertical="top"/>
    </xf>
    <xf numFmtId="0" fontId="3" fillId="7" borderId="27" xfId="0" applyFont="1" applyFill="1" applyBorder="1" applyAlignment="1">
      <alignment vertical="top" wrapText="1"/>
    </xf>
    <xf numFmtId="0" fontId="11" fillId="0" borderId="32" xfId="0" applyFont="1" applyBorder="1" applyAlignment="1">
      <alignment vertical="top" wrapText="1"/>
    </xf>
    <xf numFmtId="0" fontId="2" fillId="7" borderId="5" xfId="0" applyFont="1" applyFill="1" applyBorder="1" applyAlignment="1">
      <alignment horizontal="center" vertical="center" textRotation="90" wrapText="1"/>
    </xf>
    <xf numFmtId="0" fontId="2" fillId="7" borderId="7" xfId="0" applyFont="1" applyFill="1" applyBorder="1" applyAlignment="1">
      <alignment horizontal="center" vertical="center" textRotation="90" wrapText="1"/>
    </xf>
    <xf numFmtId="49" fontId="5" fillId="9" borderId="9"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3" fillId="7" borderId="21" xfId="0" applyFont="1" applyFill="1" applyBorder="1" applyAlignment="1">
      <alignment vertical="top" wrapText="1"/>
    </xf>
    <xf numFmtId="49" fontId="5" fillId="7" borderId="31" xfId="0" applyNumberFormat="1" applyFont="1" applyFill="1" applyBorder="1" applyAlignment="1">
      <alignment horizontal="center" vertical="top"/>
    </xf>
    <xf numFmtId="0" fontId="3" fillId="7" borderId="43" xfId="0" applyFont="1" applyFill="1" applyBorder="1" applyAlignment="1">
      <alignment vertical="top" wrapText="1"/>
    </xf>
    <xf numFmtId="0" fontId="3" fillId="7" borderId="50" xfId="0" applyFont="1" applyFill="1" applyBorder="1" applyAlignment="1">
      <alignment vertical="top" wrapText="1"/>
    </xf>
    <xf numFmtId="0" fontId="3" fillId="7" borderId="58" xfId="0" applyFont="1" applyFill="1" applyBorder="1" applyAlignment="1">
      <alignment vertical="top" wrapText="1"/>
    </xf>
    <xf numFmtId="0" fontId="7" fillId="0" borderId="46"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76" xfId="0" applyFont="1" applyFill="1" applyBorder="1" applyAlignment="1">
      <alignment horizontal="center" vertical="top" wrapText="1"/>
    </xf>
    <xf numFmtId="49" fontId="5" fillId="7" borderId="43" xfId="0" applyNumberFormat="1" applyFont="1" applyFill="1" applyBorder="1" applyAlignment="1">
      <alignment horizontal="center" vertical="top"/>
    </xf>
    <xf numFmtId="49" fontId="5" fillId="7" borderId="32" xfId="0" applyNumberFormat="1" applyFont="1" applyFill="1" applyBorder="1" applyAlignment="1">
      <alignment horizontal="center" vertical="top"/>
    </xf>
    <xf numFmtId="0" fontId="3" fillId="7" borderId="18" xfId="0" applyFont="1" applyFill="1" applyBorder="1" applyAlignment="1">
      <alignment vertical="top" wrapText="1"/>
    </xf>
    <xf numFmtId="0" fontId="3" fillId="0" borderId="7" xfId="0" applyFont="1" applyFill="1" applyBorder="1" applyAlignment="1">
      <alignment vertical="top" wrapText="1"/>
    </xf>
    <xf numFmtId="0" fontId="3" fillId="3" borderId="7" xfId="0" applyFont="1" applyFill="1" applyBorder="1" applyAlignment="1">
      <alignment horizontal="center" vertical="top" wrapText="1"/>
    </xf>
    <xf numFmtId="49" fontId="5" fillId="7" borderId="0" xfId="0" applyNumberFormat="1" applyFont="1" applyFill="1" applyBorder="1" applyAlignment="1">
      <alignment horizontal="center" vertical="top"/>
    </xf>
    <xf numFmtId="0" fontId="11" fillId="0" borderId="33" xfId="0" applyFont="1" applyBorder="1" applyAlignment="1"/>
    <xf numFmtId="3" fontId="3" fillId="7" borderId="27" xfId="0" applyNumberFormat="1" applyFont="1" applyFill="1" applyBorder="1" applyAlignment="1">
      <alignment horizontal="center" vertical="top"/>
    </xf>
    <xf numFmtId="0" fontId="3" fillId="7" borderId="7" xfId="0" applyFont="1" applyFill="1" applyBorder="1" applyAlignment="1">
      <alignment horizontal="center" vertical="center" textRotation="90" wrapText="1"/>
    </xf>
    <xf numFmtId="0" fontId="11" fillId="0" borderId="7" xfId="0" applyFont="1" applyBorder="1" applyAlignment="1">
      <alignment horizontal="center" vertical="center" textRotation="90" wrapText="1"/>
    </xf>
    <xf numFmtId="0" fontId="22" fillId="3" borderId="18" xfId="0" applyFont="1" applyFill="1" applyBorder="1" applyAlignment="1">
      <alignment vertical="top" wrapText="1"/>
    </xf>
    <xf numFmtId="0" fontId="3" fillId="3" borderId="27" xfId="0" applyFont="1" applyFill="1" applyBorder="1" applyAlignment="1">
      <alignment vertical="top" wrapText="1"/>
    </xf>
    <xf numFmtId="0" fontId="5" fillId="7" borderId="5" xfId="0" applyFont="1" applyFill="1" applyBorder="1" applyAlignment="1">
      <alignment horizontal="center" vertical="top" wrapText="1"/>
    </xf>
    <xf numFmtId="0" fontId="5" fillId="7" borderId="7" xfId="0" applyFont="1" applyFill="1" applyBorder="1" applyAlignment="1">
      <alignment horizontal="center" vertical="top" wrapText="1"/>
    </xf>
    <xf numFmtId="49" fontId="5" fillId="7" borderId="27" xfId="0" applyNumberFormat="1" applyFont="1" applyFill="1" applyBorder="1" applyAlignment="1">
      <alignment horizontal="center" vertical="top"/>
    </xf>
    <xf numFmtId="0" fontId="3" fillId="7" borderId="5" xfId="0" applyFont="1" applyFill="1" applyBorder="1" applyAlignment="1">
      <alignment vertical="top" wrapText="1"/>
    </xf>
    <xf numFmtId="0" fontId="11" fillId="0" borderId="7" xfId="0" applyFont="1" applyBorder="1" applyAlignment="1">
      <alignment vertical="top" wrapText="1"/>
    </xf>
    <xf numFmtId="0" fontId="3" fillId="7" borderId="21" xfId="0" applyFont="1" applyFill="1" applyBorder="1" applyAlignment="1">
      <alignment horizontal="left" vertical="top" wrapText="1"/>
    </xf>
    <xf numFmtId="0" fontId="3" fillId="7" borderId="38" xfId="0" applyFont="1" applyFill="1" applyBorder="1" applyAlignment="1">
      <alignment vertical="top" wrapText="1"/>
    </xf>
    <xf numFmtId="0" fontId="11" fillId="7" borderId="87" xfId="0" applyFont="1" applyFill="1" applyBorder="1" applyAlignment="1">
      <alignment vertical="top"/>
    </xf>
    <xf numFmtId="49" fontId="3" fillId="7" borderId="20" xfId="0" applyNumberFormat="1" applyFont="1" applyFill="1" applyBorder="1" applyAlignment="1">
      <alignment horizontal="center" vertical="top"/>
    </xf>
    <xf numFmtId="0" fontId="11" fillId="0" borderId="88" xfId="0" applyFont="1" applyBorder="1" applyAlignment="1">
      <alignment vertical="top"/>
    </xf>
    <xf numFmtId="0" fontId="11" fillId="0" borderId="32" xfId="0" applyFont="1" applyBorder="1" applyAlignment="1">
      <alignment vertical="top"/>
    </xf>
    <xf numFmtId="0" fontId="5" fillId="0" borderId="7" xfId="0" applyFont="1" applyFill="1" applyBorder="1" applyAlignment="1">
      <alignment horizontal="center" vertical="top" wrapText="1"/>
    </xf>
    <xf numFmtId="0" fontId="11" fillId="0" borderId="9" xfId="0" applyFont="1" applyBorder="1" applyAlignment="1">
      <alignment vertical="top"/>
    </xf>
    <xf numFmtId="0" fontId="11" fillId="0" borderId="33" xfId="0" applyFont="1" applyBorder="1" applyAlignment="1">
      <alignment vertical="top"/>
    </xf>
    <xf numFmtId="0" fontId="3" fillId="3" borderId="7" xfId="0" applyFont="1" applyFill="1" applyBorder="1" applyAlignment="1">
      <alignment horizontal="left" vertical="top" wrapText="1"/>
    </xf>
    <xf numFmtId="0" fontId="11" fillId="0" borderId="31" xfId="0" applyFont="1" applyBorder="1" applyAlignment="1">
      <alignment vertical="top"/>
    </xf>
    <xf numFmtId="49" fontId="5" fillId="9" borderId="30"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7" borderId="29" xfId="0" applyNumberFormat="1" applyFont="1" applyFill="1" applyBorder="1" applyAlignment="1">
      <alignment horizontal="center" vertical="top"/>
    </xf>
    <xf numFmtId="0" fontId="3" fillId="3" borderId="28" xfId="0" applyFont="1" applyFill="1" applyBorder="1" applyAlignment="1">
      <alignment vertical="top" wrapText="1"/>
    </xf>
    <xf numFmtId="0" fontId="5" fillId="0" borderId="51" xfId="0" applyFont="1" applyFill="1" applyBorder="1" applyAlignment="1">
      <alignment horizontal="center" vertical="top" wrapText="1"/>
    </xf>
    <xf numFmtId="0" fontId="5" fillId="0" borderId="68" xfId="0" applyFont="1" applyFill="1" applyBorder="1" applyAlignment="1">
      <alignment horizontal="center" vertical="top" wrapText="1"/>
    </xf>
    <xf numFmtId="49" fontId="5" fillId="7" borderId="28" xfId="0" applyNumberFormat="1" applyFont="1" applyFill="1" applyBorder="1" applyAlignment="1">
      <alignment horizontal="center" vertical="top"/>
    </xf>
    <xf numFmtId="0" fontId="3" fillId="7" borderId="3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35" xfId="0" applyFont="1" applyFill="1" applyBorder="1" applyAlignment="1">
      <alignment horizontal="center" vertical="center" textRotation="90" wrapText="1"/>
    </xf>
    <xf numFmtId="49" fontId="5" fillId="0" borderId="18" xfId="0" applyNumberFormat="1" applyFont="1" applyBorder="1" applyAlignment="1">
      <alignment horizontal="center" vertical="top"/>
    </xf>
    <xf numFmtId="0" fontId="11" fillId="0" borderId="35" xfId="0" applyFont="1" applyBorder="1" applyAlignment="1">
      <alignment vertical="top"/>
    </xf>
    <xf numFmtId="0" fontId="3" fillId="7" borderId="48" xfId="0" applyFont="1" applyFill="1" applyBorder="1" applyAlignment="1">
      <alignment horizontal="left" vertical="top" wrapText="1"/>
    </xf>
    <xf numFmtId="0" fontId="3" fillId="7" borderId="50" xfId="0" applyFont="1" applyFill="1" applyBorder="1" applyAlignment="1">
      <alignment horizontal="left" vertical="top" wrapText="1"/>
    </xf>
    <xf numFmtId="0" fontId="11" fillId="7" borderId="36" xfId="0" applyFont="1" applyFill="1" applyBorder="1" applyAlignment="1">
      <alignment horizontal="left" vertical="top" wrapText="1"/>
    </xf>
    <xf numFmtId="0" fontId="3" fillId="3" borderId="38" xfId="0" applyFont="1" applyFill="1" applyBorder="1" applyAlignment="1">
      <alignment horizontal="left" vertical="top" wrapText="1"/>
    </xf>
    <xf numFmtId="0" fontId="11" fillId="3" borderId="30" xfId="0" applyFont="1" applyFill="1" applyBorder="1" applyAlignment="1">
      <alignment horizontal="left" vertical="top" wrapText="1"/>
    </xf>
    <xf numFmtId="165" fontId="20" fillId="7" borderId="35" xfId="0" applyNumberFormat="1" applyFont="1" applyFill="1" applyBorder="1" applyAlignment="1">
      <alignment horizontal="center" vertical="center" textRotation="90" wrapText="1"/>
    </xf>
    <xf numFmtId="0" fontId="24" fillId="7" borderId="68" xfId="0" applyFont="1" applyFill="1" applyBorder="1" applyAlignment="1">
      <alignment horizontal="center" vertical="center" wrapText="1"/>
    </xf>
    <xf numFmtId="0" fontId="3" fillId="0" borderId="48" xfId="0" applyFont="1" applyBorder="1" applyAlignment="1">
      <alignment horizontal="left" vertical="top" wrapText="1"/>
    </xf>
    <xf numFmtId="0" fontId="11" fillId="0" borderId="112" xfId="0" applyFont="1" applyBorder="1" applyAlignment="1">
      <alignment horizontal="left" vertical="top" wrapText="1"/>
    </xf>
    <xf numFmtId="3" fontId="3" fillId="3" borderId="11" xfId="0" applyNumberFormat="1" applyFont="1" applyFill="1" applyBorder="1" applyAlignment="1">
      <alignment horizontal="center" vertical="top"/>
    </xf>
    <xf numFmtId="3" fontId="3" fillId="3" borderId="11" xfId="0" applyNumberFormat="1" applyFont="1" applyFill="1" applyBorder="1" applyAlignment="1">
      <alignment horizontal="center" vertical="center"/>
    </xf>
    <xf numFmtId="3" fontId="3" fillId="3" borderId="18" xfId="0" applyNumberFormat="1" applyFont="1" applyFill="1" applyBorder="1" applyAlignment="1">
      <alignment horizontal="center" vertical="center"/>
    </xf>
    <xf numFmtId="0" fontId="3" fillId="0" borderId="127" xfId="0" applyFont="1" applyBorder="1" applyAlignment="1">
      <alignment horizontal="left" vertical="top" wrapText="1"/>
    </xf>
    <xf numFmtId="0" fontId="11" fillId="0" borderId="50" xfId="0" applyFont="1" applyBorder="1" applyAlignment="1">
      <alignment horizontal="left" vertical="top" wrapText="1"/>
    </xf>
    <xf numFmtId="0" fontId="11" fillId="0" borderId="58" xfId="0" applyFont="1" applyBorder="1" applyAlignment="1"/>
    <xf numFmtId="165" fontId="3" fillId="7" borderId="35" xfId="0" applyNumberFormat="1" applyFont="1" applyFill="1" applyBorder="1" applyAlignment="1">
      <alignment horizontal="left" vertical="center" textRotation="90" wrapText="1"/>
    </xf>
    <xf numFmtId="0" fontId="5" fillId="0" borderId="35" xfId="0" applyFont="1" applyFill="1" applyBorder="1" applyAlignment="1">
      <alignment horizontal="center" vertical="top" wrapText="1"/>
    </xf>
    <xf numFmtId="0" fontId="11" fillId="7" borderId="32" xfId="0" applyFont="1" applyFill="1" applyBorder="1" applyAlignment="1"/>
    <xf numFmtId="0" fontId="3" fillId="3" borderId="48" xfId="0" applyFont="1" applyFill="1" applyBorder="1" applyAlignment="1">
      <alignment horizontal="left" vertical="top" wrapText="1"/>
    </xf>
    <xf numFmtId="0" fontId="3" fillId="3" borderId="50" xfId="0" applyFont="1" applyFill="1" applyBorder="1" applyAlignment="1">
      <alignment horizontal="left" vertical="top" wrapText="1"/>
    </xf>
    <xf numFmtId="49" fontId="5" fillId="9" borderId="16" xfId="0" applyNumberFormat="1" applyFont="1" applyFill="1" applyBorder="1" applyAlignment="1">
      <alignment horizontal="center" vertical="top"/>
    </xf>
    <xf numFmtId="49" fontId="5" fillId="9" borderId="38"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49" fontId="5" fillId="2" borderId="20" xfId="0" applyNumberFormat="1" applyFont="1" applyFill="1" applyBorder="1" applyAlignment="1">
      <alignment horizontal="center" vertical="top"/>
    </xf>
    <xf numFmtId="49" fontId="5" fillId="7" borderId="1" xfId="0" applyNumberFormat="1" applyFont="1" applyFill="1" applyBorder="1" applyAlignment="1">
      <alignment horizontal="center" vertical="top"/>
    </xf>
    <xf numFmtId="49" fontId="5" fillId="7" borderId="20" xfId="0" applyNumberFormat="1" applyFont="1" applyFill="1" applyBorder="1" applyAlignment="1">
      <alignment horizontal="center" vertical="top"/>
    </xf>
    <xf numFmtId="0" fontId="3" fillId="7" borderId="36" xfId="0" applyFont="1" applyFill="1" applyBorder="1" applyAlignment="1">
      <alignment horizontal="left" vertical="top" wrapText="1"/>
    </xf>
    <xf numFmtId="0" fontId="5" fillId="3" borderId="71" xfId="0" applyFont="1" applyFill="1" applyBorder="1" applyAlignment="1">
      <alignment horizontal="center" vertical="top" wrapText="1"/>
    </xf>
    <xf numFmtId="0" fontId="3" fillId="7" borderId="16" xfId="0" applyFont="1" applyFill="1" applyBorder="1" applyAlignment="1">
      <alignment horizontal="left" vertical="top" wrapText="1"/>
    </xf>
    <xf numFmtId="0" fontId="11" fillId="7" borderId="16" xfId="0" applyFont="1" applyFill="1" applyBorder="1" applyAlignment="1">
      <alignment vertical="top"/>
    </xf>
    <xf numFmtId="0" fontId="3" fillId="7" borderId="6" xfId="0" applyFont="1" applyFill="1" applyBorder="1" applyAlignment="1">
      <alignment horizontal="center" vertical="top" wrapText="1"/>
    </xf>
    <xf numFmtId="0" fontId="11" fillId="0" borderId="24" xfId="0" applyFont="1" applyBorder="1" applyAlignment="1">
      <alignment horizontal="center" vertical="top" wrapText="1"/>
    </xf>
    <xf numFmtId="0" fontId="11" fillId="0" borderId="36" xfId="0" applyFont="1" applyBorder="1" applyAlignment="1">
      <alignment horizontal="left" vertical="top" wrapText="1"/>
    </xf>
    <xf numFmtId="0" fontId="5" fillId="3" borderId="35" xfId="0" applyFont="1" applyFill="1" applyBorder="1" applyAlignment="1">
      <alignment horizontal="center" vertical="top" wrapText="1"/>
    </xf>
    <xf numFmtId="49" fontId="5" fillId="7" borderId="18" xfId="0" applyNumberFormat="1" applyFont="1" applyFill="1" applyBorder="1" applyAlignment="1">
      <alignment horizontal="center" vertical="top" wrapText="1"/>
    </xf>
    <xf numFmtId="0" fontId="5" fillId="3" borderId="35" xfId="0" applyFont="1" applyFill="1" applyBorder="1" applyAlignment="1">
      <alignment vertical="top" wrapText="1"/>
    </xf>
    <xf numFmtId="49" fontId="5" fillId="3" borderId="18" xfId="0" applyNumberFormat="1" applyFont="1" applyFill="1" applyBorder="1" applyAlignment="1">
      <alignment vertical="top"/>
    </xf>
    <xf numFmtId="0" fontId="3" fillId="3" borderId="36" xfId="0" applyFont="1" applyFill="1" applyBorder="1" applyAlignment="1">
      <alignment horizontal="left" vertical="top" wrapText="1"/>
    </xf>
    <xf numFmtId="0" fontId="3" fillId="3" borderId="30" xfId="0" applyFont="1" applyFill="1" applyBorder="1" applyAlignment="1">
      <alignment horizontal="left" vertical="top" wrapText="1"/>
    </xf>
    <xf numFmtId="0" fontId="5" fillId="3" borderId="51" xfId="0" applyFont="1" applyFill="1" applyBorder="1" applyAlignment="1">
      <alignment horizontal="center" vertical="top" wrapText="1"/>
    </xf>
    <xf numFmtId="0" fontId="5" fillId="3" borderId="68" xfId="0" applyFont="1" applyFill="1" applyBorder="1" applyAlignment="1">
      <alignment horizontal="center" vertical="top" wrapText="1"/>
    </xf>
    <xf numFmtId="49" fontId="5" fillId="3" borderId="18" xfId="0" applyNumberFormat="1" applyFont="1" applyFill="1" applyBorder="1" applyAlignment="1">
      <alignment horizontal="center" vertical="top"/>
    </xf>
    <xf numFmtId="49" fontId="5" fillId="9" borderId="35" xfId="0" applyNumberFormat="1" applyFont="1" applyFill="1" applyBorder="1" applyAlignment="1">
      <alignment horizontal="center" vertical="top"/>
    </xf>
    <xf numFmtId="0" fontId="5" fillId="7" borderId="38" xfId="0" applyFont="1" applyFill="1" applyBorder="1" applyAlignment="1">
      <alignment horizontal="center" vertical="top" wrapText="1"/>
    </xf>
    <xf numFmtId="0" fontId="5" fillId="7" borderId="30" xfId="0" applyFont="1" applyFill="1" applyBorder="1" applyAlignment="1">
      <alignment horizontal="center" vertical="top" wrapText="1"/>
    </xf>
    <xf numFmtId="0" fontId="22" fillId="7" borderId="35" xfId="0" applyFont="1" applyFill="1" applyBorder="1" applyAlignment="1">
      <alignment horizontal="center" vertical="top" wrapText="1"/>
    </xf>
    <xf numFmtId="0" fontId="11" fillId="0" borderId="18" xfId="0" applyFont="1" applyBorder="1" applyAlignment="1"/>
    <xf numFmtId="0" fontId="3" fillId="7" borderId="36" xfId="0" applyFont="1" applyFill="1" applyBorder="1" applyAlignment="1">
      <alignment vertical="top" wrapText="1"/>
    </xf>
    <xf numFmtId="0" fontId="2" fillId="0" borderId="51" xfId="0" applyFont="1" applyFill="1" applyBorder="1" applyAlignment="1">
      <alignment horizontal="center" vertical="top" textRotation="90" wrapText="1"/>
    </xf>
    <xf numFmtId="0" fontId="1" fillId="0" borderId="35" xfId="0" applyFont="1" applyBorder="1" applyAlignment="1">
      <alignment horizontal="center" vertical="top" wrapText="1"/>
    </xf>
    <xf numFmtId="0" fontId="1" fillId="0" borderId="35" xfId="0" applyFont="1" applyBorder="1" applyAlignment="1">
      <alignment horizontal="center" wrapText="1"/>
    </xf>
    <xf numFmtId="0" fontId="1" fillId="0" borderId="68" xfId="0" applyFont="1" applyBorder="1" applyAlignment="1">
      <alignment horizontal="center" wrapText="1"/>
    </xf>
    <xf numFmtId="165" fontId="5" fillId="0" borderId="51" xfId="0" applyNumberFormat="1" applyFont="1" applyFill="1" applyBorder="1" applyAlignment="1">
      <alignment horizontal="center" vertical="top" wrapText="1"/>
    </xf>
    <xf numFmtId="0" fontId="22" fillId="0" borderId="68" xfId="0" applyFont="1" applyBorder="1" applyAlignment="1">
      <alignment horizontal="center" vertical="top" wrapText="1"/>
    </xf>
    <xf numFmtId="0" fontId="4" fillId="0" borderId="0" xfId="0" applyFont="1" applyBorder="1" applyAlignment="1">
      <alignment horizontal="center" vertical="top" wrapText="1"/>
    </xf>
    <xf numFmtId="0" fontId="6" fillId="0" borderId="0" xfId="0" applyFont="1" applyBorder="1" applyAlignment="1">
      <alignment horizontal="center" vertical="top" wrapText="1"/>
    </xf>
    <xf numFmtId="0" fontId="4" fillId="0" borderId="0" xfId="0" applyFont="1" applyBorder="1" applyAlignment="1">
      <alignment horizontal="center" vertical="top"/>
    </xf>
    <xf numFmtId="0" fontId="3" fillId="0" borderId="33" xfId="0" applyFont="1" applyBorder="1" applyAlignment="1">
      <alignment horizontal="center" vertical="top"/>
    </xf>
    <xf numFmtId="0" fontId="3" fillId="0" borderId="5" xfId="0" applyFont="1" applyBorder="1" applyAlignment="1">
      <alignment horizontal="center" vertical="center" textRotation="90" shrinkToFit="1"/>
    </xf>
    <xf numFmtId="0" fontId="3" fillId="0" borderId="7"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31" xfId="0" applyFont="1" applyBorder="1" applyAlignment="1">
      <alignment horizontal="center" vertical="center" textRotation="90" shrinkToFit="1"/>
    </xf>
    <xf numFmtId="0" fontId="3" fillId="0" borderId="43"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46" xfId="0" applyFont="1" applyBorder="1" applyAlignment="1">
      <alignment horizontal="center" vertical="center" textRotation="90" shrinkToFit="1"/>
    </xf>
    <xf numFmtId="0" fontId="3" fillId="0" borderId="35" xfId="0" applyFont="1" applyBorder="1" applyAlignment="1">
      <alignment horizontal="center" vertical="center" textRotation="90" shrinkToFit="1"/>
    </xf>
    <xf numFmtId="0" fontId="3" fillId="0" borderId="76" xfId="0" applyFont="1" applyBorder="1" applyAlignment="1">
      <alignment horizontal="center" vertical="center" textRotation="90" shrinkToFit="1"/>
    </xf>
    <xf numFmtId="0" fontId="3" fillId="0" borderId="41" xfId="0" applyNumberFormat="1" applyFont="1" applyBorder="1" applyAlignment="1">
      <alignment horizontal="center" vertical="center" textRotation="90" shrinkToFit="1"/>
    </xf>
    <xf numFmtId="0" fontId="3" fillId="0" borderId="6" xfId="0" applyNumberFormat="1" applyFont="1" applyBorder="1" applyAlignment="1">
      <alignment horizontal="center" vertical="center" textRotation="90" shrinkToFit="1"/>
    </xf>
    <xf numFmtId="0" fontId="3" fillId="0" borderId="70" xfId="0" applyNumberFormat="1" applyFont="1" applyBorder="1" applyAlignment="1">
      <alignment horizontal="center" vertical="center" textRotation="90" shrinkToFit="1"/>
    </xf>
    <xf numFmtId="0" fontId="3" fillId="0" borderId="41" xfId="0" applyFont="1" applyBorder="1" applyAlignment="1">
      <alignment horizontal="center" vertical="center" textRotation="90" shrinkToFit="1"/>
    </xf>
    <xf numFmtId="0" fontId="3" fillId="0" borderId="6" xfId="0" applyFont="1" applyBorder="1" applyAlignment="1">
      <alignment horizontal="center" vertical="center" textRotation="90" shrinkToFit="1"/>
    </xf>
    <xf numFmtId="0" fontId="3" fillId="0" borderId="70" xfId="0" applyFont="1" applyBorder="1" applyAlignment="1">
      <alignment horizontal="center" vertical="center" textRotation="90" shrinkToFit="1"/>
    </xf>
    <xf numFmtId="0" fontId="3" fillId="0" borderId="41"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70" xfId="0" applyFont="1" applyBorder="1" applyAlignment="1">
      <alignment horizontal="center" vertical="center" wrapText="1"/>
    </xf>
    <xf numFmtId="3" fontId="5" fillId="0" borderId="72" xfId="0" applyNumberFormat="1" applyFont="1" applyBorder="1" applyAlignment="1">
      <alignment horizontal="center" vertical="center" shrinkToFit="1"/>
    </xf>
    <xf numFmtId="3" fontId="5" fillId="0" borderId="77" xfId="0" applyNumberFormat="1" applyFont="1" applyBorder="1" applyAlignment="1">
      <alignment horizontal="center" vertical="center" shrinkToFit="1"/>
    </xf>
    <xf numFmtId="3" fontId="5" fillId="0" borderId="73" xfId="0" applyNumberFormat="1" applyFont="1" applyBorder="1" applyAlignment="1">
      <alignment horizontal="center" vertical="center" shrinkToFit="1"/>
    </xf>
    <xf numFmtId="3" fontId="3" fillId="0" borderId="38" xfId="0" applyNumberFormat="1" applyFont="1" applyBorder="1" applyAlignment="1">
      <alignment horizontal="center" vertical="center" shrinkToFit="1"/>
    </xf>
    <xf numFmtId="3" fontId="3" fillId="0" borderId="9" xfId="0" applyNumberFormat="1" applyFont="1" applyBorder="1" applyAlignment="1">
      <alignment horizontal="center" vertical="center" shrinkToFit="1"/>
    </xf>
    <xf numFmtId="3" fontId="3" fillId="0" borderId="39" xfId="0" applyNumberFormat="1" applyFont="1" applyBorder="1" applyAlignment="1">
      <alignment horizontal="center" vertical="center" shrinkToFit="1"/>
    </xf>
    <xf numFmtId="3" fontId="3" fillId="0" borderId="66" xfId="0" applyNumberFormat="1" applyFont="1" applyBorder="1" applyAlignment="1">
      <alignment horizontal="center" vertical="center" shrinkToFit="1"/>
    </xf>
    <xf numFmtId="3" fontId="3" fillId="0" borderId="44" xfId="0" applyNumberFormat="1" applyFont="1" applyBorder="1" applyAlignment="1">
      <alignment horizontal="center" vertical="center" shrinkToFit="1"/>
    </xf>
    <xf numFmtId="49" fontId="8" fillId="6" borderId="72" xfId="0" applyNumberFormat="1" applyFont="1" applyFill="1" applyBorder="1" applyAlignment="1">
      <alignment horizontal="left" vertical="top" wrapText="1"/>
    </xf>
    <xf numFmtId="49" fontId="8" fillId="6" borderId="77" xfId="0" applyNumberFormat="1" applyFont="1" applyFill="1" applyBorder="1" applyAlignment="1">
      <alignment horizontal="left" vertical="top" wrapText="1"/>
    </xf>
    <xf numFmtId="49" fontId="8" fillId="6" borderId="73" xfId="0" applyNumberFormat="1" applyFont="1" applyFill="1" applyBorder="1" applyAlignment="1">
      <alignment horizontal="left" vertical="top" wrapText="1"/>
    </xf>
    <xf numFmtId="0" fontId="8" fillId="5" borderId="71" xfId="0" applyFont="1" applyFill="1" applyBorder="1" applyAlignment="1">
      <alignment horizontal="left" vertical="top" wrapText="1"/>
    </xf>
    <xf numFmtId="0" fontId="8" fillId="5" borderId="66" xfId="0" applyFont="1" applyFill="1" applyBorder="1" applyAlignment="1">
      <alignment horizontal="left" vertical="top" wrapText="1"/>
    </xf>
    <xf numFmtId="0" fontId="8" fillId="5" borderId="44" xfId="0" applyFont="1" applyFill="1" applyBorder="1" applyAlignment="1">
      <alignment horizontal="left" vertical="top" wrapText="1"/>
    </xf>
    <xf numFmtId="0" fontId="5" fillId="9" borderId="39" xfId="0" applyFont="1" applyFill="1" applyBorder="1" applyAlignment="1">
      <alignment horizontal="left" vertical="top"/>
    </xf>
    <xf numFmtId="0" fontId="5" fillId="9" borderId="66" xfId="0" applyFont="1" applyFill="1" applyBorder="1" applyAlignment="1">
      <alignment horizontal="left" vertical="top"/>
    </xf>
    <xf numFmtId="0" fontId="5" fillId="9" borderId="44" xfId="0" applyFont="1" applyFill="1" applyBorder="1" applyAlignment="1">
      <alignment horizontal="left" vertical="top"/>
    </xf>
    <xf numFmtId="0" fontId="5" fillId="2" borderId="39"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2" borderId="44" xfId="0" applyFont="1" applyFill="1" applyBorder="1" applyAlignment="1">
      <alignment horizontal="left" vertical="top" wrapText="1"/>
    </xf>
    <xf numFmtId="165" fontId="3" fillId="0" borderId="35" xfId="0" applyNumberFormat="1" applyFont="1" applyFill="1" applyBorder="1" applyAlignment="1">
      <alignment horizontal="center" vertical="center" textRotation="90" wrapText="1"/>
    </xf>
    <xf numFmtId="0" fontId="11" fillId="0" borderId="35" xfId="0" applyFont="1" applyBorder="1" applyAlignment="1">
      <alignment horizontal="center" vertical="center" textRotation="90" wrapText="1"/>
    </xf>
    <xf numFmtId="0" fontId="3" fillId="7" borderId="127" xfId="0" applyFont="1" applyFill="1" applyBorder="1" applyAlignment="1">
      <alignment horizontal="left" vertical="top" wrapText="1"/>
    </xf>
    <xf numFmtId="0" fontId="3" fillId="3" borderId="118" xfId="0" applyFont="1" applyFill="1" applyBorder="1" applyAlignment="1">
      <alignment horizontal="left" vertical="top" wrapText="1"/>
    </xf>
    <xf numFmtId="0" fontId="9" fillId="0" borderId="51" xfId="0" applyFont="1" applyFill="1" applyBorder="1" applyAlignment="1">
      <alignment horizontal="center" vertical="top" textRotation="90" wrapText="1"/>
    </xf>
    <xf numFmtId="0" fontId="9" fillId="0" borderId="68" xfId="0" applyFont="1" applyFill="1" applyBorder="1" applyAlignment="1">
      <alignment horizontal="center" vertical="top" textRotation="90" wrapText="1"/>
    </xf>
    <xf numFmtId="0" fontId="11" fillId="7" borderId="7" xfId="0" applyFont="1" applyFill="1" applyBorder="1" applyAlignment="1">
      <alignment horizontal="left" wrapText="1"/>
    </xf>
    <xf numFmtId="0" fontId="11" fillId="0" borderId="6" xfId="0" applyFont="1" applyBorder="1" applyAlignment="1">
      <alignment horizontal="center" wrapText="1"/>
    </xf>
    <xf numFmtId="0" fontId="11" fillId="0" borderId="24" xfId="0" applyFont="1" applyBorder="1" applyAlignment="1">
      <alignment horizontal="center" wrapText="1"/>
    </xf>
    <xf numFmtId="0" fontId="3" fillId="10" borderId="62" xfId="0" applyFont="1" applyFill="1" applyBorder="1" applyAlignment="1">
      <alignment horizontal="center" vertical="top" wrapText="1"/>
    </xf>
    <xf numFmtId="0" fontId="3" fillId="10" borderId="65" xfId="0" applyFont="1" applyFill="1" applyBorder="1" applyAlignment="1">
      <alignment horizontal="center" vertical="top" wrapText="1"/>
    </xf>
    <xf numFmtId="0" fontId="3" fillId="7" borderId="28" xfId="0" applyFont="1" applyFill="1" applyBorder="1" applyAlignment="1">
      <alignment horizontal="left" vertical="top" wrapText="1"/>
    </xf>
    <xf numFmtId="49" fontId="5" fillId="3" borderId="18" xfId="0" applyNumberFormat="1" applyFont="1" applyFill="1" applyBorder="1" applyAlignment="1">
      <alignment horizontal="center" vertical="top" wrapText="1"/>
    </xf>
    <xf numFmtId="0" fontId="5" fillId="10" borderId="62" xfId="0" applyFont="1" applyFill="1" applyBorder="1" applyAlignment="1">
      <alignment horizontal="right" vertical="top"/>
    </xf>
    <xf numFmtId="0" fontId="11" fillId="10" borderId="65" xfId="0" applyFont="1" applyFill="1" applyBorder="1" applyAlignment="1">
      <alignment horizontal="right" vertical="top"/>
    </xf>
    <xf numFmtId="0" fontId="3" fillId="0" borderId="6" xfId="0" applyFont="1" applyBorder="1" applyAlignment="1">
      <alignment horizontal="center" vertical="top" wrapText="1"/>
    </xf>
    <xf numFmtId="49" fontId="3" fillId="7" borderId="8" xfId="0" applyNumberFormat="1" applyFont="1" applyFill="1" applyBorder="1" applyAlignment="1">
      <alignment horizontal="center" vertical="top" wrapText="1"/>
    </xf>
    <xf numFmtId="0" fontId="11" fillId="7" borderId="6" xfId="0" applyFont="1" applyFill="1" applyBorder="1" applyAlignment="1">
      <alignment horizontal="center" vertical="top" wrapText="1"/>
    </xf>
    <xf numFmtId="0" fontId="11" fillId="7" borderId="24" xfId="0" applyFont="1" applyFill="1" applyBorder="1" applyAlignment="1">
      <alignment horizontal="center" vertical="top" wrapText="1"/>
    </xf>
    <xf numFmtId="0" fontId="11" fillId="7" borderId="7" xfId="0" applyFont="1" applyFill="1" applyBorder="1" applyAlignment="1">
      <alignment horizontal="left" vertical="top" wrapText="1"/>
    </xf>
    <xf numFmtId="0" fontId="3" fillId="0" borderId="122" xfId="0" applyFont="1" applyBorder="1" applyAlignment="1">
      <alignment horizontal="left" vertical="top" wrapText="1"/>
    </xf>
    <xf numFmtId="0" fontId="11" fillId="0" borderId="28" xfId="0" applyFont="1" applyBorder="1" applyAlignment="1">
      <alignment horizontal="left" vertical="top" wrapText="1"/>
    </xf>
    <xf numFmtId="0" fontId="5" fillId="3" borderId="16" xfId="0" applyFont="1" applyFill="1" applyBorder="1" applyAlignment="1">
      <alignment horizontal="center" vertical="top" wrapText="1"/>
    </xf>
    <xf numFmtId="0" fontId="5" fillId="3" borderId="38" xfId="0" applyFont="1" applyFill="1" applyBorder="1" applyAlignment="1">
      <alignment horizontal="center" vertical="top" wrapText="1"/>
    </xf>
    <xf numFmtId="0" fontId="5" fillId="10" borderId="33" xfId="0" applyFont="1" applyFill="1" applyBorder="1" applyAlignment="1">
      <alignment horizontal="right" vertical="top"/>
    </xf>
    <xf numFmtId="0" fontId="11" fillId="10" borderId="34" xfId="0" applyFont="1" applyFill="1" applyBorder="1" applyAlignment="1">
      <alignment horizontal="right" vertical="top"/>
    </xf>
    <xf numFmtId="0" fontId="18" fillId="7" borderId="122" xfId="0" applyFont="1" applyFill="1" applyBorder="1" applyAlignment="1">
      <alignment vertical="top" wrapText="1"/>
    </xf>
    <xf numFmtId="0" fontId="3" fillId="7" borderId="41" xfId="0" applyFont="1" applyFill="1" applyBorder="1" applyAlignment="1">
      <alignment horizontal="center" vertical="top" wrapText="1"/>
    </xf>
    <xf numFmtId="49" fontId="3" fillId="7" borderId="6" xfId="0" applyNumberFormat="1" applyFont="1" applyFill="1" applyBorder="1" applyAlignment="1">
      <alignment horizontal="center" vertical="top" wrapText="1"/>
    </xf>
    <xf numFmtId="0" fontId="3" fillId="3" borderId="39" xfId="0" applyFont="1" applyFill="1" applyBorder="1" applyAlignment="1">
      <alignment horizontal="left" vertical="top" wrapText="1"/>
    </xf>
    <xf numFmtId="0" fontId="11" fillId="0" borderId="29" xfId="0" applyFont="1" applyBorder="1" applyAlignment="1"/>
    <xf numFmtId="0" fontId="3" fillId="7" borderId="45" xfId="0" applyFont="1" applyFill="1" applyBorder="1" applyAlignment="1">
      <alignment vertical="top" wrapText="1"/>
    </xf>
    <xf numFmtId="0" fontId="3" fillId="7" borderId="28" xfId="0" applyFont="1" applyFill="1" applyBorder="1" applyAlignment="1">
      <alignment vertical="top" wrapText="1"/>
    </xf>
    <xf numFmtId="0" fontId="20" fillId="0" borderId="51" xfId="0" applyFont="1" applyFill="1" applyBorder="1" applyAlignment="1">
      <alignment horizontal="center" vertical="top" textRotation="90" wrapText="1"/>
    </xf>
    <xf numFmtId="0" fontId="20" fillId="0" borderId="35" xfId="0" applyFont="1" applyFill="1" applyBorder="1" applyAlignment="1">
      <alignment horizontal="center" vertical="top" textRotation="90" wrapText="1"/>
    </xf>
    <xf numFmtId="0" fontId="24" fillId="0" borderId="35" xfId="0" applyFont="1" applyBorder="1" applyAlignment="1">
      <alignment horizontal="center" vertical="top" wrapText="1"/>
    </xf>
    <xf numFmtId="0" fontId="11" fillId="0" borderId="7" xfId="0" applyFont="1" applyBorder="1" applyAlignment="1">
      <alignment horizontal="center" wrapText="1"/>
    </xf>
    <xf numFmtId="0" fontId="11" fillId="0" borderId="30" xfId="0" applyFont="1" applyBorder="1" applyAlignment="1">
      <alignment horizontal="center" wrapText="1"/>
    </xf>
    <xf numFmtId="0" fontId="11" fillId="0" borderId="18" xfId="0" applyFont="1" applyBorder="1" applyAlignment="1">
      <alignment horizontal="left" vertical="top" wrapText="1"/>
    </xf>
    <xf numFmtId="0" fontId="3" fillId="7" borderId="41" xfId="0" applyFont="1" applyFill="1" applyBorder="1" applyAlignment="1">
      <alignment horizontal="center" vertical="center" wrapText="1"/>
    </xf>
    <xf numFmtId="0" fontId="11" fillId="0" borderId="24" xfId="0" applyFont="1" applyBorder="1" applyAlignment="1">
      <alignment horizontal="center" vertical="center" wrapText="1"/>
    </xf>
    <xf numFmtId="49" fontId="3" fillId="7" borderId="44" xfId="0" applyNumberFormat="1" applyFont="1" applyFill="1" applyBorder="1" applyAlignment="1">
      <alignment horizontal="center" vertical="top" wrapText="1"/>
    </xf>
    <xf numFmtId="49" fontId="3" fillId="7" borderId="40" xfId="0" applyNumberFormat="1" applyFont="1" applyFill="1" applyBorder="1" applyAlignment="1">
      <alignment horizontal="center" vertical="top" wrapText="1"/>
    </xf>
    <xf numFmtId="49" fontId="9" fillId="7" borderId="8" xfId="0" applyNumberFormat="1" applyFont="1" applyFill="1" applyBorder="1" applyAlignment="1">
      <alignment horizontal="center" vertical="top" wrapText="1"/>
    </xf>
    <xf numFmtId="49" fontId="9" fillId="7" borderId="6" xfId="0" applyNumberFormat="1" applyFont="1" applyFill="1" applyBorder="1" applyAlignment="1">
      <alignment horizontal="center" vertical="top" wrapText="1"/>
    </xf>
    <xf numFmtId="0" fontId="11" fillId="7" borderId="38" xfId="0" applyFont="1" applyFill="1" applyBorder="1" applyAlignment="1">
      <alignment vertical="top"/>
    </xf>
    <xf numFmtId="166" fontId="3" fillId="0" borderId="11" xfId="0" applyNumberFormat="1" applyFont="1" applyFill="1" applyBorder="1" applyAlignment="1">
      <alignment horizontal="center" vertical="center"/>
    </xf>
    <xf numFmtId="49" fontId="3" fillId="0" borderId="6" xfId="0" applyNumberFormat="1" applyFont="1" applyBorder="1" applyAlignment="1">
      <alignment horizontal="center" vertical="top" wrapText="1"/>
    </xf>
    <xf numFmtId="0" fontId="11" fillId="0" borderId="28" xfId="0" applyFont="1" applyBorder="1" applyAlignment="1"/>
    <xf numFmtId="0" fontId="3" fillId="0" borderId="38" xfId="0" applyFont="1" applyFill="1" applyBorder="1" applyAlignment="1">
      <alignment vertical="top" wrapText="1"/>
    </xf>
    <xf numFmtId="0" fontId="11" fillId="0" borderId="30" xfId="0" applyFont="1" applyBorder="1" applyAlignment="1">
      <alignment vertical="top" wrapText="1"/>
    </xf>
    <xf numFmtId="49" fontId="3" fillId="7" borderId="6" xfId="0" applyNumberFormat="1" applyFont="1" applyFill="1" applyBorder="1" applyAlignment="1">
      <alignment horizontal="center" vertical="center" wrapText="1"/>
    </xf>
    <xf numFmtId="49" fontId="5" fillId="10" borderId="11" xfId="0" applyNumberFormat="1" applyFont="1" applyFill="1" applyBorder="1" applyAlignment="1">
      <alignment horizontal="center" vertical="top"/>
    </xf>
    <xf numFmtId="49" fontId="5" fillId="10" borderId="50" xfId="0" applyNumberFormat="1" applyFont="1" applyFill="1" applyBorder="1" applyAlignment="1">
      <alignment horizontal="center" vertical="top"/>
    </xf>
    <xf numFmtId="0" fontId="3" fillId="7" borderId="89" xfId="0" applyFont="1" applyFill="1" applyBorder="1" applyAlignment="1">
      <alignment horizontal="left" vertical="top" wrapText="1"/>
    </xf>
    <xf numFmtId="49" fontId="5" fillId="0" borderId="20" xfId="0" applyNumberFormat="1" applyFont="1" applyBorder="1" applyAlignment="1">
      <alignment horizontal="center" vertical="top"/>
    </xf>
    <xf numFmtId="49" fontId="5" fillId="0" borderId="29" xfId="0" applyNumberFormat="1" applyFont="1" applyBorder="1" applyAlignment="1">
      <alignment horizontal="center" vertical="top"/>
    </xf>
    <xf numFmtId="0" fontId="3" fillId="7" borderId="38" xfId="0" applyFont="1" applyFill="1" applyBorder="1" applyAlignment="1">
      <alignment horizontal="center" vertical="center" textRotation="90" wrapText="1"/>
    </xf>
    <xf numFmtId="0" fontId="3" fillId="0" borderId="47" xfId="0" applyFont="1" applyFill="1" applyBorder="1" applyAlignment="1">
      <alignment horizontal="left" vertical="top" wrapText="1"/>
    </xf>
    <xf numFmtId="0" fontId="11" fillId="0" borderId="49" xfId="0" applyFont="1" applyBorder="1" applyAlignment="1">
      <alignment horizontal="left" vertical="top" wrapText="1"/>
    </xf>
    <xf numFmtId="3" fontId="3" fillId="0" borderId="11" xfId="0" applyNumberFormat="1" applyFont="1" applyFill="1" applyBorder="1" applyAlignment="1">
      <alignment horizontal="center" vertical="center"/>
    </xf>
    <xf numFmtId="3" fontId="3" fillId="7" borderId="0" xfId="0" applyNumberFormat="1" applyFont="1" applyFill="1" applyAlignment="1">
      <alignment vertical="top"/>
    </xf>
    <xf numFmtId="3" fontId="11" fillId="7" borderId="0" xfId="0" applyNumberFormat="1" applyFont="1" applyFill="1" applyAlignment="1">
      <alignment vertical="top"/>
    </xf>
    <xf numFmtId="0" fontId="3" fillId="7"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6" xfId="0" applyFont="1" applyFill="1" applyBorder="1" applyAlignment="1">
      <alignment horizontal="center" wrapText="1"/>
    </xf>
    <xf numFmtId="0" fontId="11" fillId="7" borderId="24" xfId="0" applyFont="1" applyFill="1" applyBorder="1" applyAlignment="1">
      <alignment horizontal="center" wrapText="1"/>
    </xf>
    <xf numFmtId="3" fontId="3" fillId="7" borderId="71" xfId="0" applyNumberFormat="1" applyFont="1" applyFill="1" applyBorder="1" applyAlignment="1">
      <alignment horizontal="center" vertical="top" wrapText="1"/>
    </xf>
    <xf numFmtId="3" fontId="3" fillId="7" borderId="66" xfId="0" applyNumberFormat="1" applyFont="1" applyFill="1" applyBorder="1" applyAlignment="1">
      <alignment horizontal="center" vertical="top" wrapText="1"/>
    </xf>
    <xf numFmtId="3" fontId="3" fillId="7" borderId="44" xfId="0" applyNumberFormat="1" applyFont="1" applyFill="1" applyBorder="1" applyAlignment="1">
      <alignment horizontal="center" vertical="top" wrapText="1"/>
    </xf>
    <xf numFmtId="49" fontId="5" fillId="10" borderId="29" xfId="0" applyNumberFormat="1" applyFont="1" applyFill="1" applyBorder="1" applyAlignment="1">
      <alignment horizontal="center" vertical="top"/>
    </xf>
    <xf numFmtId="49" fontId="5" fillId="0" borderId="11" xfId="0" applyNumberFormat="1" applyFont="1" applyBorder="1" applyAlignment="1">
      <alignment horizontal="center" vertical="top"/>
    </xf>
    <xf numFmtId="0" fontId="3" fillId="7" borderId="68" xfId="0" applyFont="1" applyFill="1" applyBorder="1" applyAlignment="1">
      <alignment horizontal="center" vertical="center" textRotation="90" wrapText="1"/>
    </xf>
    <xf numFmtId="3" fontId="3" fillId="0" borderId="71" xfId="0" applyNumberFormat="1" applyFont="1" applyBorder="1" applyAlignment="1">
      <alignment horizontal="center" vertical="top" wrapText="1"/>
    </xf>
    <xf numFmtId="3" fontId="3" fillId="0" borderId="66" xfId="0" applyNumberFormat="1" applyFont="1" applyBorder="1" applyAlignment="1">
      <alignment horizontal="center" vertical="top" wrapText="1"/>
    </xf>
    <xf numFmtId="3" fontId="3" fillId="0" borderId="44" xfId="0" applyNumberFormat="1" applyFont="1" applyBorder="1" applyAlignment="1">
      <alignment horizontal="center" vertical="top" wrapText="1"/>
    </xf>
    <xf numFmtId="3" fontId="5" fillId="4" borderId="76" xfId="0" applyNumberFormat="1" applyFont="1" applyFill="1" applyBorder="1" applyAlignment="1">
      <alignment horizontal="center" vertical="top" wrapText="1"/>
    </xf>
    <xf numFmtId="3" fontId="5" fillId="4" borderId="33" xfId="0" applyNumberFormat="1" applyFont="1" applyFill="1" applyBorder="1" applyAlignment="1">
      <alignment horizontal="center" vertical="top" wrapText="1"/>
    </xf>
    <xf numFmtId="3" fontId="5" fillId="4" borderId="34" xfId="0" applyNumberFormat="1" applyFont="1" applyFill="1" applyBorder="1" applyAlignment="1">
      <alignment horizontal="center" vertical="top" wrapText="1"/>
    </xf>
    <xf numFmtId="3" fontId="3" fillId="8" borderId="71" xfId="0" applyNumberFormat="1" applyFont="1" applyFill="1" applyBorder="1" applyAlignment="1">
      <alignment horizontal="center" vertical="top" wrapText="1"/>
    </xf>
    <xf numFmtId="3" fontId="3" fillId="8" borderId="66" xfId="0" applyNumberFormat="1" applyFont="1" applyFill="1" applyBorder="1" applyAlignment="1">
      <alignment horizontal="center" vertical="top" wrapText="1"/>
    </xf>
    <xf numFmtId="3" fontId="3" fillId="8" borderId="44" xfId="0" applyNumberFormat="1" applyFont="1" applyFill="1" applyBorder="1" applyAlignment="1">
      <alignment horizontal="center" vertical="top" wrapText="1"/>
    </xf>
    <xf numFmtId="3" fontId="5" fillId="5" borderId="71" xfId="0" applyNumberFormat="1" applyFont="1" applyFill="1" applyBorder="1" applyAlignment="1">
      <alignment horizontal="center" vertical="top" wrapText="1"/>
    </xf>
    <xf numFmtId="3" fontId="5" fillId="5" borderId="66" xfId="0" applyNumberFormat="1" applyFont="1" applyFill="1" applyBorder="1" applyAlignment="1">
      <alignment horizontal="center" vertical="top" wrapText="1"/>
    </xf>
    <xf numFmtId="3" fontId="5" fillId="5" borderId="44" xfId="0" applyNumberFormat="1" applyFont="1" applyFill="1" applyBorder="1" applyAlignment="1">
      <alignment horizontal="center" vertical="top" wrapText="1"/>
    </xf>
    <xf numFmtId="3" fontId="5" fillId="5" borderId="72" xfId="0" applyNumberFormat="1" applyFont="1" applyFill="1" applyBorder="1" applyAlignment="1">
      <alignment horizontal="center" vertical="top" wrapText="1"/>
    </xf>
    <xf numFmtId="3" fontId="5" fillId="5" borderId="77" xfId="0" applyNumberFormat="1" applyFont="1" applyFill="1" applyBorder="1" applyAlignment="1">
      <alignment horizontal="center" vertical="top" wrapText="1"/>
    </xf>
    <xf numFmtId="3" fontId="5" fillId="5" borderId="73" xfId="0" applyNumberFormat="1" applyFont="1" applyFill="1" applyBorder="1" applyAlignment="1">
      <alignment horizontal="center" vertical="top" wrapText="1"/>
    </xf>
    <xf numFmtId="0" fontId="5" fillId="0" borderId="7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3" xfId="0" applyFont="1" applyBorder="1" applyAlignment="1">
      <alignment horizontal="center" vertical="center" wrapText="1"/>
    </xf>
    <xf numFmtId="3" fontId="5" fillId="8" borderId="71" xfId="0" applyNumberFormat="1" applyFont="1" applyFill="1" applyBorder="1" applyAlignment="1">
      <alignment horizontal="center" vertical="top" wrapText="1"/>
    </xf>
    <xf numFmtId="3" fontId="5" fillId="8" borderId="66" xfId="0" applyNumberFormat="1" applyFont="1" applyFill="1" applyBorder="1" applyAlignment="1">
      <alignment horizontal="center" vertical="top" wrapText="1"/>
    </xf>
    <xf numFmtId="3" fontId="5" fillId="8" borderId="44"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7" borderId="0" xfId="0" applyFont="1" applyFill="1" applyBorder="1" applyAlignment="1">
      <alignment horizontal="left" vertical="top" wrapText="1"/>
    </xf>
    <xf numFmtId="49" fontId="5" fillId="0" borderId="28" xfId="0" applyNumberFormat="1" applyFont="1" applyBorder="1" applyAlignment="1">
      <alignment horizontal="center" vertical="top"/>
    </xf>
    <xf numFmtId="49" fontId="3" fillId="0" borderId="11"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41" xfId="0" applyFont="1" applyBorder="1" applyAlignment="1">
      <alignment horizontal="center" vertical="top" wrapText="1"/>
    </xf>
    <xf numFmtId="49" fontId="5" fillId="3" borderId="11" xfId="0" applyNumberFormat="1" applyFont="1" applyFill="1" applyBorder="1" applyAlignment="1">
      <alignment horizontal="center" vertical="top"/>
    </xf>
    <xf numFmtId="49" fontId="5" fillId="3" borderId="20"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3" fillId="7" borderId="41" xfId="0" applyNumberFormat="1"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49" fontId="5" fillId="3" borderId="48" xfId="0" applyNumberFormat="1" applyFont="1" applyFill="1" applyBorder="1" applyAlignment="1">
      <alignment horizontal="center" vertical="top"/>
    </xf>
    <xf numFmtId="49" fontId="5" fillId="3" borderId="36" xfId="0" applyNumberFormat="1" applyFont="1" applyFill="1" applyBorder="1" applyAlignment="1">
      <alignment horizontal="center" vertical="top"/>
    </xf>
    <xf numFmtId="0" fontId="3" fillId="10" borderId="33" xfId="0" applyFont="1" applyFill="1" applyBorder="1" applyAlignment="1">
      <alignment horizontal="center" vertical="top" wrapText="1"/>
    </xf>
    <xf numFmtId="0" fontId="3" fillId="0" borderId="21" xfId="0" applyFont="1" applyBorder="1" applyAlignment="1">
      <alignment horizontal="left" vertical="top" wrapText="1"/>
    </xf>
    <xf numFmtId="0" fontId="11" fillId="0" borderId="89" xfId="0" applyFont="1" applyBorder="1" applyAlignment="1">
      <alignment horizontal="left" vertical="top" wrapText="1"/>
    </xf>
    <xf numFmtId="49" fontId="5" fillId="3" borderId="50" xfId="0" applyNumberFormat="1" applyFont="1" applyFill="1" applyBorder="1" applyAlignment="1">
      <alignment horizontal="center" vertical="top"/>
    </xf>
    <xf numFmtId="0" fontId="5" fillId="0" borderId="38" xfId="0" applyFont="1" applyFill="1" applyBorder="1" applyAlignment="1">
      <alignment horizontal="center" vertical="top" wrapText="1"/>
    </xf>
    <xf numFmtId="0" fontId="5" fillId="0" borderId="30" xfId="0" applyFont="1" applyFill="1" applyBorder="1" applyAlignment="1">
      <alignment horizontal="center" vertical="top" wrapText="1"/>
    </xf>
    <xf numFmtId="0" fontId="11" fillId="7" borderId="28" xfId="0" applyFont="1" applyFill="1" applyBorder="1" applyAlignment="1">
      <alignment vertical="top" wrapText="1"/>
    </xf>
    <xf numFmtId="165" fontId="3" fillId="7" borderId="49" xfId="0" applyNumberFormat="1" applyFont="1" applyFill="1" applyBorder="1" applyAlignment="1">
      <alignment horizontal="left" vertical="top" wrapText="1"/>
    </xf>
    <xf numFmtId="0" fontId="11" fillId="7" borderId="19" xfId="0" applyFont="1" applyFill="1" applyBorder="1" applyAlignment="1">
      <alignment horizontal="left" vertical="top" wrapText="1"/>
    </xf>
    <xf numFmtId="0" fontId="3" fillId="0" borderId="49" xfId="0" applyFont="1" applyFill="1" applyBorder="1" applyAlignment="1">
      <alignment horizontal="left" vertical="top" wrapText="1"/>
    </xf>
    <xf numFmtId="0" fontId="11" fillId="0" borderId="19" xfId="0" applyFont="1" applyBorder="1" applyAlignment="1">
      <alignment horizontal="left" vertical="top" wrapText="1"/>
    </xf>
    <xf numFmtId="0" fontId="3" fillId="0" borderId="52" xfId="0" applyNumberFormat="1" applyFont="1" applyBorder="1" applyAlignment="1">
      <alignment horizontal="center" vertical="center" textRotation="90" shrinkToFit="1"/>
    </xf>
    <xf numFmtId="0" fontId="3" fillId="0" borderId="45" xfId="0" applyNumberFormat="1" applyFont="1" applyBorder="1" applyAlignment="1">
      <alignment horizontal="center" vertical="center" textRotation="90" shrinkToFit="1"/>
    </xf>
    <xf numFmtId="0" fontId="3" fillId="0" borderId="34" xfId="0" applyNumberFormat="1" applyFont="1" applyBorder="1" applyAlignment="1">
      <alignment horizontal="center" vertical="center" textRotation="90" shrinkToFit="1"/>
    </xf>
    <xf numFmtId="3" fontId="3" fillId="0" borderId="38" xfId="0" applyNumberFormat="1" applyFont="1" applyBorder="1" applyAlignment="1">
      <alignment horizontal="center" vertical="center" textRotation="90" wrapText="1"/>
    </xf>
    <xf numFmtId="3" fontId="3" fillId="0" borderId="9" xfId="0" applyNumberFormat="1" applyFont="1" applyBorder="1" applyAlignment="1">
      <alignment horizontal="center" vertical="center" textRotation="90" wrapText="1"/>
    </xf>
    <xf numFmtId="0" fontId="3" fillId="0" borderId="41" xfId="0" applyNumberFormat="1" applyFont="1" applyFill="1" applyBorder="1" applyAlignment="1">
      <alignment horizontal="center" vertical="center" textRotation="90" shrinkToFit="1"/>
    </xf>
    <xf numFmtId="0" fontId="3" fillId="0" borderId="6" xfId="0" applyNumberFormat="1" applyFont="1" applyFill="1" applyBorder="1" applyAlignment="1">
      <alignment horizontal="center" vertical="center" textRotation="90" shrinkToFit="1"/>
    </xf>
    <xf numFmtId="0" fontId="3" fillId="0" borderId="70" xfId="0" applyNumberFormat="1" applyFont="1" applyFill="1" applyBorder="1" applyAlignment="1">
      <alignment horizontal="center" vertical="center" textRotation="90" shrinkToFit="1"/>
    </xf>
    <xf numFmtId="0" fontId="3" fillId="0" borderId="7"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3" fontId="3" fillId="0" borderId="39" xfId="0" applyNumberFormat="1" applyFont="1" applyBorder="1" applyAlignment="1">
      <alignment horizontal="center" vertical="center"/>
    </xf>
    <xf numFmtId="3" fontId="3" fillId="0" borderId="37" xfId="0" applyNumberFormat="1" applyFont="1" applyBorder="1" applyAlignment="1">
      <alignment horizontal="center" vertical="center"/>
    </xf>
    <xf numFmtId="49" fontId="5" fillId="10" borderId="1" xfId="0" applyNumberFormat="1" applyFont="1" applyFill="1" applyBorder="1" applyAlignment="1">
      <alignment horizontal="center" vertical="top"/>
    </xf>
    <xf numFmtId="49" fontId="5" fillId="10" borderId="20" xfId="0" applyNumberFormat="1" applyFont="1" applyFill="1" applyBorder="1" applyAlignment="1">
      <alignment horizontal="center" vertical="top"/>
    </xf>
    <xf numFmtId="49" fontId="3" fillId="0" borderId="8"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0" fontId="3" fillId="3" borderId="95" xfId="0" applyFont="1" applyFill="1" applyBorder="1" applyAlignment="1">
      <alignment horizontal="left" vertical="top" wrapText="1"/>
    </xf>
    <xf numFmtId="3" fontId="3" fillId="0" borderId="41" xfId="0" applyNumberFormat="1" applyFont="1" applyBorder="1" applyAlignment="1">
      <alignment horizontal="center" textRotation="90" shrinkToFit="1"/>
    </xf>
    <xf numFmtId="3" fontId="3" fillId="0" borderId="6" xfId="0" applyNumberFormat="1" applyFont="1" applyBorder="1" applyAlignment="1">
      <alignment horizontal="center" textRotation="90" shrinkToFit="1"/>
    </xf>
    <xf numFmtId="3" fontId="3" fillId="0" borderId="70" xfId="0" applyNumberFormat="1" applyFont="1" applyBorder="1" applyAlignment="1">
      <alignment horizontal="center" textRotation="90" shrinkToFit="1"/>
    </xf>
    <xf numFmtId="0" fontId="11" fillId="10" borderId="62" xfId="0" applyFont="1" applyFill="1" applyBorder="1" applyAlignment="1">
      <alignment horizontal="right" vertical="top"/>
    </xf>
    <xf numFmtId="3" fontId="9" fillId="0" borderId="21" xfId="0" applyNumberFormat="1" applyFont="1" applyFill="1" applyBorder="1" applyAlignment="1">
      <alignment horizontal="center" vertical="center" textRotation="90" wrapText="1"/>
    </xf>
    <xf numFmtId="3" fontId="9" fillId="0" borderId="32" xfId="0" applyNumberFormat="1" applyFont="1" applyFill="1" applyBorder="1" applyAlignment="1">
      <alignment horizontal="center" vertical="center" textRotation="90" wrapText="1"/>
    </xf>
    <xf numFmtId="49" fontId="3" fillId="0" borderId="51" xfId="0" applyNumberFormat="1" applyFont="1" applyBorder="1" applyAlignment="1">
      <alignment horizontal="center" vertical="top" wrapText="1"/>
    </xf>
    <xf numFmtId="49" fontId="3" fillId="0" borderId="35" xfId="0" applyNumberFormat="1" applyFont="1" applyBorder="1" applyAlignment="1">
      <alignment horizontal="center" vertical="top" wrapText="1"/>
    </xf>
    <xf numFmtId="49" fontId="3" fillId="0" borderId="68" xfId="0" applyNumberFormat="1" applyFont="1" applyBorder="1" applyAlignment="1">
      <alignment horizontal="center" vertical="top" wrapText="1"/>
    </xf>
    <xf numFmtId="165" fontId="5" fillId="0" borderId="7" xfId="0" applyNumberFormat="1" applyFont="1" applyFill="1" applyBorder="1" applyAlignment="1">
      <alignment horizontal="center" vertical="center" textRotation="90" wrapText="1"/>
    </xf>
    <xf numFmtId="0" fontId="3" fillId="7" borderId="122" xfId="0" applyFont="1" applyFill="1" applyBorder="1" applyAlignment="1">
      <alignment horizontal="left" vertical="top" wrapText="1"/>
    </xf>
    <xf numFmtId="49" fontId="3" fillId="0" borderId="6" xfId="0" applyNumberFormat="1" applyFont="1" applyFill="1" applyBorder="1" applyAlignment="1">
      <alignment horizontal="center" vertical="top" wrapText="1"/>
    </xf>
    <xf numFmtId="0" fontId="15" fillId="0" borderId="38" xfId="0" applyFont="1" applyFill="1" applyBorder="1" applyAlignment="1">
      <alignment horizontal="center" vertical="top" textRotation="90" wrapText="1"/>
    </xf>
    <xf numFmtId="0" fontId="15" fillId="0" borderId="30" xfId="0" applyFont="1" applyFill="1" applyBorder="1" applyAlignment="1">
      <alignment horizontal="center" vertical="top" textRotation="90" wrapText="1"/>
    </xf>
    <xf numFmtId="49" fontId="3" fillId="0" borderId="6" xfId="0" applyNumberFormat="1" applyFont="1" applyFill="1" applyBorder="1" applyAlignment="1">
      <alignment horizontal="center" vertical="center" wrapText="1"/>
    </xf>
    <xf numFmtId="0" fontId="22" fillId="7" borderId="7" xfId="0" applyFont="1" applyFill="1" applyBorder="1" applyAlignment="1">
      <alignment horizontal="center" vertical="top" wrapText="1"/>
    </xf>
    <xf numFmtId="0" fontId="22" fillId="7" borderId="68" xfId="0" applyFont="1" applyFill="1" applyBorder="1" applyAlignment="1">
      <alignment horizontal="center" vertical="top" wrapText="1"/>
    </xf>
    <xf numFmtId="49" fontId="5" fillId="3" borderId="11" xfId="0" applyNumberFormat="1" applyFont="1" applyFill="1" applyBorder="1" applyAlignment="1">
      <alignment horizontal="center" vertical="top" wrapText="1"/>
    </xf>
    <xf numFmtId="0" fontId="5" fillId="3" borderId="7" xfId="0" applyFont="1" applyFill="1" applyBorder="1" applyAlignment="1">
      <alignment horizontal="center" vertical="top" wrapText="1"/>
    </xf>
    <xf numFmtId="0" fontId="18" fillId="0" borderId="7" xfId="0" applyFont="1" applyFill="1" applyBorder="1" applyAlignment="1">
      <alignment horizontal="left" vertical="top" wrapText="1"/>
    </xf>
    <xf numFmtId="0" fontId="11" fillId="7" borderId="18" xfId="0" applyFont="1" applyFill="1" applyBorder="1" applyAlignment="1">
      <alignment vertical="top" wrapText="1"/>
    </xf>
    <xf numFmtId="0" fontId="3" fillId="7" borderId="8" xfId="0" applyFont="1" applyFill="1" applyBorder="1" applyAlignment="1">
      <alignment horizontal="center" vertical="top" wrapText="1"/>
    </xf>
    <xf numFmtId="0" fontId="11" fillId="0" borderId="30" xfId="0" applyFont="1" applyBorder="1" applyAlignment="1"/>
    <xf numFmtId="49" fontId="5" fillId="0" borderId="50" xfId="0" applyNumberFormat="1" applyFont="1" applyBorder="1" applyAlignment="1">
      <alignment horizontal="center" vertical="top"/>
    </xf>
    <xf numFmtId="0" fontId="3" fillId="3" borderId="53" xfId="0" applyFont="1" applyFill="1" applyBorder="1" applyAlignment="1">
      <alignment vertical="top" wrapText="1"/>
    </xf>
    <xf numFmtId="0" fontId="3" fillId="3" borderId="0" xfId="0" applyFont="1" applyFill="1" applyBorder="1" applyAlignment="1">
      <alignment vertical="top" wrapText="1"/>
    </xf>
    <xf numFmtId="49" fontId="9" fillId="0" borderId="6" xfId="0" applyNumberFormat="1" applyFont="1" applyBorder="1" applyAlignment="1">
      <alignment horizontal="center" vertical="top" wrapText="1"/>
    </xf>
    <xf numFmtId="0" fontId="11" fillId="0" borderId="111" xfId="0" applyFont="1" applyBorder="1" applyAlignment="1">
      <alignment horizontal="center" vertical="top" wrapText="1"/>
    </xf>
    <xf numFmtId="49" fontId="5" fillId="3" borderId="1" xfId="0" applyNumberFormat="1" applyFont="1" applyFill="1" applyBorder="1" applyAlignment="1">
      <alignment horizontal="center" vertical="top" wrapText="1"/>
    </xf>
    <xf numFmtId="49" fontId="5" fillId="3" borderId="20" xfId="0" applyNumberFormat="1" applyFont="1" applyFill="1" applyBorder="1" applyAlignment="1">
      <alignment horizontal="center" vertical="top" wrapText="1"/>
    </xf>
    <xf numFmtId="49" fontId="5" fillId="3" borderId="29" xfId="0" applyNumberFormat="1" applyFont="1" applyFill="1" applyBorder="1" applyAlignment="1">
      <alignment horizontal="center" vertical="top" wrapText="1"/>
    </xf>
    <xf numFmtId="49" fontId="5" fillId="3" borderId="1" xfId="0" applyNumberFormat="1" applyFont="1" applyFill="1" applyBorder="1" applyAlignment="1">
      <alignment horizontal="center" vertical="top"/>
    </xf>
    <xf numFmtId="0" fontId="3" fillId="10" borderId="34" xfId="0" applyFont="1" applyFill="1" applyBorder="1" applyAlignment="1">
      <alignment horizontal="center" vertical="top" wrapText="1"/>
    </xf>
    <xf numFmtId="49" fontId="3" fillId="7" borderId="41" xfId="0" applyNumberFormat="1" applyFont="1" applyFill="1" applyBorder="1" applyAlignment="1">
      <alignment horizontal="center" vertical="top" wrapText="1"/>
    </xf>
    <xf numFmtId="0" fontId="11" fillId="10" borderId="33" xfId="0" applyFont="1" applyFill="1" applyBorder="1" applyAlignment="1">
      <alignment horizontal="right" vertical="top"/>
    </xf>
    <xf numFmtId="49" fontId="3" fillId="0" borderId="41" xfId="0" applyNumberFormat="1" applyFont="1" applyBorder="1" applyAlignment="1">
      <alignment horizontal="center" vertical="center" wrapText="1"/>
    </xf>
    <xf numFmtId="3" fontId="3" fillId="7" borderId="11" xfId="0" applyNumberFormat="1" applyFont="1" applyFill="1" applyBorder="1" applyAlignment="1">
      <alignment horizontal="left" vertical="top" wrapText="1"/>
    </xf>
    <xf numFmtId="0" fontId="11" fillId="7" borderId="11" xfId="0" applyFont="1" applyFill="1" applyBorder="1" applyAlignment="1">
      <alignment horizontal="left" vertical="top" wrapText="1"/>
    </xf>
    <xf numFmtId="3" fontId="3" fillId="7" borderId="18" xfId="0" applyNumberFormat="1" applyFont="1" applyFill="1" applyBorder="1" applyAlignment="1">
      <alignment horizontal="left" vertical="top" wrapText="1"/>
    </xf>
    <xf numFmtId="0" fontId="11" fillId="7" borderId="18" xfId="0" applyFont="1" applyFill="1" applyBorder="1" applyAlignment="1">
      <alignment horizontal="left" vertical="top" wrapText="1"/>
    </xf>
    <xf numFmtId="3" fontId="3" fillId="0" borderId="18" xfId="0" applyNumberFormat="1" applyFont="1" applyFill="1" applyBorder="1" applyAlignment="1">
      <alignment horizontal="center" vertical="center"/>
    </xf>
    <xf numFmtId="49" fontId="3" fillId="7" borderId="45" xfId="0" applyNumberFormat="1" applyFont="1" applyFill="1" applyBorder="1" applyAlignment="1">
      <alignment horizontal="center" vertical="top" wrapText="1"/>
    </xf>
    <xf numFmtId="49" fontId="5" fillId="9" borderId="29" xfId="0" applyNumberFormat="1" applyFont="1" applyFill="1" applyBorder="1" applyAlignment="1">
      <alignment horizontal="center" vertical="top"/>
    </xf>
    <xf numFmtId="49" fontId="5" fillId="9" borderId="1" xfId="0" applyNumberFormat="1" applyFont="1" applyFill="1" applyBorder="1" applyAlignment="1">
      <alignment horizontal="center" vertical="top"/>
    </xf>
    <xf numFmtId="49" fontId="5" fillId="9" borderId="20" xfId="0" applyNumberFormat="1" applyFont="1" applyFill="1" applyBorder="1" applyAlignment="1">
      <alignment horizontal="center" vertical="top"/>
    </xf>
    <xf numFmtId="49" fontId="3" fillId="7" borderId="52" xfId="0" applyNumberFormat="1" applyFont="1" applyFill="1" applyBorder="1" applyAlignment="1">
      <alignment horizontal="center" vertical="top" wrapText="1"/>
    </xf>
    <xf numFmtId="0" fontId="11" fillId="7" borderId="24" xfId="0" applyFont="1" applyFill="1" applyBorder="1" applyAlignment="1">
      <alignment vertical="top" wrapText="1"/>
    </xf>
    <xf numFmtId="49" fontId="5" fillId="0" borderId="26"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10" borderId="26" xfId="0" applyNumberFormat="1" applyFont="1" applyFill="1" applyBorder="1" applyAlignment="1">
      <alignment horizontal="center" vertical="top"/>
    </xf>
    <xf numFmtId="0" fontId="3" fillId="7" borderId="38" xfId="0" applyFont="1" applyFill="1" applyBorder="1" applyAlignment="1">
      <alignment horizontal="center" vertical="top" textRotation="90" wrapText="1"/>
    </xf>
    <xf numFmtId="0" fontId="11" fillId="0" borderId="7" xfId="0" applyFont="1" applyBorder="1" applyAlignment="1">
      <alignment horizontal="center" vertical="top" wrapText="1"/>
    </xf>
    <xf numFmtId="0" fontId="4" fillId="0" borderId="0" xfId="0" applyFont="1" applyAlignment="1">
      <alignment horizontal="right" vertical="top" wrapText="1"/>
    </xf>
    <xf numFmtId="165" fontId="20" fillId="7" borderId="7" xfId="0" applyNumberFormat="1" applyFont="1" applyFill="1" applyBorder="1" applyAlignment="1">
      <alignment horizontal="center" vertical="center" textRotation="90" wrapText="1"/>
    </xf>
    <xf numFmtId="0" fontId="24" fillId="7" borderId="30" xfId="0" applyFont="1" applyFill="1" applyBorder="1" applyAlignment="1">
      <alignment horizontal="center" vertical="center"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0" fillId="8" borderId="66" xfId="0" applyFill="1" applyBorder="1" applyAlignment="1">
      <alignment horizontal="left" vertical="top" wrapText="1"/>
    </xf>
    <xf numFmtId="0" fontId="0" fillId="8" borderId="44" xfId="0" applyFill="1" applyBorder="1" applyAlignment="1">
      <alignment horizontal="left" vertical="top" wrapText="1"/>
    </xf>
    <xf numFmtId="0" fontId="0" fillId="8" borderId="66" xfId="0" applyFill="1" applyBorder="1" applyAlignment="1">
      <alignment horizontal="right" vertical="top" wrapText="1"/>
    </xf>
    <xf numFmtId="0" fontId="0" fillId="8" borderId="44" xfId="0" applyFill="1" applyBorder="1" applyAlignment="1">
      <alignment horizontal="right" vertical="top" wrapText="1"/>
    </xf>
    <xf numFmtId="3" fontId="0" fillId="8" borderId="66" xfId="0" applyNumberFormat="1" applyFill="1" applyBorder="1" applyAlignment="1">
      <alignment horizontal="center" vertical="top" wrapText="1"/>
    </xf>
    <xf numFmtId="3" fontId="0" fillId="8" borderId="44" xfId="0" applyNumberFormat="1" applyFill="1" applyBorder="1" applyAlignment="1">
      <alignment horizontal="center" vertical="top" wrapText="1"/>
    </xf>
    <xf numFmtId="49" fontId="3" fillId="0" borderId="50"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0" fontId="0" fillId="0" borderId="68" xfId="0" applyBorder="1" applyAlignment="1">
      <alignment horizontal="center" vertical="top" wrapText="1"/>
    </xf>
    <xf numFmtId="0" fontId="3" fillId="0" borderId="19" xfId="0" applyFont="1" applyFill="1" applyBorder="1" applyAlignment="1">
      <alignment horizontal="left" vertical="top" wrapText="1"/>
    </xf>
    <xf numFmtId="0" fontId="3" fillId="0" borderId="35" xfId="0" applyFont="1" applyFill="1" applyBorder="1" applyAlignment="1">
      <alignment horizontal="center" vertical="center" textRotation="90" wrapText="1"/>
    </xf>
    <xf numFmtId="0" fontId="3" fillId="0" borderId="68" xfId="0" applyFont="1" applyFill="1" applyBorder="1" applyAlignment="1">
      <alignment horizontal="center" vertical="center" textRotation="90" wrapText="1"/>
    </xf>
    <xf numFmtId="0" fontId="3" fillId="3" borderId="122" xfId="0" applyFont="1" applyFill="1" applyBorder="1" applyAlignment="1">
      <alignment horizontal="left" vertical="top" wrapText="1"/>
    </xf>
    <xf numFmtId="0" fontId="0" fillId="7" borderId="6" xfId="0" applyFill="1" applyBorder="1" applyAlignment="1">
      <alignment horizontal="center" wrapText="1"/>
    </xf>
    <xf numFmtId="49" fontId="2" fillId="0" borderId="48" xfId="0" applyNumberFormat="1" applyFont="1" applyBorder="1" applyAlignment="1">
      <alignment horizontal="center" vertical="center" textRotation="90" wrapText="1"/>
    </xf>
    <xf numFmtId="49" fontId="2" fillId="0" borderId="11" xfId="0" applyNumberFormat="1" applyFont="1" applyBorder="1" applyAlignment="1">
      <alignment horizontal="center" vertical="center" textRotation="90" wrapText="1"/>
    </xf>
    <xf numFmtId="0" fontId="0" fillId="0" borderId="29" xfId="0" applyBorder="1" applyAlignment="1">
      <alignment horizontal="center" vertical="center" wrapText="1"/>
    </xf>
    <xf numFmtId="0" fontId="0" fillId="0" borderId="7" xfId="0" applyBorder="1" applyAlignment="1">
      <alignment horizontal="left" vertical="top" wrapText="1"/>
    </xf>
    <xf numFmtId="0" fontId="3" fillId="0" borderId="122" xfId="0" applyFont="1" applyFill="1" applyBorder="1" applyAlignment="1">
      <alignment horizontal="left" vertical="top" wrapText="1"/>
    </xf>
    <xf numFmtId="0" fontId="0" fillId="0" borderId="89" xfId="0" applyBorder="1" applyAlignment="1">
      <alignment horizontal="left" vertical="top" wrapText="1"/>
    </xf>
    <xf numFmtId="49" fontId="3" fillId="3" borderId="48" xfId="0" applyNumberFormat="1" applyFont="1" applyFill="1" applyBorder="1" applyAlignment="1">
      <alignment horizontal="center" vertical="top" wrapText="1"/>
    </xf>
    <xf numFmtId="49" fontId="3" fillId="3" borderId="36" xfId="0" applyNumberFormat="1" applyFont="1" applyFill="1" applyBorder="1" applyAlignment="1">
      <alignment horizontal="center" vertical="top" wrapText="1"/>
    </xf>
    <xf numFmtId="0" fontId="3" fillId="0" borderId="6" xfId="0" applyFont="1" applyBorder="1" applyAlignment="1">
      <alignment horizontal="center" vertical="center" wrapText="1"/>
    </xf>
    <xf numFmtId="0" fontId="0" fillId="0" borderId="24" xfId="0" applyBorder="1" applyAlignment="1">
      <alignment horizontal="center" vertical="center" wrapText="1"/>
    </xf>
    <xf numFmtId="49" fontId="3" fillId="0" borderId="48" xfId="0" applyNumberFormat="1" applyFont="1" applyBorder="1" applyAlignment="1">
      <alignment horizontal="center" vertical="top" wrapText="1"/>
    </xf>
    <xf numFmtId="49" fontId="5" fillId="0" borderId="21" xfId="0" applyNumberFormat="1" applyFont="1" applyBorder="1" applyAlignment="1">
      <alignment horizontal="center" vertical="top"/>
    </xf>
    <xf numFmtId="0" fontId="0" fillId="0" borderId="9" xfId="0" applyBorder="1" applyAlignment="1">
      <alignment vertical="top" wrapText="1"/>
    </xf>
    <xf numFmtId="0" fontId="0" fillId="0" borderId="18" xfId="0" applyBorder="1" applyAlignment="1">
      <alignment vertical="top" wrapText="1"/>
    </xf>
    <xf numFmtId="0" fontId="0" fillId="0" borderId="28" xfId="0" applyBorder="1" applyAlignment="1">
      <alignment vertical="top" wrapText="1"/>
    </xf>
    <xf numFmtId="49" fontId="3" fillId="0" borderId="41" xfId="0" applyNumberFormat="1" applyFont="1" applyBorder="1" applyAlignment="1">
      <alignment horizontal="center" vertical="top" wrapText="1"/>
    </xf>
    <xf numFmtId="0" fontId="0" fillId="0" borderId="6" xfId="0" applyBorder="1" applyAlignment="1">
      <alignment horizontal="center" vertical="top" wrapText="1"/>
    </xf>
    <xf numFmtId="0" fontId="5" fillId="3" borderId="21" xfId="0" applyFont="1" applyFill="1" applyBorder="1" applyAlignment="1">
      <alignment vertical="top" wrapText="1"/>
    </xf>
    <xf numFmtId="0" fontId="5" fillId="3" borderId="18" xfId="0" applyFont="1" applyFill="1" applyBorder="1" applyAlignment="1">
      <alignment vertical="top" wrapText="1"/>
    </xf>
    <xf numFmtId="0" fontId="5" fillId="3" borderId="28" xfId="0" applyFont="1" applyFill="1" applyBorder="1" applyAlignment="1">
      <alignment vertical="top" wrapText="1"/>
    </xf>
    <xf numFmtId="0" fontId="3" fillId="0" borderId="8" xfId="0" applyFont="1" applyBorder="1" applyAlignment="1">
      <alignment horizontal="center" vertical="center" wrapText="1"/>
    </xf>
    <xf numFmtId="0" fontId="29" fillId="3" borderId="27" xfId="0" applyFont="1" applyFill="1" applyBorder="1" applyAlignment="1">
      <alignment vertical="top" wrapText="1"/>
    </xf>
    <xf numFmtId="49" fontId="3" fillId="7" borderId="8" xfId="0" applyNumberFormat="1" applyFont="1" applyFill="1" applyBorder="1" applyAlignment="1">
      <alignment horizontal="center" vertical="center" wrapText="1"/>
    </xf>
    <xf numFmtId="0" fontId="0" fillId="7" borderId="6" xfId="0" applyFill="1" applyBorder="1" applyAlignment="1">
      <alignment horizontal="center" vertical="center" wrapText="1"/>
    </xf>
    <xf numFmtId="0" fontId="3" fillId="3" borderId="32" xfId="0" applyFont="1" applyFill="1" applyBorder="1" applyAlignment="1">
      <alignment vertical="top" wrapText="1"/>
    </xf>
    <xf numFmtId="49" fontId="3" fillId="0" borderId="43"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49" fontId="5" fillId="0" borderId="27" xfId="0" applyNumberFormat="1" applyFont="1" applyBorder="1" applyAlignment="1">
      <alignment horizontal="center" vertical="top"/>
    </xf>
    <xf numFmtId="49" fontId="5" fillId="0" borderId="32" xfId="0" applyNumberFormat="1" applyFont="1" applyBorder="1" applyAlignment="1">
      <alignment horizontal="center" vertical="top"/>
    </xf>
    <xf numFmtId="49" fontId="3" fillId="0" borderId="41" xfId="0" applyNumberFormat="1" applyFont="1" applyFill="1" applyBorder="1" applyAlignment="1">
      <alignment horizontal="center" vertical="top" wrapText="1"/>
    </xf>
    <xf numFmtId="0" fontId="2" fillId="3" borderId="38"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49" fontId="3" fillId="0" borderId="1" xfId="0" applyNumberFormat="1" applyFont="1" applyBorder="1" applyAlignment="1">
      <alignment horizontal="center" vertical="top" wrapText="1"/>
    </xf>
    <xf numFmtId="3" fontId="3" fillId="0" borderId="20" xfId="0" applyNumberFormat="1" applyFont="1" applyFill="1" applyBorder="1" applyAlignment="1">
      <alignment horizontal="left" vertical="top" wrapText="1"/>
    </xf>
    <xf numFmtId="0" fontId="11" fillId="0" borderId="29" xfId="0" applyFont="1" applyBorder="1" applyAlignment="1">
      <alignment horizontal="left" vertical="top" wrapText="1"/>
    </xf>
    <xf numFmtId="0" fontId="29" fillId="7" borderId="48" xfId="0" applyFont="1" applyFill="1" applyBorder="1" applyAlignment="1">
      <alignment vertical="top" wrapText="1"/>
    </xf>
    <xf numFmtId="0" fontId="29" fillId="7" borderId="50" xfId="0" applyFont="1" applyFill="1" applyBorder="1" applyAlignment="1">
      <alignment vertical="top" wrapText="1"/>
    </xf>
    <xf numFmtId="0" fontId="29" fillId="7" borderId="36" xfId="0" applyFont="1" applyFill="1" applyBorder="1" applyAlignment="1">
      <alignment vertical="top" wrapText="1"/>
    </xf>
    <xf numFmtId="49" fontId="3" fillId="0" borderId="20"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49" fontId="5" fillId="0" borderId="40" xfId="0" applyNumberFormat="1" applyFont="1" applyBorder="1" applyAlignment="1">
      <alignment horizontal="center" vertical="top"/>
    </xf>
    <xf numFmtId="49" fontId="5" fillId="0" borderId="45" xfId="0" applyNumberFormat="1" applyFont="1" applyBorder="1" applyAlignment="1">
      <alignment horizontal="center" vertical="top"/>
    </xf>
    <xf numFmtId="49" fontId="5" fillId="0" borderId="55" xfId="0" applyNumberFormat="1" applyFont="1" applyBorder="1" applyAlignment="1">
      <alignment horizontal="center" vertical="top"/>
    </xf>
    <xf numFmtId="49" fontId="3" fillId="0" borderId="40" xfId="0" applyNumberFormat="1" applyFont="1" applyFill="1" applyBorder="1" applyAlignment="1">
      <alignment horizontal="center" vertical="top" wrapText="1"/>
    </xf>
    <xf numFmtId="49" fontId="3" fillId="0" borderId="45" xfId="0" applyNumberFormat="1" applyFont="1" applyFill="1" applyBorder="1" applyAlignment="1">
      <alignment horizontal="center" vertical="top" wrapText="1"/>
    </xf>
    <xf numFmtId="0" fontId="11" fillId="0" borderId="55" xfId="0" applyFont="1" applyBorder="1" applyAlignment="1">
      <alignment horizontal="center" vertical="top" wrapText="1"/>
    </xf>
    <xf numFmtId="0" fontId="24" fillId="0" borderId="68" xfId="0" applyFont="1" applyBorder="1" applyAlignment="1">
      <alignment horizontal="center" vertical="top" wrapText="1"/>
    </xf>
    <xf numFmtId="49" fontId="3" fillId="0" borderId="45" xfId="0" applyNumberFormat="1" applyFont="1" applyBorder="1" applyAlignment="1">
      <alignment horizontal="center" vertical="top" wrapText="1"/>
    </xf>
    <xf numFmtId="3" fontId="3" fillId="0" borderId="21" xfId="0" applyNumberFormat="1" applyFont="1" applyFill="1" applyBorder="1" applyAlignment="1">
      <alignment horizontal="left" vertical="top" wrapText="1"/>
    </xf>
    <xf numFmtId="0" fontId="3" fillId="0" borderId="7" xfId="0" applyFont="1" applyFill="1" applyBorder="1" applyAlignment="1">
      <alignment horizontal="center" vertical="center" textRotation="90" wrapText="1"/>
    </xf>
    <xf numFmtId="0" fontId="0" fillId="0" borderId="7" xfId="0" applyBorder="1" applyAlignment="1">
      <alignment horizontal="center" vertical="center" textRotation="90" wrapText="1"/>
    </xf>
    <xf numFmtId="0" fontId="3" fillId="0" borderId="8" xfId="0" applyFont="1" applyBorder="1" applyAlignment="1">
      <alignment horizontal="center" vertical="top" wrapText="1"/>
    </xf>
    <xf numFmtId="0" fontId="3" fillId="0" borderId="5" xfId="0" applyFont="1" applyFill="1" applyBorder="1" applyAlignment="1">
      <alignment horizontal="left" vertical="top" wrapText="1"/>
    </xf>
    <xf numFmtId="0" fontId="0" fillId="0" borderId="30" xfId="0" applyBorder="1" applyAlignment="1">
      <alignment horizontal="left" vertical="top" wrapText="1"/>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11" fillId="3" borderId="18" xfId="0" applyFont="1" applyFill="1" applyBorder="1" applyAlignment="1">
      <alignment vertical="top" wrapText="1"/>
    </xf>
    <xf numFmtId="0" fontId="0" fillId="0" borderId="24" xfId="0" applyBorder="1" applyAlignment="1">
      <alignment horizontal="center" vertical="top" wrapText="1"/>
    </xf>
    <xf numFmtId="0" fontId="0" fillId="0" borderId="28" xfId="0" applyBorder="1" applyAlignment="1">
      <alignment horizontal="left" vertical="top" wrapText="1"/>
    </xf>
    <xf numFmtId="0" fontId="3" fillId="0" borderId="38" xfId="0" applyFont="1" applyFill="1" applyBorder="1" applyAlignment="1">
      <alignment horizontal="center" vertical="center" textRotation="90" wrapText="1"/>
    </xf>
    <xf numFmtId="0" fontId="0" fillId="0" borderId="30" xfId="0" applyBorder="1" applyAlignment="1">
      <alignment horizontal="center" vertical="center" textRotation="90" wrapText="1"/>
    </xf>
    <xf numFmtId="0" fontId="32" fillId="3" borderId="18" xfId="0" applyFont="1" applyFill="1" applyBorder="1" applyAlignment="1">
      <alignment vertical="top" wrapText="1"/>
    </xf>
    <xf numFmtId="0" fontId="33" fillId="0" borderId="28" xfId="0" applyFont="1" applyBorder="1" applyAlignment="1">
      <alignment vertical="top" wrapText="1"/>
    </xf>
    <xf numFmtId="49" fontId="5" fillId="10" borderId="58" xfId="0" applyNumberFormat="1" applyFont="1" applyFill="1" applyBorder="1" applyAlignment="1">
      <alignment horizontal="center" vertical="top"/>
    </xf>
    <xf numFmtId="0" fontId="0" fillId="0" borderId="87" xfId="0" applyBorder="1" applyAlignment="1">
      <alignment horizontal="left" vertical="top" wrapText="1"/>
    </xf>
    <xf numFmtId="0" fontId="2" fillId="0" borderId="7" xfId="0" applyFont="1" applyFill="1" applyBorder="1" applyAlignment="1">
      <alignment horizontal="center" vertical="top" textRotation="90" wrapText="1"/>
    </xf>
    <xf numFmtId="49" fontId="9" fillId="0" borderId="41" xfId="0" applyNumberFormat="1" applyFont="1" applyFill="1" applyBorder="1" applyAlignment="1">
      <alignment horizontal="center" vertical="top" wrapText="1"/>
    </xf>
    <xf numFmtId="0" fontId="17" fillId="0" borderId="6" xfId="0" applyFont="1" applyBorder="1" applyAlignment="1">
      <alignment horizontal="center" wrapText="1"/>
    </xf>
    <xf numFmtId="0" fontId="17" fillId="0" borderId="6" xfId="0" applyFont="1" applyBorder="1" applyAlignment="1">
      <alignment horizontal="center"/>
    </xf>
    <xf numFmtId="0" fontId="17" fillId="0" borderId="70" xfId="0" applyFont="1" applyBorder="1" applyAlignment="1">
      <alignment horizontal="center"/>
    </xf>
    <xf numFmtId="164" fontId="3" fillId="0" borderId="5" xfId="1" applyFont="1" applyFill="1" applyBorder="1" applyAlignment="1">
      <alignment horizontal="left" vertical="top" wrapText="1"/>
    </xf>
    <xf numFmtId="164" fontId="3" fillId="0" borderId="7" xfId="1" applyFont="1" applyFill="1" applyBorder="1" applyAlignment="1">
      <alignment horizontal="left" vertical="top" wrapText="1"/>
    </xf>
    <xf numFmtId="0" fontId="9" fillId="0" borderId="5" xfId="0" applyFont="1" applyFill="1" applyBorder="1" applyAlignment="1">
      <alignment horizontal="center" vertical="center" textRotation="90" wrapText="1"/>
    </xf>
    <xf numFmtId="0" fontId="17" fillId="0" borderId="7" xfId="0" applyFont="1" applyBorder="1" applyAlignment="1">
      <alignment horizontal="center" vertical="center" textRotation="90" wrapText="1"/>
    </xf>
    <xf numFmtId="166" fontId="3" fillId="0" borderId="2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3" fillId="3" borderId="27"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5"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49" fontId="3" fillId="0" borderId="26"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31" xfId="0" applyNumberFormat="1" applyFont="1" applyBorder="1" applyAlignment="1">
      <alignment horizontal="center" vertical="top"/>
    </xf>
    <xf numFmtId="0" fontId="0" fillId="0" borderId="11" xfId="0" applyBorder="1" applyAlignment="1">
      <alignment horizontal="center" vertical="center" wrapText="1"/>
    </xf>
    <xf numFmtId="0" fontId="5" fillId="3" borderId="30" xfId="0" applyFont="1" applyFill="1" applyBorder="1" applyAlignment="1">
      <alignment horizontal="center" vertical="top" wrapText="1"/>
    </xf>
    <xf numFmtId="49" fontId="3" fillId="0" borderId="20" xfId="0" applyNumberFormat="1" applyFont="1" applyBorder="1" applyAlignment="1">
      <alignment horizontal="center" vertical="top"/>
    </xf>
    <xf numFmtId="49" fontId="3" fillId="0" borderId="29" xfId="0" applyNumberFormat="1" applyFont="1" applyBorder="1" applyAlignment="1">
      <alignment horizontal="center" vertical="top"/>
    </xf>
    <xf numFmtId="0" fontId="3" fillId="3" borderId="35" xfId="0" applyFont="1" applyFill="1" applyBorder="1" applyAlignment="1">
      <alignment horizontal="left" vertical="top" wrapText="1"/>
    </xf>
    <xf numFmtId="0" fontId="0" fillId="0" borderId="68" xfId="0" applyBorder="1" applyAlignment="1">
      <alignment vertical="top"/>
    </xf>
    <xf numFmtId="49" fontId="9" fillId="0" borderId="8" xfId="0" applyNumberFormat="1" applyFont="1" applyBorder="1" applyAlignment="1">
      <alignment horizontal="center" vertical="top" wrapText="1"/>
    </xf>
    <xf numFmtId="0" fontId="0" fillId="0" borderId="111" xfId="0" applyBorder="1" applyAlignment="1">
      <alignment horizontal="center" vertical="top" wrapText="1"/>
    </xf>
    <xf numFmtId="49" fontId="3" fillId="0" borderId="8" xfId="0" applyNumberFormat="1" applyFont="1" applyFill="1" applyBorder="1" applyAlignment="1">
      <alignment horizontal="center" vertical="top" wrapText="1"/>
    </xf>
    <xf numFmtId="165" fontId="20" fillId="0" borderId="7" xfId="0" applyNumberFormat="1" applyFont="1" applyFill="1" applyBorder="1" applyAlignment="1">
      <alignment horizontal="center" vertical="center" textRotation="90" wrapText="1"/>
    </xf>
    <xf numFmtId="0" fontId="24" fillId="0" borderId="30" xfId="0" applyFont="1" applyBorder="1" applyAlignment="1">
      <alignment horizontal="center" vertical="center" wrapText="1"/>
    </xf>
    <xf numFmtId="49" fontId="3" fillId="3" borderId="11" xfId="0" applyNumberFormat="1" applyFont="1" applyFill="1" applyBorder="1" applyAlignment="1">
      <alignment horizontal="center" vertical="top" wrapText="1"/>
    </xf>
    <xf numFmtId="49" fontId="3" fillId="3" borderId="6" xfId="0" applyNumberFormat="1" applyFont="1" applyFill="1" applyBorder="1" applyAlignment="1">
      <alignment horizontal="center" vertical="top" wrapText="1"/>
    </xf>
    <xf numFmtId="0" fontId="0" fillId="0" borderId="8" xfId="0" applyBorder="1" applyAlignment="1">
      <alignment horizontal="center" wrapText="1"/>
    </xf>
    <xf numFmtId="0" fontId="0" fillId="0" borderId="6" xfId="0" applyBorder="1" applyAlignment="1">
      <alignment horizontal="center" wrapText="1"/>
    </xf>
    <xf numFmtId="0" fontId="0" fillId="0" borderId="24" xfId="0" applyBorder="1" applyAlignment="1">
      <alignment horizontal="center" wrapText="1"/>
    </xf>
    <xf numFmtId="49" fontId="3" fillId="3" borderId="50" xfId="0" applyNumberFormat="1" applyFont="1" applyFill="1" applyBorder="1" applyAlignment="1">
      <alignment horizontal="center" vertical="top" wrapText="1"/>
    </xf>
    <xf numFmtId="49" fontId="3" fillId="0" borderId="24" xfId="0" applyNumberFormat="1" applyFont="1" applyFill="1" applyBorder="1" applyAlignment="1">
      <alignment horizontal="center" vertical="top" wrapText="1"/>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0" fillId="0" borderId="30" xfId="0" applyBorder="1" applyAlignment="1">
      <alignment horizontal="left" wrapText="1"/>
    </xf>
    <xf numFmtId="49" fontId="5" fillId="3" borderId="88" xfId="0" applyNumberFormat="1" applyFont="1" applyFill="1" applyBorder="1" applyAlignment="1">
      <alignment horizontal="center" vertical="top"/>
    </xf>
    <xf numFmtId="49" fontId="3" fillId="0" borderId="88" xfId="0" applyNumberFormat="1" applyFont="1" applyBorder="1" applyAlignment="1">
      <alignment horizontal="center" vertical="top"/>
    </xf>
    <xf numFmtId="49" fontId="5" fillId="0" borderId="89" xfId="0" applyNumberFormat="1" applyFont="1" applyBorder="1" applyAlignment="1">
      <alignment horizontal="center" vertical="top"/>
    </xf>
    <xf numFmtId="165" fontId="5" fillId="0" borderId="38" xfId="0" applyNumberFormat="1" applyFont="1" applyFill="1" applyBorder="1" applyAlignment="1">
      <alignment horizontal="center" vertical="top" wrapText="1"/>
    </xf>
    <xf numFmtId="0" fontId="22" fillId="0" borderId="30" xfId="0" applyFont="1" applyBorder="1" applyAlignment="1">
      <alignment horizontal="center" vertical="top" wrapText="1"/>
    </xf>
    <xf numFmtId="49" fontId="3" fillId="0" borderId="8" xfId="0" applyNumberFormat="1" applyFont="1" applyFill="1" applyBorder="1" applyAlignment="1">
      <alignment horizontal="center" vertical="center" wrapText="1"/>
    </xf>
    <xf numFmtId="0" fontId="0" fillId="0" borderId="6" xfId="0" applyBorder="1" applyAlignment="1">
      <alignment horizontal="center" vertical="center" wrapText="1"/>
    </xf>
    <xf numFmtId="49" fontId="3" fillId="0" borderId="51" xfId="0" applyNumberFormat="1" applyFont="1" applyFill="1" applyBorder="1" applyAlignment="1">
      <alignment horizontal="center" vertical="top" wrapText="1"/>
    </xf>
    <xf numFmtId="49" fontId="3" fillId="0" borderId="35" xfId="0" applyNumberFormat="1" applyFont="1" applyFill="1" applyBorder="1" applyAlignment="1">
      <alignment horizontal="center" vertical="top" wrapText="1"/>
    </xf>
    <xf numFmtId="165" fontId="5" fillId="7" borderId="38" xfId="0" applyNumberFormat="1" applyFont="1" applyFill="1" applyBorder="1" applyAlignment="1">
      <alignment horizontal="center" vertical="top" wrapText="1"/>
    </xf>
    <xf numFmtId="0" fontId="22" fillId="7" borderId="30" xfId="0" applyFont="1" applyFill="1" applyBorder="1" applyAlignment="1">
      <alignment horizontal="center" vertical="top" wrapText="1"/>
    </xf>
    <xf numFmtId="0" fontId="0" fillId="7" borderId="24" xfId="0" applyFill="1" applyBorder="1" applyAlignment="1">
      <alignment horizontal="center" vertical="center" wrapText="1"/>
    </xf>
    <xf numFmtId="165" fontId="5" fillId="0" borderId="7" xfId="0" applyNumberFormat="1" applyFont="1" applyFill="1" applyBorder="1" applyAlignment="1">
      <alignment horizontal="center" vertical="top" wrapText="1"/>
    </xf>
    <xf numFmtId="165" fontId="5" fillId="0" borderId="30" xfId="0" applyNumberFormat="1" applyFont="1" applyFill="1" applyBorder="1" applyAlignment="1">
      <alignment horizontal="center" vertical="top" wrapText="1"/>
    </xf>
    <xf numFmtId="3" fontId="5" fillId="0" borderId="72" xfId="0" applyNumberFormat="1" applyFont="1" applyBorder="1" applyAlignment="1">
      <alignment horizontal="center" vertical="center" wrapText="1"/>
    </xf>
    <xf numFmtId="3" fontId="5" fillId="0" borderId="77" xfId="0" applyNumberFormat="1" applyFont="1" applyBorder="1" applyAlignment="1">
      <alignment horizontal="center" vertical="center" wrapText="1"/>
    </xf>
    <xf numFmtId="3" fontId="5" fillId="0" borderId="73" xfId="0" applyNumberFormat="1" applyFont="1" applyBorder="1" applyAlignment="1">
      <alignment horizontal="center" vertical="center" wrapText="1"/>
    </xf>
  </cellXfs>
  <cellStyles count="2">
    <cellStyle name="Įprastas" xfId="0" builtinId="0"/>
    <cellStyle name="Kablelis" xfId="1" builtinId="3"/>
  </cellStyles>
  <dxfs count="0"/>
  <tableStyles count="0" defaultTableStyle="TableStyleMedium2" defaultPivotStyle="PivotStyleLight16"/>
  <colors>
    <mruColors>
      <color rgb="FF99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99"/>
  <sheetViews>
    <sheetView tabSelected="1" zoomScaleNormal="100" zoomScaleSheetLayoutView="100" workbookViewId="0">
      <selection activeCell="T15" sqref="T15"/>
    </sheetView>
  </sheetViews>
  <sheetFormatPr defaultRowHeight="12.75" x14ac:dyDescent="0.2"/>
  <cols>
    <col min="1" max="3" width="2.7109375" style="7" customWidth="1"/>
    <col min="4" max="4" width="35.7109375" style="7" customWidth="1"/>
    <col min="5" max="5" width="2.7109375" style="37" customWidth="1"/>
    <col min="6" max="6" width="3.140625" style="59" customWidth="1"/>
    <col min="7" max="7" width="8.42578125" style="8" customWidth="1"/>
    <col min="8" max="8" width="10" style="7" customWidth="1"/>
    <col min="9" max="9" width="9.85546875" style="7" customWidth="1"/>
    <col min="10" max="10" width="9.28515625" style="7" customWidth="1"/>
    <col min="11" max="11" width="35" style="7" customWidth="1"/>
    <col min="12" max="14" width="3.7109375" style="7" customWidth="1"/>
    <col min="15" max="16384" width="9.140625" style="6"/>
  </cols>
  <sheetData>
    <row r="1" spans="1:15" ht="15.75" x14ac:dyDescent="0.2">
      <c r="A1" s="1942" t="s">
        <v>344</v>
      </c>
      <c r="B1" s="1942"/>
      <c r="C1" s="1942"/>
      <c r="D1" s="1942"/>
      <c r="E1" s="1942"/>
      <c r="F1" s="1942"/>
      <c r="G1" s="1942"/>
      <c r="H1" s="1942"/>
      <c r="I1" s="1942"/>
      <c r="J1" s="1942"/>
      <c r="K1" s="1942"/>
      <c r="L1" s="1942"/>
      <c r="M1" s="1942"/>
      <c r="N1" s="1942"/>
    </row>
    <row r="2" spans="1:15" ht="15.75" x14ac:dyDescent="0.2">
      <c r="A2" s="1943" t="s">
        <v>45</v>
      </c>
      <c r="B2" s="1943"/>
      <c r="C2" s="1943"/>
      <c r="D2" s="1943"/>
      <c r="E2" s="1943"/>
      <c r="F2" s="1943"/>
      <c r="G2" s="1943"/>
      <c r="H2" s="1943"/>
      <c r="I2" s="1943"/>
      <c r="J2" s="1943"/>
      <c r="K2" s="1943"/>
      <c r="L2" s="1943"/>
      <c r="M2" s="1943"/>
      <c r="N2" s="1943"/>
    </row>
    <row r="3" spans="1:15" ht="15.75" x14ac:dyDescent="0.2">
      <c r="A3" s="1944" t="s">
        <v>30</v>
      </c>
      <c r="B3" s="1944"/>
      <c r="C3" s="1944"/>
      <c r="D3" s="1944"/>
      <c r="E3" s="1944"/>
      <c r="F3" s="1944"/>
      <c r="G3" s="1944"/>
      <c r="H3" s="1944"/>
      <c r="I3" s="1944"/>
      <c r="J3" s="1944"/>
      <c r="K3" s="1944"/>
      <c r="L3" s="1944"/>
      <c r="M3" s="1944"/>
      <c r="N3" s="1944"/>
      <c r="O3" s="4"/>
    </row>
    <row r="4" spans="1:15" ht="13.5" thickBot="1" x14ac:dyDescent="0.25">
      <c r="A4" s="129"/>
      <c r="B4" s="129"/>
      <c r="C4" s="129"/>
      <c r="D4" s="129"/>
      <c r="E4" s="130"/>
      <c r="F4" s="131"/>
      <c r="G4" s="1530"/>
      <c r="H4" s="129"/>
      <c r="I4" s="129"/>
      <c r="J4" s="129"/>
      <c r="K4" s="129"/>
      <c r="L4" s="1945" t="s">
        <v>339</v>
      </c>
      <c r="M4" s="1945"/>
      <c r="N4" s="1945"/>
    </row>
    <row r="5" spans="1:15" ht="21" customHeight="1" x14ac:dyDescent="0.2">
      <c r="A5" s="1946" t="s">
        <v>31</v>
      </c>
      <c r="B5" s="1949" t="s">
        <v>1</v>
      </c>
      <c r="C5" s="1949" t="s">
        <v>2</v>
      </c>
      <c r="D5" s="1952" t="s">
        <v>15</v>
      </c>
      <c r="E5" s="1955" t="s">
        <v>3</v>
      </c>
      <c r="F5" s="1958" t="s">
        <v>4</v>
      </c>
      <c r="G5" s="1961" t="s">
        <v>5</v>
      </c>
      <c r="H5" s="1964" t="s">
        <v>343</v>
      </c>
      <c r="I5" s="1961" t="s">
        <v>140</v>
      </c>
      <c r="J5" s="1961" t="s">
        <v>264</v>
      </c>
      <c r="K5" s="1967" t="s">
        <v>14</v>
      </c>
      <c r="L5" s="1968"/>
      <c r="M5" s="1968"/>
      <c r="N5" s="1969"/>
    </row>
    <row r="6" spans="1:15" ht="17.25" customHeight="1" x14ac:dyDescent="0.2">
      <c r="A6" s="1947"/>
      <c r="B6" s="1950"/>
      <c r="C6" s="1950"/>
      <c r="D6" s="1953"/>
      <c r="E6" s="1956"/>
      <c r="F6" s="1959"/>
      <c r="G6" s="1962"/>
      <c r="H6" s="1965"/>
      <c r="I6" s="1962"/>
      <c r="J6" s="1962"/>
      <c r="K6" s="1970" t="s">
        <v>15</v>
      </c>
      <c r="L6" s="1972" t="s">
        <v>225</v>
      </c>
      <c r="M6" s="1973"/>
      <c r="N6" s="1974"/>
    </row>
    <row r="7" spans="1:15" ht="86.25" customHeight="1" thickBot="1" x14ac:dyDescent="0.25">
      <c r="A7" s="1948"/>
      <c r="B7" s="1951"/>
      <c r="C7" s="1951"/>
      <c r="D7" s="1954"/>
      <c r="E7" s="1957"/>
      <c r="F7" s="1960"/>
      <c r="G7" s="1963"/>
      <c r="H7" s="1966"/>
      <c r="I7" s="1963"/>
      <c r="J7" s="1963"/>
      <c r="K7" s="1971"/>
      <c r="L7" s="761" t="s">
        <v>105</v>
      </c>
      <c r="M7" s="761" t="s">
        <v>141</v>
      </c>
      <c r="N7" s="762" t="s">
        <v>265</v>
      </c>
    </row>
    <row r="8" spans="1:15" s="54" customFormat="1" x14ac:dyDescent="0.2">
      <c r="A8" s="1975" t="s">
        <v>101</v>
      </c>
      <c r="B8" s="1976"/>
      <c r="C8" s="1976"/>
      <c r="D8" s="1976"/>
      <c r="E8" s="1976"/>
      <c r="F8" s="1976"/>
      <c r="G8" s="1976"/>
      <c r="H8" s="1976"/>
      <c r="I8" s="1976"/>
      <c r="J8" s="1976"/>
      <c r="K8" s="1976"/>
      <c r="L8" s="1976"/>
      <c r="M8" s="1976"/>
      <c r="N8" s="1977"/>
    </row>
    <row r="9" spans="1:15" s="54" customFormat="1" x14ac:dyDescent="0.2">
      <c r="A9" s="1978" t="s">
        <v>42</v>
      </c>
      <c r="B9" s="1979"/>
      <c r="C9" s="1979"/>
      <c r="D9" s="1979"/>
      <c r="E9" s="1979"/>
      <c r="F9" s="1979"/>
      <c r="G9" s="1979"/>
      <c r="H9" s="1979"/>
      <c r="I9" s="1979"/>
      <c r="J9" s="1979"/>
      <c r="K9" s="1979"/>
      <c r="L9" s="1979"/>
      <c r="M9" s="1979"/>
      <c r="N9" s="1980"/>
    </row>
    <row r="10" spans="1:15" ht="15.75" customHeight="1" x14ac:dyDescent="0.2">
      <c r="A10" s="137" t="s">
        <v>8</v>
      </c>
      <c r="B10" s="1981" t="s">
        <v>46</v>
      </c>
      <c r="C10" s="1982"/>
      <c r="D10" s="1982"/>
      <c r="E10" s="1982"/>
      <c r="F10" s="1982"/>
      <c r="G10" s="1982"/>
      <c r="H10" s="1982"/>
      <c r="I10" s="1982"/>
      <c r="J10" s="1982"/>
      <c r="K10" s="1982"/>
      <c r="L10" s="1982"/>
      <c r="M10" s="1982"/>
      <c r="N10" s="1983"/>
    </row>
    <row r="11" spans="1:15" x14ac:dyDescent="0.2">
      <c r="A11" s="1556" t="s">
        <v>8</v>
      </c>
      <c r="B11" s="84" t="s">
        <v>8</v>
      </c>
      <c r="C11" s="1984" t="s">
        <v>47</v>
      </c>
      <c r="D11" s="1985"/>
      <c r="E11" s="1985"/>
      <c r="F11" s="1985"/>
      <c r="G11" s="1985"/>
      <c r="H11" s="1985"/>
      <c r="I11" s="1985"/>
      <c r="J11" s="1985"/>
      <c r="K11" s="1985"/>
      <c r="L11" s="1985"/>
      <c r="M11" s="1985"/>
      <c r="N11" s="1986"/>
    </row>
    <row r="12" spans="1:15" ht="34.5" x14ac:dyDescent="0.2">
      <c r="A12" s="1524" t="s">
        <v>8</v>
      </c>
      <c r="B12" s="1525" t="s">
        <v>8</v>
      </c>
      <c r="C12" s="1526" t="s">
        <v>8</v>
      </c>
      <c r="D12" s="1423" t="s">
        <v>77</v>
      </c>
      <c r="E12" s="1456" t="s">
        <v>176</v>
      </c>
      <c r="F12" s="350" t="s">
        <v>68</v>
      </c>
      <c r="G12" s="270"/>
      <c r="H12" s="1390"/>
      <c r="I12" s="1235"/>
      <c r="J12" s="1424"/>
      <c r="K12" s="170"/>
      <c r="L12" s="67"/>
      <c r="M12" s="71"/>
      <c r="N12" s="72"/>
    </row>
    <row r="13" spans="1:15" ht="25.5" x14ac:dyDescent="0.2">
      <c r="A13" s="1813"/>
      <c r="B13" s="1814"/>
      <c r="C13" s="1815"/>
      <c r="D13" s="1888" t="s">
        <v>293</v>
      </c>
      <c r="E13" s="1532" t="s">
        <v>74</v>
      </c>
      <c r="F13" s="1822"/>
      <c r="G13" s="1361" t="s">
        <v>41</v>
      </c>
      <c r="H13" s="1414">
        <v>376.6</v>
      </c>
      <c r="I13" s="1222">
        <v>412.9</v>
      </c>
      <c r="J13" s="1223">
        <v>486.2</v>
      </c>
      <c r="K13" s="1537" t="s">
        <v>190</v>
      </c>
      <c r="L13" s="1564"/>
      <c r="M13" s="1032" t="s">
        <v>91</v>
      </c>
      <c r="N13" s="70"/>
    </row>
    <row r="14" spans="1:15" x14ac:dyDescent="0.2">
      <c r="A14" s="1813"/>
      <c r="B14" s="1814"/>
      <c r="C14" s="1815"/>
      <c r="D14" s="1896"/>
      <c r="E14" s="1987" t="s">
        <v>328</v>
      </c>
      <c r="F14" s="1822"/>
      <c r="G14" s="1362" t="s">
        <v>260</v>
      </c>
      <c r="H14" s="1414"/>
      <c r="I14" s="1224"/>
      <c r="J14" s="1225"/>
      <c r="K14" s="405" t="s">
        <v>286</v>
      </c>
      <c r="L14" s="407"/>
      <c r="M14" s="1036" t="s">
        <v>91</v>
      </c>
      <c r="N14" s="408"/>
    </row>
    <row r="15" spans="1:15" ht="38.25" x14ac:dyDescent="0.2">
      <c r="A15" s="1813"/>
      <c r="B15" s="1814"/>
      <c r="C15" s="1815"/>
      <c r="D15" s="1360" t="s">
        <v>289</v>
      </c>
      <c r="E15" s="1988"/>
      <c r="F15" s="1822"/>
      <c r="G15" s="1363" t="s">
        <v>261</v>
      </c>
      <c r="H15" s="1422"/>
      <c r="I15" s="1226"/>
      <c r="J15" s="1227">
        <v>46.2</v>
      </c>
      <c r="K15" s="332" t="s">
        <v>287</v>
      </c>
      <c r="L15" s="333"/>
      <c r="M15" s="334"/>
      <c r="N15" s="335">
        <v>50</v>
      </c>
      <c r="O15" s="1228"/>
    </row>
    <row r="16" spans="1:15" x14ac:dyDescent="0.2">
      <c r="A16" s="1813"/>
      <c r="B16" s="1814"/>
      <c r="C16" s="1815"/>
      <c r="D16" s="1989" t="s">
        <v>290</v>
      </c>
      <c r="E16" s="1988"/>
      <c r="F16" s="1822"/>
      <c r="G16" s="1212" t="s">
        <v>291</v>
      </c>
      <c r="H16" s="1414"/>
      <c r="I16" s="1224"/>
      <c r="J16" s="1225">
        <v>227</v>
      </c>
      <c r="K16" s="1990" t="s">
        <v>288</v>
      </c>
      <c r="L16" s="1564"/>
      <c r="M16" s="1032"/>
      <c r="N16" s="70">
        <v>20</v>
      </c>
    </row>
    <row r="17" spans="1:15" x14ac:dyDescent="0.2">
      <c r="A17" s="1813"/>
      <c r="B17" s="1814"/>
      <c r="C17" s="1815"/>
      <c r="D17" s="1920"/>
      <c r="E17" s="1457"/>
      <c r="F17" s="1822"/>
      <c r="G17" s="270" t="s">
        <v>70</v>
      </c>
      <c r="H17" s="1334"/>
      <c r="I17" s="1230"/>
      <c r="J17" s="1231">
        <v>2946.7</v>
      </c>
      <c r="K17" s="1733"/>
      <c r="L17" s="71"/>
      <c r="M17" s="331"/>
      <c r="N17" s="72"/>
    </row>
    <row r="18" spans="1:15" x14ac:dyDescent="0.2">
      <c r="A18" s="1813"/>
      <c r="B18" s="1814"/>
      <c r="C18" s="1815"/>
      <c r="D18" s="1888" t="s">
        <v>401</v>
      </c>
      <c r="E18" s="1991" t="s">
        <v>328</v>
      </c>
      <c r="F18" s="1886"/>
      <c r="G18" s="1364" t="s">
        <v>260</v>
      </c>
      <c r="H18" s="1413"/>
      <c r="I18" s="1233"/>
      <c r="J18" s="1234"/>
      <c r="K18" s="251" t="s">
        <v>200</v>
      </c>
      <c r="L18" s="327">
        <v>1</v>
      </c>
      <c r="M18" s="325"/>
      <c r="N18" s="326"/>
    </row>
    <row r="19" spans="1:15" ht="26.25" customHeight="1" x14ac:dyDescent="0.2">
      <c r="A19" s="1813"/>
      <c r="B19" s="1814"/>
      <c r="C19" s="1815"/>
      <c r="D19" s="1889"/>
      <c r="E19" s="1992"/>
      <c r="F19" s="1886"/>
      <c r="G19" s="218" t="s">
        <v>41</v>
      </c>
      <c r="H19" s="1334">
        <v>90</v>
      </c>
      <c r="I19" s="1230"/>
      <c r="J19" s="1231"/>
      <c r="K19" s="1565" t="s">
        <v>168</v>
      </c>
      <c r="L19" s="308">
        <v>1</v>
      </c>
      <c r="M19" s="25"/>
      <c r="N19" s="26"/>
      <c r="O19" s="1228"/>
    </row>
    <row r="20" spans="1:15" x14ac:dyDescent="0.2">
      <c r="A20" s="1813"/>
      <c r="B20" s="1814"/>
      <c r="C20" s="1815"/>
      <c r="D20" s="1888" t="s">
        <v>240</v>
      </c>
      <c r="E20" s="1940" t="s">
        <v>74</v>
      </c>
      <c r="F20" s="1886"/>
      <c r="G20" s="859" t="s">
        <v>261</v>
      </c>
      <c r="H20" s="1413">
        <v>15</v>
      </c>
      <c r="I20" s="1236">
        <v>20</v>
      </c>
      <c r="J20" s="1234"/>
      <c r="K20" s="1715" t="s">
        <v>292</v>
      </c>
      <c r="L20" s="133"/>
      <c r="M20" s="43">
        <v>1</v>
      </c>
      <c r="N20" s="44"/>
    </row>
    <row r="21" spans="1:15" x14ac:dyDescent="0.2">
      <c r="A21" s="1813"/>
      <c r="B21" s="1814"/>
      <c r="C21" s="1815"/>
      <c r="D21" s="1914"/>
      <c r="E21" s="1941"/>
      <c r="F21" s="1886"/>
      <c r="G21" s="1365" t="s">
        <v>41</v>
      </c>
      <c r="H21" s="1334"/>
      <c r="I21" s="1230"/>
      <c r="J21" s="1231"/>
      <c r="K21" s="1733"/>
      <c r="L21" s="245"/>
      <c r="M21" s="35"/>
      <c r="N21" s="36"/>
    </row>
    <row r="22" spans="1:15" x14ac:dyDescent="0.2">
      <c r="A22" s="1524"/>
      <c r="B22" s="1525"/>
      <c r="C22" s="1526"/>
      <c r="D22" s="1843" t="s">
        <v>383</v>
      </c>
      <c r="E22" s="1568" t="s">
        <v>74</v>
      </c>
      <c r="F22" s="1886"/>
      <c r="G22" s="1366" t="s">
        <v>41</v>
      </c>
      <c r="H22" s="1414">
        <v>508.7</v>
      </c>
      <c r="I22" s="1222"/>
      <c r="J22" s="1223"/>
      <c r="K22" s="1599" t="s">
        <v>160</v>
      </c>
      <c r="L22" s="1600">
        <v>100</v>
      </c>
      <c r="M22" s="1600"/>
      <c r="N22" s="1572"/>
    </row>
    <row r="23" spans="1:15" ht="14.25" customHeight="1" x14ac:dyDescent="0.2">
      <c r="A23" s="1524"/>
      <c r="B23" s="1525"/>
      <c r="C23" s="1526"/>
      <c r="D23" s="1843"/>
      <c r="E23" s="1936" t="s">
        <v>180</v>
      </c>
      <c r="F23" s="1886"/>
      <c r="G23" s="1068" t="s">
        <v>261</v>
      </c>
      <c r="H23" s="1414">
        <v>850</v>
      </c>
      <c r="I23" s="1222"/>
      <c r="J23" s="1223"/>
      <c r="K23" s="1599"/>
      <c r="L23" s="1600"/>
      <c r="M23" s="1600"/>
      <c r="N23" s="1572"/>
    </row>
    <row r="24" spans="1:15" x14ac:dyDescent="0.2">
      <c r="A24" s="1524"/>
      <c r="B24" s="1525"/>
      <c r="C24" s="1526"/>
      <c r="D24" s="1935"/>
      <c r="E24" s="1937"/>
      <c r="F24" s="1886"/>
      <c r="G24" s="290" t="s">
        <v>71</v>
      </c>
      <c r="H24" s="1334"/>
      <c r="I24" s="1237"/>
      <c r="J24" s="1238"/>
      <c r="K24" s="1045"/>
      <c r="L24" s="67"/>
      <c r="M24" s="67"/>
      <c r="N24" s="418"/>
    </row>
    <row r="25" spans="1:15" x14ac:dyDescent="0.2">
      <c r="A25" s="1524"/>
      <c r="B25" s="1525"/>
      <c r="C25" s="301"/>
      <c r="D25" s="1843" t="s">
        <v>384</v>
      </c>
      <c r="E25" s="1938"/>
      <c r="F25" s="1529"/>
      <c r="G25" s="859" t="s">
        <v>71</v>
      </c>
      <c r="H25" s="1413">
        <v>25</v>
      </c>
      <c r="I25" s="1236">
        <v>52</v>
      </c>
      <c r="J25" s="1234"/>
      <c r="K25" s="1712" t="s">
        <v>200</v>
      </c>
      <c r="L25" s="1144"/>
      <c r="M25" s="1145">
        <v>1</v>
      </c>
      <c r="N25" s="1146"/>
    </row>
    <row r="26" spans="1:15" x14ac:dyDescent="0.2">
      <c r="A26" s="1524"/>
      <c r="B26" s="1525"/>
      <c r="C26" s="301"/>
      <c r="D26" s="1935"/>
      <c r="E26" s="1939"/>
      <c r="F26" s="1529"/>
      <c r="G26" s="218"/>
      <c r="H26" s="1334"/>
      <c r="I26" s="1239"/>
      <c r="J26" s="1240"/>
      <c r="K26" s="1733"/>
      <c r="L26" s="1189"/>
      <c r="M26" s="153"/>
      <c r="N26" s="1149"/>
    </row>
    <row r="27" spans="1:15" x14ac:dyDescent="0.2">
      <c r="A27" s="1524"/>
      <c r="B27" s="1525"/>
      <c r="C27" s="1526"/>
      <c r="D27" s="1895" t="s">
        <v>305</v>
      </c>
      <c r="E27" s="1292"/>
      <c r="F27" s="1527"/>
      <c r="G27" s="1364" t="s">
        <v>260</v>
      </c>
      <c r="H27" s="1413"/>
      <c r="I27" s="1232"/>
      <c r="J27" s="1241"/>
      <c r="K27" s="1712" t="s">
        <v>200</v>
      </c>
      <c r="L27" s="196"/>
      <c r="M27" s="196">
        <v>1</v>
      </c>
      <c r="N27" s="197"/>
    </row>
    <row r="28" spans="1:15" ht="25.5" customHeight="1" x14ac:dyDescent="0.2">
      <c r="A28" s="1524"/>
      <c r="B28" s="1525"/>
      <c r="C28" s="1526"/>
      <c r="D28" s="1920"/>
      <c r="E28" s="1536"/>
      <c r="F28" s="1527"/>
      <c r="G28" s="270" t="s">
        <v>41</v>
      </c>
      <c r="H28" s="1334"/>
      <c r="I28" s="1229">
        <v>15</v>
      </c>
      <c r="J28" s="1075"/>
      <c r="K28" s="1733"/>
      <c r="L28" s="153"/>
      <c r="M28" s="153"/>
      <c r="N28" s="154"/>
    </row>
    <row r="29" spans="1:15" ht="12.75" customHeight="1" x14ac:dyDescent="0.2">
      <c r="A29" s="1813"/>
      <c r="B29" s="1814"/>
      <c r="C29" s="1815"/>
      <c r="D29" s="1888" t="s">
        <v>310</v>
      </c>
      <c r="E29" s="1933"/>
      <c r="F29" s="1822"/>
      <c r="G29" s="5" t="s">
        <v>261</v>
      </c>
      <c r="H29" s="1414"/>
      <c r="I29" s="1222">
        <v>120</v>
      </c>
      <c r="J29" s="1225">
        <v>100</v>
      </c>
      <c r="K29" s="1891" t="s">
        <v>222</v>
      </c>
      <c r="L29" s="1603"/>
      <c r="M29" s="1745" t="s">
        <v>348</v>
      </c>
      <c r="N29" s="1746">
        <v>100</v>
      </c>
    </row>
    <row r="30" spans="1:15" x14ac:dyDescent="0.2">
      <c r="A30" s="1813"/>
      <c r="B30" s="1814"/>
      <c r="C30" s="1815"/>
      <c r="D30" s="1901"/>
      <c r="E30" s="1933"/>
      <c r="F30" s="1934"/>
      <c r="G30" s="1367" t="s">
        <v>41</v>
      </c>
      <c r="H30" s="1414"/>
      <c r="I30" s="1222">
        <v>10</v>
      </c>
      <c r="J30" s="1225">
        <v>10</v>
      </c>
      <c r="K30" s="1874"/>
      <c r="L30" s="1743"/>
      <c r="M30" s="1744"/>
      <c r="N30" s="1747"/>
    </row>
    <row r="31" spans="1:15" x14ac:dyDescent="0.2">
      <c r="A31" s="1813"/>
      <c r="B31" s="1814"/>
      <c r="C31" s="1815"/>
      <c r="D31" s="1901"/>
      <c r="E31" s="1933"/>
      <c r="F31" s="1934"/>
      <c r="G31" s="1368"/>
      <c r="H31" s="1418"/>
      <c r="I31" s="1242"/>
      <c r="J31" s="1243"/>
      <c r="K31" s="1784"/>
      <c r="L31" s="1744"/>
      <c r="M31" s="1744"/>
      <c r="N31" s="1747"/>
    </row>
    <row r="32" spans="1:15" ht="13.5" thickBot="1" x14ac:dyDescent="0.25">
      <c r="A32" s="1524"/>
      <c r="B32" s="1525"/>
      <c r="C32" s="1526"/>
      <c r="D32" s="1902"/>
      <c r="E32" s="1821"/>
      <c r="F32" s="1707"/>
      <c r="G32" s="1370" t="s">
        <v>9</v>
      </c>
      <c r="H32" s="1296">
        <f>SUM(H13:H31)</f>
        <v>1865.3</v>
      </c>
      <c r="I32" s="1296">
        <f>SUM(I13:I31)</f>
        <v>629.9</v>
      </c>
      <c r="J32" s="1295">
        <f>SUM(J13:J31)</f>
        <v>3816.1</v>
      </c>
      <c r="K32" s="1714"/>
      <c r="L32" s="1705"/>
      <c r="M32" s="1705"/>
      <c r="N32" s="1748"/>
    </row>
    <row r="33" spans="1:15" ht="31.5" customHeight="1" x14ac:dyDescent="0.2">
      <c r="A33" s="1574" t="s">
        <v>8</v>
      </c>
      <c r="B33" s="1575" t="s">
        <v>8</v>
      </c>
      <c r="C33" s="1587" t="s">
        <v>10</v>
      </c>
      <c r="D33" s="86" t="s">
        <v>78</v>
      </c>
      <c r="E33" s="1458" t="s">
        <v>179</v>
      </c>
      <c r="F33" s="1661" t="s">
        <v>68</v>
      </c>
      <c r="G33" s="1372"/>
      <c r="H33" s="1393"/>
      <c r="I33" s="1245"/>
      <c r="J33" s="1246"/>
      <c r="K33" s="184"/>
      <c r="L33" s="225"/>
      <c r="M33" s="239"/>
      <c r="N33" s="240"/>
    </row>
    <row r="34" spans="1:15" ht="18" customHeight="1" x14ac:dyDescent="0.2">
      <c r="A34" s="1930"/>
      <c r="B34" s="1814"/>
      <c r="C34" s="1815"/>
      <c r="D34" s="1827" t="s">
        <v>97</v>
      </c>
      <c r="E34" s="1101" t="s">
        <v>74</v>
      </c>
      <c r="F34" s="1822"/>
      <c r="G34" s="1114" t="s">
        <v>261</v>
      </c>
      <c r="H34" s="1419">
        <v>20</v>
      </c>
      <c r="I34" s="1233">
        <v>460</v>
      </c>
      <c r="J34" s="1247">
        <v>800</v>
      </c>
      <c r="K34" s="1565" t="s">
        <v>72</v>
      </c>
      <c r="L34" s="25">
        <v>1</v>
      </c>
      <c r="M34" s="25"/>
      <c r="N34" s="26"/>
    </row>
    <row r="35" spans="1:15" ht="29.25" customHeight="1" x14ac:dyDescent="0.2">
      <c r="A35" s="1930"/>
      <c r="B35" s="1814"/>
      <c r="C35" s="1815"/>
      <c r="D35" s="1827"/>
      <c r="E35" s="1101"/>
      <c r="F35" s="1822"/>
      <c r="G35" s="1373" t="s">
        <v>41</v>
      </c>
      <c r="H35" s="1390"/>
      <c r="I35" s="1239">
        <v>30</v>
      </c>
      <c r="J35" s="1240">
        <v>50</v>
      </c>
      <c r="K35" s="254" t="s">
        <v>236</v>
      </c>
      <c r="L35" s="35"/>
      <c r="M35" s="35">
        <v>30</v>
      </c>
      <c r="N35" s="36">
        <v>70</v>
      </c>
    </row>
    <row r="36" spans="1:15" ht="26.25" customHeight="1" x14ac:dyDescent="0.2">
      <c r="A36" s="1930"/>
      <c r="B36" s="1814"/>
      <c r="C36" s="1815"/>
      <c r="D36" s="1884" t="s">
        <v>210</v>
      </c>
      <c r="E36" s="1931" t="s">
        <v>74</v>
      </c>
      <c r="F36" s="1822"/>
      <c r="G36" s="1173" t="s">
        <v>261</v>
      </c>
      <c r="H36" s="1391">
        <v>319.7</v>
      </c>
      <c r="I36" s="1248"/>
      <c r="J36" s="1249"/>
      <c r="K36" s="1593" t="s">
        <v>164</v>
      </c>
      <c r="L36" s="1042">
        <v>100</v>
      </c>
      <c r="M36" s="1604"/>
      <c r="N36" s="258"/>
    </row>
    <row r="37" spans="1:15" ht="18.75" customHeight="1" x14ac:dyDescent="0.2">
      <c r="A37" s="1930"/>
      <c r="B37" s="1814"/>
      <c r="C37" s="1815"/>
      <c r="D37" s="1827"/>
      <c r="E37" s="1861"/>
      <c r="F37" s="1822"/>
      <c r="G37" s="1173" t="s">
        <v>41</v>
      </c>
      <c r="H37" s="1391">
        <v>101.1</v>
      </c>
      <c r="I37" s="1224"/>
      <c r="J37" s="1225"/>
      <c r="K37" s="230" t="s">
        <v>96</v>
      </c>
      <c r="L37" s="1040"/>
      <c r="M37" s="232"/>
      <c r="N37" s="233"/>
    </row>
    <row r="38" spans="1:15" ht="32.25" customHeight="1" x14ac:dyDescent="0.2">
      <c r="A38" s="1930"/>
      <c r="B38" s="1814"/>
      <c r="C38" s="1815"/>
      <c r="D38" s="1829"/>
      <c r="E38" s="1932"/>
      <c r="F38" s="1822"/>
      <c r="G38" s="307" t="s">
        <v>41</v>
      </c>
      <c r="H38" s="1392"/>
      <c r="I38" s="1230"/>
      <c r="J38" s="1231"/>
      <c r="K38" s="259" t="s">
        <v>165</v>
      </c>
      <c r="L38" s="1041">
        <v>100</v>
      </c>
      <c r="M38" s="266"/>
      <c r="N38" s="250"/>
      <c r="O38" s="1228"/>
    </row>
    <row r="39" spans="1:15" ht="15.75" customHeight="1" x14ac:dyDescent="0.2">
      <c r="A39" s="1930"/>
      <c r="B39" s="1814"/>
      <c r="C39" s="1815"/>
      <c r="D39" s="1865" t="s">
        <v>170</v>
      </c>
      <c r="E39" s="1084" t="s">
        <v>74</v>
      </c>
      <c r="F39" s="1822"/>
      <c r="G39" s="1173" t="s">
        <v>261</v>
      </c>
      <c r="H39" s="1391">
        <v>100</v>
      </c>
      <c r="I39" s="1221">
        <v>450</v>
      </c>
      <c r="J39" s="1249">
        <v>600</v>
      </c>
      <c r="K39" s="1565" t="s">
        <v>89</v>
      </c>
      <c r="L39" s="43">
        <v>1</v>
      </c>
      <c r="M39" s="43"/>
      <c r="N39" s="44"/>
    </row>
    <row r="40" spans="1:15" x14ac:dyDescent="0.2">
      <c r="A40" s="1930"/>
      <c r="B40" s="1814"/>
      <c r="C40" s="1815"/>
      <c r="D40" s="1801"/>
      <c r="E40" s="1101"/>
      <c r="F40" s="1822"/>
      <c r="G40" s="1173" t="s">
        <v>41</v>
      </c>
      <c r="H40" s="1391">
        <v>130</v>
      </c>
      <c r="I40" s="1221">
        <v>30</v>
      </c>
      <c r="J40" s="1249">
        <v>30</v>
      </c>
      <c r="K40" s="1728" t="s">
        <v>323</v>
      </c>
      <c r="L40" s="25"/>
      <c r="M40" s="25"/>
      <c r="N40" s="26"/>
    </row>
    <row r="41" spans="1:15" x14ac:dyDescent="0.2">
      <c r="A41" s="1930"/>
      <c r="B41" s="1814"/>
      <c r="C41" s="1815"/>
      <c r="D41" s="1801"/>
      <c r="E41" s="1573"/>
      <c r="F41" s="1822"/>
      <c r="G41" s="1373" t="s">
        <v>41</v>
      </c>
      <c r="H41" s="1390"/>
      <c r="I41" s="1239"/>
      <c r="J41" s="1240"/>
      <c r="K41" s="1784"/>
      <c r="L41" s="1097"/>
      <c r="M41" s="1097">
        <v>30</v>
      </c>
      <c r="N41" s="1139">
        <v>70</v>
      </c>
    </row>
    <row r="42" spans="1:15" ht="28.5" customHeight="1" thickBot="1" x14ac:dyDescent="0.25">
      <c r="A42" s="501"/>
      <c r="B42" s="1596"/>
      <c r="C42" s="1510"/>
      <c r="D42" s="1695"/>
      <c r="E42" s="1439"/>
      <c r="F42" s="1588"/>
      <c r="G42" s="1370" t="s">
        <v>9</v>
      </c>
      <c r="H42" s="1310">
        <f>SUM(H34:H41)</f>
        <v>670.8</v>
      </c>
      <c r="I42" s="1296">
        <f>SUM(I34:I41)</f>
        <v>970</v>
      </c>
      <c r="J42" s="1297">
        <f>SUM(J34:J41)</f>
        <v>1480</v>
      </c>
      <c r="K42" s="1785"/>
      <c r="L42" s="30"/>
      <c r="M42" s="1440"/>
      <c r="N42" s="1441"/>
    </row>
    <row r="43" spans="1:15" ht="28.5" customHeight="1" x14ac:dyDescent="0.2">
      <c r="A43" s="1574" t="s">
        <v>8</v>
      </c>
      <c r="B43" s="1575" t="s">
        <v>8</v>
      </c>
      <c r="C43" s="1576" t="s">
        <v>44</v>
      </c>
      <c r="D43" s="75" t="s">
        <v>241</v>
      </c>
      <c r="E43" s="1250" t="s">
        <v>183</v>
      </c>
      <c r="F43" s="1661" t="s">
        <v>68</v>
      </c>
      <c r="G43" s="1244"/>
      <c r="H43" s="1420"/>
      <c r="I43" s="1251"/>
      <c r="J43" s="1252"/>
      <c r="K43" s="1667"/>
      <c r="L43" s="45"/>
      <c r="M43" s="45"/>
      <c r="N43" s="46"/>
    </row>
    <row r="44" spans="1:15" x14ac:dyDescent="0.2">
      <c r="A44" s="1813"/>
      <c r="B44" s="1814"/>
      <c r="C44" s="1816"/>
      <c r="D44" s="1888" t="s">
        <v>242</v>
      </c>
      <c r="E44" s="1927" t="s">
        <v>74</v>
      </c>
      <c r="F44" s="1929"/>
      <c r="G44" s="115" t="s">
        <v>261</v>
      </c>
      <c r="H44" s="1421">
        <v>100</v>
      </c>
      <c r="I44" s="1236">
        <v>67.5</v>
      </c>
      <c r="J44" s="1234">
        <v>101.2</v>
      </c>
      <c r="K44" s="1891" t="s">
        <v>138</v>
      </c>
      <c r="L44" s="55">
        <v>1</v>
      </c>
      <c r="M44" s="55"/>
      <c r="N44" s="73"/>
    </row>
    <row r="45" spans="1:15" x14ac:dyDescent="0.2">
      <c r="A45" s="1813"/>
      <c r="B45" s="1814"/>
      <c r="C45" s="1816"/>
      <c r="D45" s="1889"/>
      <c r="E45" s="1921"/>
      <c r="F45" s="1929"/>
      <c r="G45" s="320" t="s">
        <v>261</v>
      </c>
      <c r="H45" s="1395"/>
      <c r="I45" s="1224">
        <v>1992.2</v>
      </c>
      <c r="J45" s="1225">
        <v>2656.3</v>
      </c>
      <c r="K45" s="1874"/>
      <c r="L45" s="1564"/>
      <c r="M45" s="1564"/>
      <c r="N45" s="70"/>
    </row>
    <row r="46" spans="1:15" x14ac:dyDescent="0.2">
      <c r="A46" s="1813"/>
      <c r="B46" s="1814"/>
      <c r="C46" s="1816"/>
      <c r="D46" s="1889"/>
      <c r="E46" s="1921"/>
      <c r="F46" s="1929"/>
      <c r="G46" s="320" t="s">
        <v>41</v>
      </c>
      <c r="H46" s="1395">
        <v>403</v>
      </c>
      <c r="I46" s="1224">
        <v>28.9</v>
      </c>
      <c r="J46" s="1225">
        <v>43.4</v>
      </c>
      <c r="K46" s="1874"/>
      <c r="L46" s="1564">
        <v>10</v>
      </c>
      <c r="M46" s="1564">
        <v>50</v>
      </c>
      <c r="N46" s="70">
        <v>100</v>
      </c>
    </row>
    <row r="47" spans="1:15" x14ac:dyDescent="0.2">
      <c r="A47" s="1813"/>
      <c r="B47" s="1814"/>
      <c r="C47" s="1816"/>
      <c r="D47" s="1914"/>
      <c r="E47" s="1928"/>
      <c r="F47" s="1929"/>
      <c r="G47" s="175" t="s">
        <v>70</v>
      </c>
      <c r="H47" s="1396"/>
      <c r="I47" s="1230">
        <v>546.1</v>
      </c>
      <c r="J47" s="1231">
        <v>819</v>
      </c>
      <c r="K47" s="1926"/>
      <c r="L47" s="71"/>
      <c r="M47" s="71"/>
      <c r="N47" s="72"/>
    </row>
    <row r="48" spans="1:15" ht="21.75" customHeight="1" x14ac:dyDescent="0.2">
      <c r="A48" s="1524"/>
      <c r="B48" s="1525"/>
      <c r="C48" s="1584"/>
      <c r="D48" s="1888" t="s">
        <v>385</v>
      </c>
      <c r="E48" s="1927" t="s">
        <v>74</v>
      </c>
      <c r="F48" s="1929"/>
      <c r="G48" s="1037" t="s">
        <v>261</v>
      </c>
      <c r="H48" s="1421">
        <v>12</v>
      </c>
      <c r="I48" s="1232">
        <v>150</v>
      </c>
      <c r="J48" s="1241"/>
      <c r="K48" s="1533" t="s">
        <v>72</v>
      </c>
      <c r="L48" s="196">
        <v>2</v>
      </c>
      <c r="M48" s="196"/>
      <c r="N48" s="197"/>
    </row>
    <row r="49" spans="1:15" ht="21" customHeight="1" x14ac:dyDescent="0.2">
      <c r="A49" s="1524"/>
      <c r="B49" s="1525"/>
      <c r="C49" s="1584"/>
      <c r="D49" s="1914"/>
      <c r="E49" s="1928"/>
      <c r="F49" s="1929"/>
      <c r="G49" s="23" t="s">
        <v>71</v>
      </c>
      <c r="H49" s="1396"/>
      <c r="I49" s="1229"/>
      <c r="J49" s="1075"/>
      <c r="K49" s="1570" t="s">
        <v>193</v>
      </c>
      <c r="L49" s="135"/>
      <c r="M49" s="153">
        <v>100</v>
      </c>
      <c r="N49" s="154"/>
    </row>
    <row r="50" spans="1:15" ht="15" customHeight="1" x14ac:dyDescent="0.2">
      <c r="A50" s="1524"/>
      <c r="B50" s="1525"/>
      <c r="C50" s="1541"/>
      <c r="D50" s="1907" t="s">
        <v>98</v>
      </c>
      <c r="E50" s="1546" t="s">
        <v>74</v>
      </c>
      <c r="F50" s="1544"/>
      <c r="G50" s="1037" t="s">
        <v>261</v>
      </c>
      <c r="H50" s="1421"/>
      <c r="I50" s="1232"/>
      <c r="J50" s="1241">
        <v>50</v>
      </c>
      <c r="K50" s="1533" t="s">
        <v>72</v>
      </c>
      <c r="L50" s="1604"/>
      <c r="M50" s="196"/>
      <c r="N50" s="197">
        <v>1</v>
      </c>
    </row>
    <row r="51" spans="1:15" ht="17.25" customHeight="1" x14ac:dyDescent="0.2">
      <c r="A51" s="1524"/>
      <c r="B51" s="1525"/>
      <c r="C51" s="1541"/>
      <c r="D51" s="1920"/>
      <c r="E51" s="1546"/>
      <c r="F51" s="1544"/>
      <c r="G51" s="23" t="s">
        <v>71</v>
      </c>
      <c r="H51" s="1396"/>
      <c r="I51" s="1253"/>
      <c r="J51" s="1238">
        <v>30</v>
      </c>
      <c r="K51" s="1543"/>
      <c r="L51" s="1603"/>
      <c r="M51" s="1564"/>
      <c r="N51" s="70"/>
    </row>
    <row r="52" spans="1:15" x14ac:dyDescent="0.2">
      <c r="A52" s="1813"/>
      <c r="B52" s="1814"/>
      <c r="C52" s="1816"/>
      <c r="D52" s="1906" t="s">
        <v>229</v>
      </c>
      <c r="E52" s="1657" t="s">
        <v>74</v>
      </c>
      <c r="F52" s="1544"/>
      <c r="G52" s="1037" t="s">
        <v>41</v>
      </c>
      <c r="H52" s="1421"/>
      <c r="I52" s="1233"/>
      <c r="J52" s="1247"/>
      <c r="K52" s="1891" t="s">
        <v>72</v>
      </c>
      <c r="L52" s="55"/>
      <c r="M52" s="55"/>
      <c r="N52" s="73">
        <v>1</v>
      </c>
    </row>
    <row r="53" spans="1:15" ht="29.25" customHeight="1" x14ac:dyDescent="0.2">
      <c r="A53" s="1813"/>
      <c r="B53" s="1814"/>
      <c r="C53" s="1816"/>
      <c r="D53" s="1925"/>
      <c r="E53" s="267"/>
      <c r="F53" s="1430"/>
      <c r="G53" s="107" t="s">
        <v>261</v>
      </c>
      <c r="H53" s="1334"/>
      <c r="I53" s="1237">
        <v>10</v>
      </c>
      <c r="J53" s="1238">
        <v>60</v>
      </c>
      <c r="K53" s="1926"/>
      <c r="L53" s="135"/>
      <c r="M53" s="135"/>
      <c r="N53" s="136"/>
    </row>
    <row r="54" spans="1:15" ht="25.5" x14ac:dyDescent="0.2">
      <c r="A54" s="1813"/>
      <c r="B54" s="1814"/>
      <c r="C54" s="1815"/>
      <c r="D54" s="1907" t="s">
        <v>387</v>
      </c>
      <c r="E54" s="1546" t="s">
        <v>74</v>
      </c>
      <c r="F54" s="1544"/>
      <c r="G54" s="1173" t="s">
        <v>41</v>
      </c>
      <c r="H54" s="1414"/>
      <c r="I54" s="1222"/>
      <c r="J54" s="1223"/>
      <c r="K54" s="1874" t="s">
        <v>351</v>
      </c>
      <c r="L54" s="1564"/>
      <c r="M54" s="247" t="s">
        <v>297</v>
      </c>
      <c r="N54" s="263">
        <v>100</v>
      </c>
      <c r="O54" s="1810"/>
    </row>
    <row r="55" spans="1:15" ht="18" customHeight="1" x14ac:dyDescent="0.2">
      <c r="A55" s="1813"/>
      <c r="B55" s="1814"/>
      <c r="C55" s="1815"/>
      <c r="D55" s="1907"/>
      <c r="E55" s="1923"/>
      <c r="F55" s="1924"/>
      <c r="G55" s="107" t="s">
        <v>261</v>
      </c>
      <c r="H55" s="1334"/>
      <c r="I55" s="1237">
        <v>206.8</v>
      </c>
      <c r="J55" s="1238">
        <v>150</v>
      </c>
      <c r="K55" s="1874"/>
      <c r="L55" s="1710"/>
      <c r="M55" s="1710"/>
      <c r="N55" s="1711"/>
      <c r="O55" s="1812"/>
    </row>
    <row r="56" spans="1:15" ht="16.5" customHeight="1" thickBot="1" x14ac:dyDescent="0.25">
      <c r="A56" s="1595"/>
      <c r="B56" s="1596"/>
      <c r="C56" s="1510"/>
      <c r="D56" s="1902"/>
      <c r="E56" s="1821"/>
      <c r="F56" s="1707"/>
      <c r="G56" s="1370" t="s">
        <v>9</v>
      </c>
      <c r="H56" s="1296">
        <f>SUM(H44:H53)</f>
        <v>515</v>
      </c>
      <c r="I56" s="1378">
        <f>SUM(I44:I55)</f>
        <v>3001.5</v>
      </c>
      <c r="J56" s="1379">
        <f>SUM(J44:J55)</f>
        <v>3909.9</v>
      </c>
      <c r="K56" s="1714"/>
      <c r="L56" s="1705"/>
      <c r="M56" s="1705"/>
      <c r="N56" s="1707"/>
    </row>
    <row r="57" spans="1:15" ht="29.25" customHeight="1" x14ac:dyDescent="0.2">
      <c r="A57" s="1574" t="s">
        <v>8</v>
      </c>
      <c r="B57" s="1575" t="s">
        <v>8</v>
      </c>
      <c r="C57" s="1587" t="s">
        <v>49</v>
      </c>
      <c r="D57" s="1371" t="s">
        <v>79</v>
      </c>
      <c r="E57" s="1374" t="s">
        <v>178</v>
      </c>
      <c r="F57" s="1105" t="s">
        <v>68</v>
      </c>
      <c r="G57" s="102"/>
      <c r="H57" s="1412"/>
      <c r="I57" s="1254"/>
      <c r="J57" s="1255"/>
      <c r="K57" s="224"/>
      <c r="L57" s="225"/>
      <c r="M57" s="225"/>
      <c r="N57" s="226"/>
    </row>
    <row r="58" spans="1:15" ht="12.75" customHeight="1" x14ac:dyDescent="0.2">
      <c r="A58" s="1524"/>
      <c r="B58" s="1525"/>
      <c r="C58" s="1526"/>
      <c r="D58" s="1907" t="s">
        <v>99</v>
      </c>
      <c r="E58" s="1921" t="s">
        <v>74</v>
      </c>
      <c r="F58" s="1922"/>
      <c r="G58" s="1114" t="s">
        <v>261</v>
      </c>
      <c r="H58" s="1413">
        <v>70</v>
      </c>
      <c r="I58" s="1232">
        <v>450</v>
      </c>
      <c r="J58" s="1241">
        <v>800</v>
      </c>
      <c r="K58" s="1874" t="s">
        <v>175</v>
      </c>
      <c r="L58" s="1550">
        <v>1</v>
      </c>
      <c r="M58" s="1550"/>
      <c r="N58" s="1551"/>
    </row>
    <row r="59" spans="1:15" ht="29.25" customHeight="1" x14ac:dyDescent="0.2">
      <c r="A59" s="1524"/>
      <c r="B59" s="1525"/>
      <c r="C59" s="1526"/>
      <c r="D59" s="1907"/>
      <c r="E59" s="1921"/>
      <c r="F59" s="1922"/>
      <c r="G59" s="1256" t="s">
        <v>41</v>
      </c>
      <c r="H59" s="1334"/>
      <c r="I59" s="1253">
        <v>30</v>
      </c>
      <c r="J59" s="1238">
        <v>50</v>
      </c>
      <c r="K59" s="1874"/>
      <c r="L59" s="1550"/>
      <c r="M59" s="1550">
        <v>10</v>
      </c>
      <c r="N59" s="1551">
        <v>25</v>
      </c>
    </row>
    <row r="60" spans="1:15" ht="19.5" customHeight="1" x14ac:dyDescent="0.2">
      <c r="A60" s="1813"/>
      <c r="B60" s="1814"/>
      <c r="C60" s="1815"/>
      <c r="D60" s="1906" t="s">
        <v>394</v>
      </c>
      <c r="E60" s="1880" t="s">
        <v>74</v>
      </c>
      <c r="F60" s="1822"/>
      <c r="G60" s="1173" t="s">
        <v>261</v>
      </c>
      <c r="H60" s="1414">
        <v>88.8</v>
      </c>
      <c r="I60" s="1221"/>
      <c r="J60" s="1249">
        <v>100</v>
      </c>
      <c r="K60" s="251" t="s">
        <v>72</v>
      </c>
      <c r="L60" s="276">
        <v>1</v>
      </c>
      <c r="M60" s="276"/>
      <c r="N60" s="277"/>
    </row>
    <row r="61" spans="1:15" ht="30.75" customHeight="1" x14ac:dyDescent="0.2">
      <c r="A61" s="1813"/>
      <c r="B61" s="1814"/>
      <c r="C61" s="1815"/>
      <c r="D61" s="1907"/>
      <c r="E61" s="1904"/>
      <c r="F61" s="1822"/>
      <c r="G61" s="307" t="s">
        <v>41</v>
      </c>
      <c r="H61" s="1334"/>
      <c r="I61" s="1237"/>
      <c r="J61" s="1257">
        <v>30</v>
      </c>
      <c r="K61" s="1543" t="s">
        <v>395</v>
      </c>
      <c r="L61" s="1564"/>
      <c r="M61" s="1564"/>
      <c r="N61" s="263">
        <v>10</v>
      </c>
    </row>
    <row r="62" spans="1:15" x14ac:dyDescent="0.2">
      <c r="A62" s="1813"/>
      <c r="B62" s="1814"/>
      <c r="C62" s="1815"/>
      <c r="D62" s="1888" t="s">
        <v>186</v>
      </c>
      <c r="E62" s="1880" t="s">
        <v>74</v>
      </c>
      <c r="F62" s="1822"/>
      <c r="G62" s="1114" t="s">
        <v>261</v>
      </c>
      <c r="H62" s="1413">
        <v>10.5</v>
      </c>
      <c r="I62" s="1232">
        <v>150</v>
      </c>
      <c r="J62" s="1241">
        <v>455.7</v>
      </c>
      <c r="K62" s="1715" t="s">
        <v>219</v>
      </c>
      <c r="L62" s="55">
        <v>1</v>
      </c>
      <c r="M62" s="55"/>
      <c r="N62" s="73"/>
    </row>
    <row r="63" spans="1:15" x14ac:dyDescent="0.2">
      <c r="A63" s="1813"/>
      <c r="B63" s="1814"/>
      <c r="C63" s="1815"/>
      <c r="D63" s="1889"/>
      <c r="E63" s="1904"/>
      <c r="F63" s="1822"/>
      <c r="G63" s="1173" t="s">
        <v>41</v>
      </c>
      <c r="H63" s="1414"/>
      <c r="I63" s="1221"/>
      <c r="J63" s="1249"/>
      <c r="K63" s="1716"/>
      <c r="L63" s="1564"/>
      <c r="M63" s="1564"/>
      <c r="N63" s="70"/>
    </row>
    <row r="64" spans="1:15" x14ac:dyDescent="0.2">
      <c r="A64" s="1813"/>
      <c r="B64" s="1814"/>
      <c r="C64" s="1815"/>
      <c r="D64" s="1889"/>
      <c r="E64" s="1904"/>
      <c r="F64" s="1822"/>
      <c r="G64" s="1115" t="s">
        <v>71</v>
      </c>
      <c r="H64" s="1334"/>
      <c r="I64" s="1237">
        <v>30</v>
      </c>
      <c r="J64" s="1257"/>
      <c r="K64" s="1717"/>
      <c r="L64" s="71">
        <v>35</v>
      </c>
      <c r="M64" s="71">
        <v>100</v>
      </c>
      <c r="N64" s="72"/>
      <c r="O64" s="1228"/>
    </row>
    <row r="65" spans="1:15" x14ac:dyDescent="0.2">
      <c r="A65" s="1813"/>
      <c r="B65" s="1814"/>
      <c r="C65" s="1815"/>
      <c r="D65" s="1888" t="s">
        <v>388</v>
      </c>
      <c r="E65" s="1880" t="s">
        <v>74</v>
      </c>
      <c r="F65" s="1822"/>
      <c r="G65" s="1173" t="s">
        <v>261</v>
      </c>
      <c r="H65" s="1414">
        <v>950</v>
      </c>
      <c r="I65" s="1221"/>
      <c r="J65" s="1249"/>
      <c r="K65" s="1715" t="s">
        <v>306</v>
      </c>
      <c r="L65" s="1564">
        <v>100</v>
      </c>
      <c r="M65" s="1564"/>
      <c r="N65" s="70"/>
      <c r="O65" s="1810"/>
    </row>
    <row r="66" spans="1:15" x14ac:dyDescent="0.2">
      <c r="A66" s="1813"/>
      <c r="B66" s="1814"/>
      <c r="C66" s="1815"/>
      <c r="D66" s="1889"/>
      <c r="E66" s="1904"/>
      <c r="F66" s="1822"/>
      <c r="G66" s="307" t="s">
        <v>41</v>
      </c>
      <c r="H66" s="1334"/>
      <c r="I66" s="1237"/>
      <c r="J66" s="1257"/>
      <c r="K66" s="1784"/>
      <c r="L66" s="1897"/>
      <c r="M66" s="1898"/>
      <c r="N66" s="1899"/>
      <c r="O66" s="1812"/>
    </row>
    <row r="67" spans="1:15" ht="19.5" customHeight="1" thickBot="1" x14ac:dyDescent="0.25">
      <c r="A67" s="1595"/>
      <c r="B67" s="1596"/>
      <c r="C67" s="1369"/>
      <c r="D67" s="1902"/>
      <c r="E67" s="1821"/>
      <c r="F67" s="1905"/>
      <c r="G67" s="1370" t="s">
        <v>9</v>
      </c>
      <c r="H67" s="1378">
        <f>SUM(H58:H65)</f>
        <v>1119.3</v>
      </c>
      <c r="I67" s="1378">
        <f>SUM(I58:I64)</f>
        <v>660</v>
      </c>
      <c r="J67" s="1379">
        <f>SUM(J58:J64)</f>
        <v>1435.7</v>
      </c>
      <c r="K67" s="1714"/>
      <c r="L67" s="1705"/>
      <c r="M67" s="1705"/>
      <c r="N67" s="1707"/>
      <c r="O67" s="1887"/>
    </row>
    <row r="68" spans="1:15" ht="28.5" customHeight="1" x14ac:dyDescent="0.2">
      <c r="A68" s="1574" t="s">
        <v>8</v>
      </c>
      <c r="B68" s="1575" t="s">
        <v>8</v>
      </c>
      <c r="C68" s="1587" t="s">
        <v>50</v>
      </c>
      <c r="D68" s="373" t="s">
        <v>230</v>
      </c>
      <c r="E68" s="1374" t="s">
        <v>166</v>
      </c>
      <c r="F68" s="1661" t="s">
        <v>68</v>
      </c>
      <c r="G68" s="223"/>
      <c r="H68" s="1415"/>
      <c r="I68" s="1258"/>
      <c r="J68" s="1259"/>
      <c r="K68" s="13"/>
      <c r="L68" s="45"/>
      <c r="M68" s="1339"/>
      <c r="N68" s="46"/>
    </row>
    <row r="69" spans="1:15" x14ac:dyDescent="0.2">
      <c r="A69" s="1524"/>
      <c r="B69" s="1525"/>
      <c r="C69" s="1526"/>
      <c r="D69" s="1888" t="s">
        <v>231</v>
      </c>
      <c r="E69" s="1375" t="s">
        <v>74</v>
      </c>
      <c r="F69" s="1527"/>
      <c r="G69" s="320" t="s">
        <v>261</v>
      </c>
      <c r="H69" s="1409">
        <v>34</v>
      </c>
      <c r="I69" s="1260">
        <v>434</v>
      </c>
      <c r="J69" s="1233">
        <v>890</v>
      </c>
      <c r="K69" s="1891" t="s">
        <v>377</v>
      </c>
      <c r="L69" s="56"/>
      <c r="M69" s="1340">
        <v>1</v>
      </c>
      <c r="N69" s="44"/>
    </row>
    <row r="70" spans="1:15" x14ac:dyDescent="0.2">
      <c r="A70" s="1524"/>
      <c r="B70" s="1525"/>
      <c r="C70" s="1526"/>
      <c r="D70" s="1889"/>
      <c r="E70" s="1893"/>
      <c r="F70" s="1527"/>
      <c r="G70" s="320" t="s">
        <v>70</v>
      </c>
      <c r="H70" s="1401"/>
      <c r="I70" s="1261"/>
      <c r="J70" s="1222"/>
      <c r="K70" s="1874"/>
      <c r="L70" s="1603"/>
      <c r="M70" s="1341"/>
      <c r="N70" s="26"/>
    </row>
    <row r="71" spans="1:15" x14ac:dyDescent="0.2">
      <c r="A71" s="1524"/>
      <c r="B71" s="1525"/>
      <c r="C71" s="1526"/>
      <c r="D71" s="1890"/>
      <c r="E71" s="1894"/>
      <c r="F71" s="1527"/>
      <c r="G71" s="23" t="s">
        <v>73</v>
      </c>
      <c r="H71" s="1403"/>
      <c r="I71" s="1262">
        <v>70</v>
      </c>
      <c r="J71" s="1230">
        <v>3</v>
      </c>
      <c r="K71" s="1892"/>
      <c r="L71" s="35"/>
      <c r="M71" s="1342">
        <v>45</v>
      </c>
      <c r="N71" s="36">
        <v>100</v>
      </c>
    </row>
    <row r="72" spans="1:15" ht="15" customHeight="1" x14ac:dyDescent="0.2">
      <c r="A72" s="1524"/>
      <c r="B72" s="1525"/>
      <c r="C72" s="1526"/>
      <c r="D72" s="1895" t="s">
        <v>232</v>
      </c>
      <c r="E72" s="1376" t="s">
        <v>74</v>
      </c>
      <c r="F72" s="1527"/>
      <c r="G72" s="1037" t="s">
        <v>261</v>
      </c>
      <c r="H72" s="1409">
        <v>67</v>
      </c>
      <c r="I72" s="1260">
        <v>600</v>
      </c>
      <c r="J72" s="1233">
        <v>1500</v>
      </c>
      <c r="K72" s="251" t="s">
        <v>200</v>
      </c>
      <c r="L72" s="488">
        <v>1</v>
      </c>
      <c r="M72" s="1343"/>
      <c r="N72" s="489"/>
    </row>
    <row r="73" spans="1:15" ht="34.5" customHeight="1" x14ac:dyDescent="0.2">
      <c r="A73" s="1524"/>
      <c r="B73" s="1525"/>
      <c r="C73" s="1526"/>
      <c r="D73" s="1896"/>
      <c r="E73" s="1377" t="s">
        <v>342</v>
      </c>
      <c r="F73" s="1527"/>
      <c r="G73" s="288" t="s">
        <v>41</v>
      </c>
      <c r="H73" s="1416"/>
      <c r="I73" s="1263">
        <v>20</v>
      </c>
      <c r="J73" s="1264">
        <v>30</v>
      </c>
      <c r="K73" s="1043" t="s">
        <v>378</v>
      </c>
      <c r="L73" s="178"/>
      <c r="M73" s="1344">
        <v>10</v>
      </c>
      <c r="N73" s="179">
        <v>30</v>
      </c>
    </row>
    <row r="74" spans="1:15" ht="14.25" customHeight="1" x14ac:dyDescent="0.2">
      <c r="A74" s="1524"/>
      <c r="B74" s="1525"/>
      <c r="C74" s="1526"/>
      <c r="D74" s="1900" t="s">
        <v>389</v>
      </c>
      <c r="E74" s="1554"/>
      <c r="F74" s="1527"/>
      <c r="G74" s="491" t="s">
        <v>41</v>
      </c>
      <c r="H74" s="1417">
        <v>150</v>
      </c>
      <c r="I74" s="1265"/>
      <c r="J74" s="1266"/>
      <c r="K74" s="1607" t="s">
        <v>390</v>
      </c>
      <c r="L74" s="827">
        <v>100</v>
      </c>
      <c r="M74" s="1345"/>
      <c r="N74" s="493"/>
    </row>
    <row r="75" spans="1:15" ht="16.5" customHeight="1" x14ac:dyDescent="0.2">
      <c r="A75" s="1524"/>
      <c r="B75" s="1525"/>
      <c r="C75" s="1526"/>
      <c r="D75" s="1901"/>
      <c r="E75" s="1903"/>
      <c r="F75" s="1822"/>
      <c r="G75" s="175" t="s">
        <v>261</v>
      </c>
      <c r="H75" s="1403"/>
      <c r="I75" s="1262"/>
      <c r="J75" s="1230"/>
      <c r="K75" s="1716"/>
      <c r="L75" s="1710"/>
      <c r="M75" s="1710"/>
      <c r="N75" s="1711"/>
    </row>
    <row r="76" spans="1:15" ht="13.5" thickBot="1" x14ac:dyDescent="0.25">
      <c r="A76" s="1595"/>
      <c r="B76" s="1596"/>
      <c r="C76" s="1510"/>
      <c r="D76" s="1902"/>
      <c r="E76" s="1821"/>
      <c r="F76" s="1707"/>
      <c r="G76" s="121" t="s">
        <v>9</v>
      </c>
      <c r="H76" s="1379">
        <f>SUM(H69:H75)</f>
        <v>251</v>
      </c>
      <c r="I76" s="1380">
        <f>SUM(I69:I75)</f>
        <v>1124</v>
      </c>
      <c r="J76" s="1378">
        <f>SUM(J69:J75)</f>
        <v>2423</v>
      </c>
      <c r="K76" s="1714"/>
      <c r="L76" s="1705"/>
      <c r="M76" s="1705"/>
      <c r="N76" s="1707"/>
    </row>
    <row r="77" spans="1:15" ht="32.25" customHeight="1" x14ac:dyDescent="0.2">
      <c r="A77" s="1876" t="s">
        <v>8</v>
      </c>
      <c r="B77" s="1877" t="s">
        <v>8</v>
      </c>
      <c r="C77" s="1878" t="s">
        <v>52</v>
      </c>
      <c r="D77" s="1267" t="s">
        <v>116</v>
      </c>
      <c r="E77" s="1459" t="s">
        <v>180</v>
      </c>
      <c r="F77" s="1661" t="s">
        <v>68</v>
      </c>
      <c r="G77" s="1268"/>
      <c r="H77" s="1404"/>
      <c r="I77" s="1269"/>
      <c r="J77" s="1270"/>
      <c r="K77" s="900"/>
      <c r="L77" s="35"/>
      <c r="M77" s="1342"/>
      <c r="N77" s="235"/>
    </row>
    <row r="78" spans="1:15" ht="12.75" customHeight="1" x14ac:dyDescent="0.2">
      <c r="A78" s="1908"/>
      <c r="B78" s="1910"/>
      <c r="C78" s="1912"/>
      <c r="D78" s="1888" t="s">
        <v>331</v>
      </c>
      <c r="E78" s="1915" t="s">
        <v>74</v>
      </c>
      <c r="F78" s="1822"/>
      <c r="G78" s="1631" t="s">
        <v>41</v>
      </c>
      <c r="H78" s="1405">
        <v>21.4</v>
      </c>
      <c r="I78" s="1260"/>
      <c r="J78" s="1233"/>
      <c r="K78" s="1916" t="s">
        <v>213</v>
      </c>
      <c r="L78" s="1162">
        <v>100</v>
      </c>
      <c r="M78" s="1604"/>
      <c r="N78" s="258"/>
    </row>
    <row r="79" spans="1:15" ht="42.75" customHeight="1" x14ac:dyDescent="0.2">
      <c r="A79" s="1908"/>
      <c r="B79" s="1910"/>
      <c r="C79" s="1912"/>
      <c r="D79" s="1914"/>
      <c r="E79" s="1915"/>
      <c r="F79" s="1822"/>
      <c r="G79" s="1347" t="s">
        <v>75</v>
      </c>
      <c r="H79" s="1400"/>
      <c r="I79" s="1271"/>
      <c r="J79" s="1229"/>
      <c r="K79" s="1917"/>
      <c r="L79" s="1272"/>
      <c r="M79" s="1083"/>
      <c r="N79" s="250"/>
    </row>
    <row r="80" spans="1:15" ht="21" customHeight="1" x14ac:dyDescent="0.2">
      <c r="A80" s="1908"/>
      <c r="B80" s="1910"/>
      <c r="C80" s="1912"/>
      <c r="D80" s="1889" t="s">
        <v>324</v>
      </c>
      <c r="E80" s="1546"/>
      <c r="F80" s="1822"/>
      <c r="G80" s="1918" t="s">
        <v>75</v>
      </c>
      <c r="H80" s="1406">
        <v>758.8</v>
      </c>
      <c r="I80" s="1273"/>
      <c r="J80" s="1221"/>
      <c r="K80" s="1274" t="s">
        <v>326</v>
      </c>
      <c r="L80" s="1600">
        <v>2</v>
      </c>
      <c r="M80" s="1097"/>
      <c r="N80" s="1139"/>
    </row>
    <row r="81" spans="1:14" ht="18.75" customHeight="1" x14ac:dyDescent="0.2">
      <c r="A81" s="1908"/>
      <c r="B81" s="1910"/>
      <c r="C81" s="1912"/>
      <c r="D81" s="1914"/>
      <c r="E81" s="1636"/>
      <c r="F81" s="1822"/>
      <c r="G81" s="1919"/>
      <c r="H81" s="1400"/>
      <c r="I81" s="1271"/>
      <c r="J81" s="1229"/>
      <c r="K81" s="254" t="s">
        <v>325</v>
      </c>
      <c r="L81" s="153">
        <v>2</v>
      </c>
      <c r="M81" s="1083"/>
      <c r="N81" s="250"/>
    </row>
    <row r="82" spans="1:14" ht="24" customHeight="1" x14ac:dyDescent="0.2">
      <c r="A82" s="1908"/>
      <c r="B82" s="1910"/>
      <c r="C82" s="1912"/>
      <c r="D82" s="1888" t="s">
        <v>338</v>
      </c>
      <c r="E82" s="1546"/>
      <c r="F82" s="1527"/>
      <c r="G82" s="1647" t="s">
        <v>75</v>
      </c>
      <c r="H82" s="1407">
        <v>60</v>
      </c>
      <c r="I82" s="1273">
        <v>624</v>
      </c>
      <c r="J82" s="1221">
        <v>1316</v>
      </c>
      <c r="K82" s="1275" t="s">
        <v>72</v>
      </c>
      <c r="L82" s="196"/>
      <c r="M82" s="1604">
        <v>1</v>
      </c>
      <c r="N82" s="258"/>
    </row>
    <row r="83" spans="1:14" ht="20.25" customHeight="1" x14ac:dyDescent="0.2">
      <c r="A83" s="1908"/>
      <c r="B83" s="1910"/>
      <c r="C83" s="1912"/>
      <c r="D83" s="1920"/>
      <c r="E83" s="1546"/>
      <c r="F83" s="1527"/>
      <c r="G83" s="1647"/>
      <c r="H83" s="1407"/>
      <c r="I83" s="1273"/>
      <c r="J83" s="1221"/>
      <c r="K83" s="1274" t="s">
        <v>337</v>
      </c>
      <c r="L83" s="153"/>
      <c r="M83" s="1083">
        <v>30</v>
      </c>
      <c r="N83" s="250">
        <v>100</v>
      </c>
    </row>
    <row r="84" spans="1:14" ht="44.25" customHeight="1" x14ac:dyDescent="0.2">
      <c r="A84" s="1909"/>
      <c r="B84" s="1911"/>
      <c r="C84" s="1913"/>
      <c r="D84" s="1089" t="s">
        <v>137</v>
      </c>
      <c r="E84" s="1022" t="s">
        <v>74</v>
      </c>
      <c r="F84" s="1527"/>
      <c r="G84" s="21" t="s">
        <v>75</v>
      </c>
      <c r="H84" s="1408"/>
      <c r="I84" s="1276"/>
      <c r="J84" s="1277">
        <v>300</v>
      </c>
      <c r="K84" s="1561" t="s">
        <v>402</v>
      </c>
      <c r="L84" s="198"/>
      <c r="M84" s="1278"/>
      <c r="N84" s="273" t="s">
        <v>214</v>
      </c>
    </row>
    <row r="85" spans="1:14" ht="15" customHeight="1" x14ac:dyDescent="0.2">
      <c r="A85" s="1524"/>
      <c r="B85" s="1525"/>
      <c r="C85" s="1526"/>
      <c r="D85" s="1906" t="s">
        <v>233</v>
      </c>
      <c r="E85" s="1375" t="s">
        <v>74</v>
      </c>
      <c r="F85" s="1527"/>
      <c r="G85" s="1037" t="s">
        <v>71</v>
      </c>
      <c r="H85" s="1407">
        <v>29</v>
      </c>
      <c r="I85" s="1260"/>
      <c r="J85" s="1233"/>
      <c r="K85" s="1712" t="s">
        <v>353</v>
      </c>
      <c r="L85" s="1708" t="s">
        <v>163</v>
      </c>
      <c r="M85" s="1346"/>
      <c r="N85" s="101"/>
    </row>
    <row r="86" spans="1:14" ht="17.25" customHeight="1" x14ac:dyDescent="0.2">
      <c r="A86" s="1524"/>
      <c r="B86" s="1525"/>
      <c r="C86" s="1526"/>
      <c r="D86" s="1907"/>
      <c r="E86" s="1903"/>
      <c r="F86" s="1822"/>
      <c r="G86" s="110" t="s">
        <v>41</v>
      </c>
      <c r="H86" s="1400">
        <v>113</v>
      </c>
      <c r="I86" s="1230"/>
      <c r="J86" s="1230"/>
      <c r="K86" s="1713"/>
      <c r="L86" s="1709"/>
      <c r="M86" s="1710"/>
      <c r="N86" s="1711"/>
    </row>
    <row r="87" spans="1:14" ht="13.5" thickBot="1" x14ac:dyDescent="0.25">
      <c r="A87" s="1595"/>
      <c r="B87" s="1596"/>
      <c r="C87" s="1510"/>
      <c r="D87" s="1902"/>
      <c r="E87" s="1821"/>
      <c r="F87" s="1707"/>
      <c r="G87" s="1425" t="s">
        <v>9</v>
      </c>
      <c r="H87" s="1378">
        <f>SUM(H78:H86)</f>
        <v>982.2</v>
      </c>
      <c r="I87" s="1380">
        <f>SUM(I78:I84)</f>
        <v>624</v>
      </c>
      <c r="J87" s="1378">
        <f>SUM(J78:J84)</f>
        <v>1616</v>
      </c>
      <c r="K87" s="1714"/>
      <c r="L87" s="1705"/>
      <c r="M87" s="1705"/>
      <c r="N87" s="1707"/>
    </row>
    <row r="88" spans="1:14" ht="30" customHeight="1" x14ac:dyDescent="0.2">
      <c r="A88" s="1524" t="s">
        <v>8</v>
      </c>
      <c r="B88" s="1525" t="s">
        <v>8</v>
      </c>
      <c r="C88" s="301" t="s">
        <v>53</v>
      </c>
      <c r="D88" s="210" t="s">
        <v>340</v>
      </c>
      <c r="E88" s="1073"/>
      <c r="F88" s="1581" t="s">
        <v>68</v>
      </c>
      <c r="G88" s="218"/>
      <c r="H88" s="1410"/>
      <c r="I88" s="1279"/>
      <c r="J88" s="1280"/>
      <c r="K88" s="180"/>
      <c r="L88" s="182"/>
      <c r="M88" s="182"/>
      <c r="N88" s="181"/>
    </row>
    <row r="89" spans="1:14" ht="22.5" customHeight="1" x14ac:dyDescent="0.2">
      <c r="A89" s="1524"/>
      <c r="B89" s="1525"/>
      <c r="C89" s="301"/>
      <c r="D89" s="1567" t="s">
        <v>159</v>
      </c>
      <c r="E89" s="1598"/>
      <c r="F89" s="1527"/>
      <c r="G89" s="218" t="s">
        <v>261</v>
      </c>
      <c r="H89" s="1410">
        <v>3</v>
      </c>
      <c r="I89" s="1281">
        <v>3</v>
      </c>
      <c r="J89" s="1280">
        <v>3</v>
      </c>
      <c r="K89" s="1715" t="s">
        <v>354</v>
      </c>
      <c r="L89" s="196">
        <v>100</v>
      </c>
      <c r="M89" s="196">
        <v>100</v>
      </c>
      <c r="N89" s="197">
        <v>100</v>
      </c>
    </row>
    <row r="90" spans="1:14" s="41" customFormat="1" ht="31.5" customHeight="1" x14ac:dyDescent="0.2">
      <c r="A90" s="1524"/>
      <c r="B90" s="1525"/>
      <c r="C90" s="1526"/>
      <c r="D90" s="1884" t="s">
        <v>129</v>
      </c>
      <c r="E90" s="1885"/>
      <c r="F90" s="1886"/>
      <c r="G90" s="1381" t="s">
        <v>41</v>
      </c>
      <c r="H90" s="1411">
        <v>6</v>
      </c>
      <c r="I90" s="1282">
        <v>3</v>
      </c>
      <c r="J90" s="1283">
        <v>3</v>
      </c>
      <c r="K90" s="1784"/>
      <c r="L90" s="1704"/>
      <c r="M90" s="1704"/>
      <c r="N90" s="1706"/>
    </row>
    <row r="91" spans="1:14" ht="21.75" customHeight="1" thickBot="1" x14ac:dyDescent="0.25">
      <c r="A91" s="1524"/>
      <c r="B91" s="1525"/>
      <c r="C91" s="1526"/>
      <c r="D91" s="1707"/>
      <c r="E91" s="1821"/>
      <c r="F91" s="1707"/>
      <c r="G91" s="121" t="s">
        <v>9</v>
      </c>
      <c r="H91" s="1382">
        <f>SUM(H89:H90)</f>
        <v>9</v>
      </c>
      <c r="I91" s="1378">
        <f>SUM(I89:I90)</f>
        <v>6</v>
      </c>
      <c r="J91" s="1382">
        <f t="shared" ref="J91" si="0">SUM(J89:J90)</f>
        <v>6</v>
      </c>
      <c r="K91" s="1714"/>
      <c r="L91" s="1705"/>
      <c r="M91" s="1705"/>
      <c r="N91" s="1707"/>
    </row>
    <row r="92" spans="1:14" ht="13.5" thickBot="1" x14ac:dyDescent="0.25">
      <c r="A92" s="139" t="s">
        <v>8</v>
      </c>
      <c r="B92" s="9" t="s">
        <v>8</v>
      </c>
      <c r="C92" s="1720" t="s">
        <v>11</v>
      </c>
      <c r="D92" s="1720"/>
      <c r="E92" s="1720"/>
      <c r="F92" s="1720"/>
      <c r="G92" s="1721"/>
      <c r="H92" s="1284">
        <f>H87+H56+H42+H32+H76+H67+H91</f>
        <v>5412.6</v>
      </c>
      <c r="I92" s="1285">
        <f>I87+I56+I42+I32+I76+I67+I91</f>
        <v>7015.4</v>
      </c>
      <c r="J92" s="1284">
        <f>J87+J56+J42+J32+J76+J67+J91</f>
        <v>14686.7</v>
      </c>
      <c r="K92" s="1594"/>
      <c r="L92" s="32"/>
      <c r="M92" s="32"/>
      <c r="N92" s="33"/>
    </row>
    <row r="93" spans="1:14" ht="15.75" customHeight="1" thickBot="1" x14ac:dyDescent="0.25">
      <c r="A93" s="139" t="s">
        <v>8</v>
      </c>
      <c r="B93" s="9" t="s">
        <v>10</v>
      </c>
      <c r="C93" s="1734" t="s">
        <v>48</v>
      </c>
      <c r="D93" s="1734"/>
      <c r="E93" s="1734"/>
      <c r="F93" s="1734"/>
      <c r="G93" s="1734"/>
      <c r="H93" s="1735"/>
      <c r="I93" s="1734"/>
      <c r="J93" s="1734"/>
      <c r="K93" s="1734"/>
      <c r="L93" s="1734"/>
      <c r="M93" s="1734"/>
      <c r="N93" s="1736"/>
    </row>
    <row r="94" spans="1:14" x14ac:dyDescent="0.2">
      <c r="A94" s="1574" t="s">
        <v>8</v>
      </c>
      <c r="B94" s="1575" t="s">
        <v>10</v>
      </c>
      <c r="C94" s="1576" t="s">
        <v>8</v>
      </c>
      <c r="D94" s="1737" t="s">
        <v>92</v>
      </c>
      <c r="E94" s="1740" t="s">
        <v>224</v>
      </c>
      <c r="F94" s="1661" t="s">
        <v>55</v>
      </c>
      <c r="G94" s="1286" t="s">
        <v>41</v>
      </c>
      <c r="H94" s="1397">
        <v>5030.1000000000004</v>
      </c>
      <c r="I94" s="1287">
        <v>5362.8</v>
      </c>
      <c r="J94" s="1287">
        <v>5464.8</v>
      </c>
      <c r="K94" s="47"/>
      <c r="L94" s="48"/>
      <c r="M94" s="66"/>
      <c r="N94" s="60"/>
    </row>
    <row r="95" spans="1:14" x14ac:dyDescent="0.2">
      <c r="A95" s="1524"/>
      <c r="B95" s="1525"/>
      <c r="C95" s="1541"/>
      <c r="D95" s="1738"/>
      <c r="E95" s="1741"/>
      <c r="F95" s="1527"/>
      <c r="G95" s="1288" t="s">
        <v>112</v>
      </c>
      <c r="H95" s="1398">
        <v>30.1</v>
      </c>
      <c r="I95" s="1289">
        <v>30.1</v>
      </c>
      <c r="J95" s="1290">
        <v>30.1</v>
      </c>
      <c r="K95" s="34"/>
      <c r="L95" s="52"/>
      <c r="M95" s="6"/>
      <c r="N95" s="53"/>
    </row>
    <row r="96" spans="1:14" x14ac:dyDescent="0.2">
      <c r="A96" s="1524"/>
      <c r="B96" s="1525"/>
      <c r="C96" s="1541"/>
      <c r="D96" s="1739"/>
      <c r="E96" s="1742"/>
      <c r="F96" s="1569"/>
      <c r="G96" s="1115" t="s">
        <v>100</v>
      </c>
      <c r="H96" s="1399">
        <v>36.700000000000003</v>
      </c>
      <c r="I96" s="1291">
        <v>36.700000000000003</v>
      </c>
      <c r="J96" s="1291">
        <v>36.700000000000003</v>
      </c>
      <c r="K96" s="170"/>
      <c r="L96" s="67"/>
      <c r="M96" s="171"/>
      <c r="N96" s="172"/>
    </row>
    <row r="97" spans="1:18" ht="16.5" customHeight="1" x14ac:dyDescent="0.2">
      <c r="A97" s="1524"/>
      <c r="B97" s="1525"/>
      <c r="C97" s="1541"/>
      <c r="D97" s="1578" t="s">
        <v>81</v>
      </c>
      <c r="E97" s="1292"/>
      <c r="F97" s="1527"/>
      <c r="G97" s="293"/>
      <c r="H97" s="1406"/>
      <c r="I97" s="1242"/>
      <c r="J97" s="1243"/>
      <c r="K97" s="34"/>
      <c r="L97" s="52"/>
      <c r="M97" s="6"/>
      <c r="N97" s="53"/>
    </row>
    <row r="98" spans="1:18" ht="28.5" customHeight="1" x14ac:dyDescent="0.2">
      <c r="A98" s="1524"/>
      <c r="B98" s="1525"/>
      <c r="C98" s="1541"/>
      <c r="D98" s="1643" t="s">
        <v>132</v>
      </c>
      <c r="E98" s="1293"/>
      <c r="F98" s="1527"/>
      <c r="G98" s="1173"/>
      <c r="H98" s="1407"/>
      <c r="I98" s="1222"/>
      <c r="J98" s="1225"/>
      <c r="K98" s="207" t="s">
        <v>64</v>
      </c>
      <c r="L98" s="295">
        <v>5</v>
      </c>
      <c r="M98" s="295">
        <v>5</v>
      </c>
      <c r="N98" s="296">
        <v>5</v>
      </c>
    </row>
    <row r="99" spans="1:18" ht="17.25" customHeight="1" x14ac:dyDescent="0.2">
      <c r="A99" s="1524"/>
      <c r="B99" s="1525"/>
      <c r="C99" s="1541"/>
      <c r="D99" s="298" t="s">
        <v>133</v>
      </c>
      <c r="E99" s="321"/>
      <c r="F99" s="1527"/>
      <c r="G99" s="293"/>
      <c r="H99" s="1407"/>
      <c r="I99" s="1224"/>
      <c r="J99" s="1225"/>
      <c r="K99" s="242" t="s">
        <v>204</v>
      </c>
      <c r="L99" s="211">
        <v>3</v>
      </c>
      <c r="M99" s="211">
        <v>3</v>
      </c>
      <c r="N99" s="212">
        <v>3</v>
      </c>
    </row>
    <row r="100" spans="1:18" ht="27" customHeight="1" x14ac:dyDescent="0.2">
      <c r="A100" s="1524"/>
      <c r="B100" s="1525"/>
      <c r="C100" s="1541"/>
      <c r="D100" s="1535" t="s">
        <v>134</v>
      </c>
      <c r="E100" s="1553"/>
      <c r="F100" s="1527"/>
      <c r="G100" s="1173"/>
      <c r="H100" s="1407"/>
      <c r="I100" s="1222"/>
      <c r="J100" s="1222"/>
      <c r="K100" s="1599" t="s">
        <v>203</v>
      </c>
      <c r="L100" s="1600">
        <v>6</v>
      </c>
      <c r="M100" s="1600">
        <v>6</v>
      </c>
      <c r="N100" s="1572">
        <v>6</v>
      </c>
    </row>
    <row r="101" spans="1:18" ht="31.5" customHeight="1" x14ac:dyDescent="0.2">
      <c r="A101" s="1524"/>
      <c r="B101" s="1525"/>
      <c r="C101" s="1541"/>
      <c r="D101" s="1566" t="s">
        <v>65</v>
      </c>
      <c r="E101" s="1552"/>
      <c r="F101" s="1527"/>
      <c r="G101" s="1173"/>
      <c r="H101" s="1407"/>
      <c r="I101" s="1222"/>
      <c r="J101" s="1223"/>
      <c r="K101" s="1531" t="s">
        <v>86</v>
      </c>
      <c r="L101" s="1662">
        <v>6.8</v>
      </c>
      <c r="M101" s="1663">
        <v>7</v>
      </c>
      <c r="N101" s="1664">
        <v>7</v>
      </c>
    </row>
    <row r="102" spans="1:18" x14ac:dyDescent="0.2">
      <c r="A102" s="1813"/>
      <c r="B102" s="1814"/>
      <c r="C102" s="1816"/>
      <c r="D102" s="1819" t="s">
        <v>234</v>
      </c>
      <c r="E102" s="1880"/>
      <c r="F102" s="1822"/>
      <c r="G102" s="1173"/>
      <c r="H102" s="1407"/>
      <c r="I102" s="1222"/>
      <c r="J102" s="1223"/>
      <c r="K102" s="1712" t="s">
        <v>67</v>
      </c>
      <c r="L102" s="196">
        <v>3</v>
      </c>
      <c r="M102" s="196">
        <v>3</v>
      </c>
      <c r="N102" s="197">
        <v>3</v>
      </c>
      <c r="P102" s="1228"/>
      <c r="Q102" s="1228"/>
      <c r="R102" s="1228"/>
    </row>
    <row r="103" spans="1:18" ht="40.5" customHeight="1" x14ac:dyDescent="0.2">
      <c r="A103" s="1876"/>
      <c r="B103" s="1877"/>
      <c r="C103" s="1878"/>
      <c r="D103" s="1879"/>
      <c r="E103" s="1881"/>
      <c r="F103" s="1882"/>
      <c r="G103" s="1115"/>
      <c r="H103" s="1400"/>
      <c r="I103" s="1239"/>
      <c r="J103" s="1240"/>
      <c r="K103" s="1883"/>
      <c r="L103" s="153"/>
      <c r="M103" s="153"/>
      <c r="N103" s="154"/>
      <c r="O103" s="65"/>
    </row>
    <row r="104" spans="1:18" x14ac:dyDescent="0.2">
      <c r="A104" s="1813"/>
      <c r="B104" s="1814"/>
      <c r="C104" s="1815"/>
      <c r="D104" s="1820" t="s">
        <v>130</v>
      </c>
      <c r="E104" s="1871"/>
      <c r="F104" s="1853"/>
      <c r="G104" s="1173"/>
      <c r="H104" s="1407"/>
      <c r="I104" s="1222"/>
      <c r="J104" s="1223"/>
      <c r="K104" s="1874" t="s">
        <v>109</v>
      </c>
      <c r="L104" s="1550">
        <v>36</v>
      </c>
      <c r="M104" s="1550">
        <v>36</v>
      </c>
      <c r="N104" s="1551">
        <v>36</v>
      </c>
    </row>
    <row r="105" spans="1:18" ht="21.75" customHeight="1" x14ac:dyDescent="0.2">
      <c r="A105" s="1813"/>
      <c r="B105" s="1814"/>
      <c r="C105" s="1815"/>
      <c r="D105" s="1820"/>
      <c r="E105" s="1871"/>
      <c r="F105" s="1853"/>
      <c r="G105" s="1115"/>
      <c r="H105" s="1400"/>
      <c r="I105" s="1239"/>
      <c r="J105" s="1294"/>
      <c r="K105" s="1874"/>
      <c r="L105" s="1710"/>
      <c r="M105" s="1710"/>
      <c r="N105" s="1711"/>
    </row>
    <row r="106" spans="1:18" ht="13.5" thickBot="1" x14ac:dyDescent="0.25">
      <c r="A106" s="1595"/>
      <c r="B106" s="1596"/>
      <c r="C106" s="1510"/>
      <c r="D106" s="1870"/>
      <c r="E106" s="1872"/>
      <c r="F106" s="1873"/>
      <c r="G106" s="121" t="s">
        <v>9</v>
      </c>
      <c r="H106" s="1383">
        <f>H94+H95+H96</f>
        <v>5096.8999999999996</v>
      </c>
      <c r="I106" s="1383">
        <f t="shared" ref="I106:J106" si="1">I94+I95+I96</f>
        <v>5429.6</v>
      </c>
      <c r="J106" s="1383">
        <f t="shared" si="1"/>
        <v>5531.6</v>
      </c>
      <c r="K106" s="1872"/>
      <c r="L106" s="1875"/>
      <c r="M106" s="1875"/>
      <c r="N106" s="1870"/>
      <c r="O106" s="1228"/>
      <c r="P106" s="1228"/>
      <c r="Q106" s="1228"/>
    </row>
    <row r="107" spans="1:18" ht="18" customHeight="1" x14ac:dyDescent="0.2">
      <c r="A107" s="1574" t="s">
        <v>8</v>
      </c>
      <c r="B107" s="1575" t="s">
        <v>10</v>
      </c>
      <c r="C107" s="1587" t="s">
        <v>10</v>
      </c>
      <c r="D107" s="1859" t="s">
        <v>396</v>
      </c>
      <c r="E107" s="1860" t="s">
        <v>74</v>
      </c>
      <c r="F107" s="1862" t="s">
        <v>68</v>
      </c>
      <c r="G107" s="17" t="s">
        <v>261</v>
      </c>
      <c r="H107" s="1401">
        <v>150</v>
      </c>
      <c r="I107" s="1222"/>
      <c r="J107" s="1222"/>
      <c r="K107" s="1863" t="s">
        <v>397</v>
      </c>
      <c r="L107" s="1606">
        <v>10</v>
      </c>
      <c r="M107" s="1606"/>
      <c r="N107" s="1571"/>
    </row>
    <row r="108" spans="1:18" x14ac:dyDescent="0.2">
      <c r="A108" s="1534"/>
      <c r="B108" s="1525"/>
      <c r="C108" s="1526"/>
      <c r="D108" s="1820"/>
      <c r="E108" s="1861"/>
      <c r="F108" s="1822"/>
      <c r="G108" s="220" t="s">
        <v>41</v>
      </c>
      <c r="H108" s="1402">
        <v>395.8</v>
      </c>
      <c r="I108" s="1384"/>
      <c r="J108" s="1384"/>
      <c r="K108" s="1864"/>
      <c r="L108" s="1600"/>
      <c r="M108" s="1600"/>
      <c r="N108" s="1572"/>
    </row>
    <row r="109" spans="1:18" ht="16.5" customHeight="1" x14ac:dyDescent="0.2">
      <c r="A109" s="1534"/>
      <c r="B109" s="1525"/>
      <c r="C109" s="1526"/>
      <c r="D109" s="1820"/>
      <c r="E109" s="1861"/>
      <c r="F109" s="1822"/>
      <c r="G109" s="359" t="s">
        <v>112</v>
      </c>
      <c r="H109" s="1403">
        <v>116.2</v>
      </c>
      <c r="I109" s="1230"/>
      <c r="J109" s="1230"/>
      <c r="K109" s="1864"/>
      <c r="L109" s="1600"/>
      <c r="M109" s="1600"/>
      <c r="N109" s="1572"/>
    </row>
    <row r="110" spans="1:18" ht="13.5" thickBot="1" x14ac:dyDescent="0.25">
      <c r="A110" s="1534"/>
      <c r="B110" s="1525"/>
      <c r="C110" s="1584"/>
      <c r="D110" s="1835"/>
      <c r="E110" s="1124"/>
      <c r="F110" s="1588"/>
      <c r="G110" s="121" t="s">
        <v>9</v>
      </c>
      <c r="H110" s="1295">
        <f>SUM(H107:H109)</f>
        <v>662</v>
      </c>
      <c r="I110" s="1296">
        <f>SUM(I107:I109)</f>
        <v>0</v>
      </c>
      <c r="J110" s="1297">
        <f t="shared" ref="J110" si="2">SUM(J107:J109)</f>
        <v>0</v>
      </c>
      <c r="K110" s="1809"/>
      <c r="L110" s="30"/>
      <c r="M110" s="30"/>
      <c r="N110" s="31"/>
    </row>
    <row r="111" spans="1:18" ht="13.5" thickBot="1" x14ac:dyDescent="0.25">
      <c r="A111" s="140" t="s">
        <v>8</v>
      </c>
      <c r="B111" s="9" t="s">
        <v>10</v>
      </c>
      <c r="C111" s="1720" t="s">
        <v>11</v>
      </c>
      <c r="D111" s="1720"/>
      <c r="E111" s="1720"/>
      <c r="F111" s="1720"/>
      <c r="G111" s="1721"/>
      <c r="H111" s="1298">
        <f>H106+H110</f>
        <v>5758.9</v>
      </c>
      <c r="I111" s="1298">
        <f>I106+I110</f>
        <v>5429.6</v>
      </c>
      <c r="J111" s="1298">
        <f>J106+J110</f>
        <v>5531.6</v>
      </c>
      <c r="K111" s="1722"/>
      <c r="L111" s="1722"/>
      <c r="M111" s="1722"/>
      <c r="N111" s="1723"/>
    </row>
    <row r="112" spans="1:18" ht="13.5" thickBot="1" x14ac:dyDescent="0.25">
      <c r="A112" s="139" t="s">
        <v>8</v>
      </c>
      <c r="B112" s="9" t="s">
        <v>44</v>
      </c>
      <c r="C112" s="1724" t="s">
        <v>341</v>
      </c>
      <c r="D112" s="1725"/>
      <c r="E112" s="1725"/>
      <c r="F112" s="1725"/>
      <c r="G112" s="1725"/>
      <c r="H112" s="1725"/>
      <c r="I112" s="1725"/>
      <c r="J112" s="1725"/>
      <c r="K112" s="1725"/>
      <c r="L112" s="1725"/>
      <c r="M112" s="1725"/>
      <c r="N112" s="1726"/>
    </row>
    <row r="113" spans="1:14" ht="13.5" customHeight="1" x14ac:dyDescent="0.2">
      <c r="A113" s="1831" t="s">
        <v>8</v>
      </c>
      <c r="B113" s="1832" t="s">
        <v>44</v>
      </c>
      <c r="C113" s="1833" t="s">
        <v>8</v>
      </c>
      <c r="D113" s="1737" t="s">
        <v>314</v>
      </c>
      <c r="E113" s="1092" t="s">
        <v>127</v>
      </c>
      <c r="F113" s="1587" t="s">
        <v>55</v>
      </c>
      <c r="G113" s="1299" t="s">
        <v>41</v>
      </c>
      <c r="H113" s="1393">
        <v>211.5</v>
      </c>
      <c r="I113" s="1300">
        <v>61</v>
      </c>
      <c r="J113" s="1301">
        <v>3</v>
      </c>
      <c r="K113" s="1727"/>
      <c r="L113" s="1730"/>
      <c r="M113" s="1730"/>
      <c r="N113" s="1855"/>
    </row>
    <row r="114" spans="1:14" x14ac:dyDescent="0.2">
      <c r="A114" s="1813"/>
      <c r="B114" s="1814"/>
      <c r="C114" s="1816"/>
      <c r="D114" s="1858"/>
      <c r="E114" s="1598"/>
      <c r="F114" s="1526"/>
      <c r="G114" s="236" t="s">
        <v>261</v>
      </c>
      <c r="H114" s="1394">
        <v>315</v>
      </c>
      <c r="I114" s="1302">
        <v>305</v>
      </c>
      <c r="J114" s="1302">
        <v>305</v>
      </c>
      <c r="K114" s="1728"/>
      <c r="L114" s="1731"/>
      <c r="M114" s="1731"/>
      <c r="N114" s="1823"/>
    </row>
    <row r="115" spans="1:14" x14ac:dyDescent="0.2">
      <c r="A115" s="1813"/>
      <c r="B115" s="1814"/>
      <c r="C115" s="1816"/>
      <c r="D115" s="1858"/>
      <c r="E115" s="1598"/>
      <c r="F115" s="1526"/>
      <c r="G115" s="236" t="s">
        <v>112</v>
      </c>
      <c r="H115" s="1394">
        <v>791.6</v>
      </c>
      <c r="I115" s="1302">
        <v>744.1</v>
      </c>
      <c r="J115" s="1302">
        <v>627.1</v>
      </c>
      <c r="K115" s="1728"/>
      <c r="L115" s="1600"/>
      <c r="M115" s="1600"/>
      <c r="N115" s="1572"/>
    </row>
    <row r="116" spans="1:14" x14ac:dyDescent="0.2">
      <c r="A116" s="1813"/>
      <c r="B116" s="1814"/>
      <c r="C116" s="1816"/>
      <c r="D116" s="1739"/>
      <c r="E116" s="1653"/>
      <c r="F116" s="1093"/>
      <c r="G116" s="175" t="s">
        <v>121</v>
      </c>
      <c r="H116" s="1390">
        <v>0</v>
      </c>
      <c r="I116" s="1235">
        <v>0</v>
      </c>
      <c r="J116" s="1304">
        <v>0</v>
      </c>
      <c r="K116" s="1729"/>
      <c r="L116" s="153"/>
      <c r="M116" s="153"/>
      <c r="N116" s="154"/>
    </row>
    <row r="117" spans="1:14" ht="25.5" customHeight="1" x14ac:dyDescent="0.2">
      <c r="A117" s="1813"/>
      <c r="B117" s="1814"/>
      <c r="C117" s="1816"/>
      <c r="D117" s="1538" t="s">
        <v>308</v>
      </c>
      <c r="E117" s="1856" t="s">
        <v>124</v>
      </c>
      <c r="F117" s="1527"/>
      <c r="G117" s="320"/>
      <c r="H117" s="1419"/>
      <c r="I117" s="1236"/>
      <c r="J117" s="1224"/>
      <c r="K117" s="177" t="s">
        <v>355</v>
      </c>
      <c r="L117" s="1081" t="s">
        <v>299</v>
      </c>
      <c r="M117" s="1081" t="s">
        <v>299</v>
      </c>
      <c r="N117" s="1082" t="s">
        <v>299</v>
      </c>
    </row>
    <row r="118" spans="1:14" ht="28.5" customHeight="1" x14ac:dyDescent="0.2">
      <c r="A118" s="1813"/>
      <c r="B118" s="1814"/>
      <c r="C118" s="1816"/>
      <c r="D118" s="1535"/>
      <c r="E118" s="1857"/>
      <c r="F118" s="1527"/>
      <c r="G118" s="320"/>
      <c r="H118" s="1391"/>
      <c r="I118" s="1224"/>
      <c r="J118" s="1224"/>
      <c r="K118" s="316" t="s">
        <v>136</v>
      </c>
      <c r="L118" s="317">
        <v>1</v>
      </c>
      <c r="M118" s="317">
        <v>1</v>
      </c>
      <c r="N118" s="318">
        <v>1</v>
      </c>
    </row>
    <row r="119" spans="1:14" ht="29.25" customHeight="1" x14ac:dyDescent="0.2">
      <c r="A119" s="1813"/>
      <c r="B119" s="1814"/>
      <c r="C119" s="1816"/>
      <c r="D119" s="1535"/>
      <c r="E119" s="1305"/>
      <c r="F119" s="1527"/>
      <c r="G119" s="320"/>
      <c r="H119" s="1391"/>
      <c r="I119" s="1248"/>
      <c r="J119" s="1248"/>
      <c r="K119" s="316" t="s">
        <v>334</v>
      </c>
      <c r="L119" s="1177">
        <v>50</v>
      </c>
      <c r="M119" s="1177">
        <v>100</v>
      </c>
      <c r="N119" s="296"/>
    </row>
    <row r="120" spans="1:14" ht="18.75" customHeight="1" x14ac:dyDescent="0.2">
      <c r="A120" s="1813"/>
      <c r="B120" s="1814"/>
      <c r="C120" s="1816"/>
      <c r="D120" s="1539"/>
      <c r="E120" s="1306"/>
      <c r="F120" s="1527"/>
      <c r="G120" s="320"/>
      <c r="H120" s="1391"/>
      <c r="I120" s="1222"/>
      <c r="J120" s="1222"/>
      <c r="K120" s="1064" t="s">
        <v>56</v>
      </c>
      <c r="L120" s="1066">
        <v>69</v>
      </c>
      <c r="M120" s="1066">
        <v>69</v>
      </c>
      <c r="N120" s="1067">
        <v>69</v>
      </c>
    </row>
    <row r="121" spans="1:14" ht="18" customHeight="1" x14ac:dyDescent="0.2">
      <c r="A121" s="1813"/>
      <c r="B121" s="1814"/>
      <c r="C121" s="1816"/>
      <c r="D121" s="1656" t="s">
        <v>107</v>
      </c>
      <c r="E121" s="1305"/>
      <c r="F121" s="1527"/>
      <c r="G121" s="320"/>
      <c r="H121" s="1391"/>
      <c r="I121" s="1224"/>
      <c r="J121" s="1224"/>
      <c r="K121" s="1190" t="s">
        <v>143</v>
      </c>
      <c r="L121" s="1191" t="s">
        <v>300</v>
      </c>
      <c r="M121" s="1191" t="s">
        <v>300</v>
      </c>
      <c r="N121" s="1192" t="s">
        <v>300</v>
      </c>
    </row>
    <row r="122" spans="1:14" ht="56.25" customHeight="1" x14ac:dyDescent="0.2">
      <c r="A122" s="1813"/>
      <c r="B122" s="1814"/>
      <c r="C122" s="1816"/>
      <c r="D122" s="1617" t="s">
        <v>369</v>
      </c>
      <c r="E122" s="1306"/>
      <c r="F122" s="1527"/>
      <c r="G122" s="320"/>
      <c r="H122" s="1391"/>
      <c r="I122" s="1224"/>
      <c r="J122" s="1224"/>
      <c r="K122" s="152" t="s">
        <v>398</v>
      </c>
      <c r="L122" s="205" t="s">
        <v>332</v>
      </c>
      <c r="M122" s="205"/>
      <c r="N122" s="206"/>
    </row>
    <row r="123" spans="1:14" ht="33.75" customHeight="1" x14ac:dyDescent="0.2">
      <c r="A123" s="1813"/>
      <c r="B123" s="1814"/>
      <c r="C123" s="1816"/>
      <c r="D123" s="1865" t="s">
        <v>370</v>
      </c>
      <c r="E123" s="1573"/>
      <c r="F123" s="1527"/>
      <c r="G123" s="320"/>
      <c r="H123" s="1391"/>
      <c r="I123" s="1222"/>
      <c r="J123" s="1222"/>
      <c r="K123" s="1866" t="s">
        <v>356</v>
      </c>
      <c r="L123" s="1868" t="s">
        <v>333</v>
      </c>
      <c r="M123" s="1868" t="s">
        <v>315</v>
      </c>
      <c r="N123" s="1718" t="s">
        <v>315</v>
      </c>
    </row>
    <row r="124" spans="1:14" ht="17.25" customHeight="1" x14ac:dyDescent="0.2">
      <c r="A124" s="1813"/>
      <c r="B124" s="1814"/>
      <c r="C124" s="1816"/>
      <c r="D124" s="1801"/>
      <c r="E124" s="1573"/>
      <c r="F124" s="1527"/>
      <c r="G124" s="320"/>
      <c r="H124" s="1391"/>
      <c r="I124" s="1222"/>
      <c r="J124" s="1222"/>
      <c r="K124" s="1867"/>
      <c r="L124" s="1869"/>
      <c r="M124" s="1869"/>
      <c r="N124" s="1719"/>
    </row>
    <row r="125" spans="1:14" ht="43.5" customHeight="1" x14ac:dyDescent="0.2">
      <c r="A125" s="1813"/>
      <c r="B125" s="1814"/>
      <c r="C125" s="1816"/>
      <c r="D125" s="1801"/>
      <c r="E125" s="1085"/>
      <c r="F125" s="1527"/>
      <c r="G125" s="320"/>
      <c r="H125" s="1391"/>
      <c r="I125" s="1222"/>
      <c r="J125" s="1222"/>
      <c r="K125" s="152" t="s">
        <v>357</v>
      </c>
      <c r="L125" s="353" t="s">
        <v>327</v>
      </c>
      <c r="M125" s="353"/>
      <c r="N125" s="1193"/>
    </row>
    <row r="126" spans="1:14" ht="28.5" customHeight="1" x14ac:dyDescent="0.2">
      <c r="A126" s="1524"/>
      <c r="B126" s="1525"/>
      <c r="C126" s="1541"/>
      <c r="D126" s="1585" t="s">
        <v>365</v>
      </c>
      <c r="E126" s="1598"/>
      <c r="F126" s="1549"/>
      <c r="G126" s="320"/>
      <c r="H126" s="1696"/>
      <c r="I126" s="1222"/>
      <c r="J126" s="1222"/>
      <c r="K126" s="1447" t="s">
        <v>358</v>
      </c>
      <c r="L126" s="1097">
        <v>1</v>
      </c>
      <c r="M126" s="1624"/>
      <c r="N126" s="1625"/>
    </row>
    <row r="127" spans="1:14" ht="68.25" customHeight="1" x14ac:dyDescent="0.2">
      <c r="A127" s="1524"/>
      <c r="B127" s="1525"/>
      <c r="C127" s="1541"/>
      <c r="D127" s="1589"/>
      <c r="E127" s="1598"/>
      <c r="F127" s="1549"/>
      <c r="G127" s="320"/>
      <c r="H127" s="1696"/>
      <c r="I127" s="1222"/>
      <c r="J127" s="1222"/>
      <c r="K127" s="1307" t="s">
        <v>399</v>
      </c>
      <c r="L127" s="1201">
        <v>100</v>
      </c>
      <c r="M127" s="1169"/>
      <c r="N127" s="1170"/>
    </row>
    <row r="128" spans="1:14" ht="41.25" customHeight="1" x14ac:dyDescent="0.2">
      <c r="A128" s="1524"/>
      <c r="B128" s="1525"/>
      <c r="C128" s="1541"/>
      <c r="D128" s="1632"/>
      <c r="E128" s="1653"/>
      <c r="F128" s="1549"/>
      <c r="G128" s="320"/>
      <c r="H128" s="1696"/>
      <c r="I128" s="1222"/>
      <c r="J128" s="1222"/>
      <c r="K128" s="259" t="s">
        <v>359</v>
      </c>
      <c r="L128" s="1202">
        <v>100</v>
      </c>
      <c r="M128" s="1199"/>
      <c r="N128" s="1200"/>
    </row>
    <row r="129" spans="1:15" ht="18.75" customHeight="1" x14ac:dyDescent="0.2">
      <c r="A129" s="1813"/>
      <c r="B129" s="1814"/>
      <c r="C129" s="1816"/>
      <c r="D129" s="1840" t="s">
        <v>309</v>
      </c>
      <c r="E129" s="1598"/>
      <c r="F129" s="1549"/>
      <c r="G129" s="320"/>
      <c r="H129" s="1696"/>
      <c r="I129" s="1222"/>
      <c r="J129" s="1222"/>
      <c r="K129" s="1599" t="s">
        <v>391</v>
      </c>
      <c r="L129" s="1624">
        <v>165</v>
      </c>
      <c r="M129" s="1624">
        <v>170</v>
      </c>
      <c r="N129" s="1625">
        <v>175</v>
      </c>
    </row>
    <row r="130" spans="1:15" ht="52.5" customHeight="1" x14ac:dyDescent="0.2">
      <c r="A130" s="1813"/>
      <c r="B130" s="1814"/>
      <c r="C130" s="1816"/>
      <c r="D130" s="1738"/>
      <c r="E130" s="1305"/>
      <c r="F130" s="1549"/>
      <c r="G130" s="320"/>
      <c r="H130" s="1696"/>
      <c r="I130" s="1224"/>
      <c r="J130" s="1224"/>
      <c r="K130" s="242" t="s">
        <v>379</v>
      </c>
      <c r="L130" s="1156" t="s">
        <v>317</v>
      </c>
      <c r="M130" s="1156" t="s">
        <v>316</v>
      </c>
      <c r="N130" s="1309" t="s">
        <v>318</v>
      </c>
    </row>
    <row r="131" spans="1:15" x14ac:dyDescent="0.2">
      <c r="A131" s="1813"/>
      <c r="B131" s="1814"/>
      <c r="C131" s="1816"/>
      <c r="D131" s="1308"/>
      <c r="E131" s="1305"/>
      <c r="F131" s="1549"/>
      <c r="G131" s="320"/>
      <c r="H131" s="1696"/>
      <c r="I131" s="1224"/>
      <c r="J131" s="1224"/>
      <c r="K131" s="1732" t="s">
        <v>380</v>
      </c>
      <c r="L131" s="1157" t="s">
        <v>319</v>
      </c>
      <c r="M131" s="1157" t="s">
        <v>320</v>
      </c>
      <c r="N131" s="1158"/>
    </row>
    <row r="132" spans="1:15" ht="18.75" customHeight="1" x14ac:dyDescent="0.2">
      <c r="A132" s="1813"/>
      <c r="B132" s="1814"/>
      <c r="C132" s="1816"/>
      <c r="D132" s="1632"/>
      <c r="E132" s="1306"/>
      <c r="F132" s="1549"/>
      <c r="G132" s="320"/>
      <c r="H132" s="1696"/>
      <c r="I132" s="1222"/>
      <c r="J132" s="1224"/>
      <c r="K132" s="1733"/>
      <c r="L132" s="353"/>
      <c r="M132" s="1431"/>
      <c r="N132" s="411"/>
    </row>
    <row r="133" spans="1:15" ht="115.5" customHeight="1" x14ac:dyDescent="0.2">
      <c r="A133" s="1534"/>
      <c r="B133" s="1525"/>
      <c r="C133" s="1385"/>
      <c r="D133" s="1578" t="s">
        <v>366</v>
      </c>
      <c r="E133" s="1592"/>
      <c r="F133" s="1527"/>
      <c r="G133" s="320"/>
      <c r="H133" s="1391"/>
      <c r="I133" s="1221"/>
      <c r="J133" s="1221"/>
      <c r="K133" s="1851" t="s">
        <v>392</v>
      </c>
      <c r="L133" s="132">
        <v>11</v>
      </c>
      <c r="M133" s="132">
        <v>5</v>
      </c>
      <c r="N133" s="1551">
        <v>5</v>
      </c>
    </row>
    <row r="134" spans="1:15" ht="16.5" customHeight="1" thickBot="1" x14ac:dyDescent="0.25">
      <c r="A134" s="501"/>
      <c r="B134" s="1596"/>
      <c r="C134" s="1183"/>
      <c r="D134" s="1670"/>
      <c r="E134" s="1428"/>
      <c r="F134" s="1318"/>
      <c r="G134" s="121" t="s">
        <v>9</v>
      </c>
      <c r="H134" s="1310">
        <f>SUM(H113:H133)</f>
        <v>1318.1</v>
      </c>
      <c r="I134" s="1442">
        <f>SUM(I113:I133)</f>
        <v>1110.0999999999999</v>
      </c>
      <c r="J134" s="1310">
        <f>SUM(J113:J133)</f>
        <v>935.1</v>
      </c>
      <c r="K134" s="1809"/>
      <c r="L134" s="1429"/>
      <c r="M134" s="1429"/>
      <c r="N134" s="112"/>
    </row>
    <row r="135" spans="1:15" ht="27.75" customHeight="1" x14ac:dyDescent="0.2">
      <c r="A135" s="1813" t="s">
        <v>8</v>
      </c>
      <c r="B135" s="1814" t="s">
        <v>44</v>
      </c>
      <c r="C135" s="1816" t="s">
        <v>10</v>
      </c>
      <c r="D135" s="1850" t="s">
        <v>372</v>
      </c>
      <c r="E135" s="1852"/>
      <c r="F135" s="1853"/>
      <c r="G135" s="304" t="s">
        <v>112</v>
      </c>
      <c r="H135" s="1443">
        <v>34.6</v>
      </c>
      <c r="I135" s="1245">
        <v>70</v>
      </c>
      <c r="J135" s="1245"/>
      <c r="K135" s="1461" t="s">
        <v>151</v>
      </c>
      <c r="L135" s="1462">
        <v>1</v>
      </c>
      <c r="M135" s="1550"/>
      <c r="N135" s="1551"/>
    </row>
    <row r="136" spans="1:15" ht="16.5" customHeight="1" x14ac:dyDescent="0.2">
      <c r="A136" s="1813"/>
      <c r="B136" s="1814"/>
      <c r="C136" s="1816"/>
      <c r="D136" s="1850"/>
      <c r="E136" s="1852"/>
      <c r="F136" s="1853"/>
      <c r="G136" s="236" t="s">
        <v>121</v>
      </c>
      <c r="H136" s="1444">
        <v>4.4000000000000004</v>
      </c>
      <c r="I136" s="1221"/>
      <c r="J136" s="1221"/>
      <c r="K136" s="1460" t="s">
        <v>362</v>
      </c>
      <c r="L136" s="1550">
        <v>1</v>
      </c>
      <c r="M136" s="295"/>
      <c r="N136" s="296"/>
    </row>
    <row r="137" spans="1:15" ht="27" customHeight="1" x14ac:dyDescent="0.2">
      <c r="A137" s="1813"/>
      <c r="B137" s="1814"/>
      <c r="C137" s="1816"/>
      <c r="D137" s="1738"/>
      <c r="E137" s="1852"/>
      <c r="F137" s="1853"/>
      <c r="G137" s="1450" t="s">
        <v>41</v>
      </c>
      <c r="H137" s="1451">
        <v>14.5</v>
      </c>
      <c r="I137" s="1221"/>
      <c r="J137" s="1221"/>
      <c r="K137" s="1449" t="s">
        <v>361</v>
      </c>
      <c r="L137" s="211">
        <v>2</v>
      </c>
      <c r="M137" s="295"/>
      <c r="N137" s="296"/>
    </row>
    <row r="138" spans="1:15" ht="15" customHeight="1" x14ac:dyDescent="0.2">
      <c r="A138" s="1813"/>
      <c r="B138" s="1814"/>
      <c r="C138" s="1816"/>
      <c r="D138" s="1426"/>
      <c r="E138" s="1852"/>
      <c r="F138" s="1853"/>
      <c r="G138" s="320"/>
      <c r="H138" s="1414"/>
      <c r="I138" s="1221"/>
      <c r="J138" s="1221"/>
      <c r="K138" s="1182" t="s">
        <v>336</v>
      </c>
      <c r="L138" s="1600"/>
      <c r="M138" s="1600">
        <v>1</v>
      </c>
      <c r="N138" s="1572"/>
    </row>
    <row r="139" spans="1:15" ht="13.5" thickBot="1" x14ac:dyDescent="0.25">
      <c r="A139" s="501"/>
      <c r="B139" s="1596"/>
      <c r="C139" s="1318"/>
      <c r="D139" s="1611"/>
      <c r="E139" s="1714"/>
      <c r="F139" s="1854"/>
      <c r="G139" s="121" t="s">
        <v>9</v>
      </c>
      <c r="H139" s="1296">
        <f>SUM(H135:H138)</f>
        <v>53.5</v>
      </c>
      <c r="I139" s="1296">
        <f t="shared" ref="I139:J139" si="3">SUM(I135:I138)</f>
        <v>70</v>
      </c>
      <c r="J139" s="1296">
        <f t="shared" si="3"/>
        <v>0</v>
      </c>
      <c r="K139" s="1697"/>
      <c r="L139" s="1610"/>
      <c r="M139" s="1610"/>
      <c r="N139" s="1611"/>
    </row>
    <row r="140" spans="1:15" ht="16.5" customHeight="1" x14ac:dyDescent="0.2">
      <c r="A140" s="1831" t="s">
        <v>8</v>
      </c>
      <c r="B140" s="1832" t="s">
        <v>44</v>
      </c>
      <c r="C140" s="1833" t="s">
        <v>44</v>
      </c>
      <c r="D140" s="1842" t="s">
        <v>76</v>
      </c>
      <c r="E140" s="1845" t="s">
        <v>122</v>
      </c>
      <c r="F140" s="1848" t="s">
        <v>91</v>
      </c>
      <c r="G140" s="17" t="s">
        <v>41</v>
      </c>
      <c r="H140" s="1391">
        <v>148.19999999999999</v>
      </c>
      <c r="I140" s="1221">
        <v>148.19999999999999</v>
      </c>
      <c r="J140" s="1249">
        <v>148.19999999999999</v>
      </c>
      <c r="K140" s="13" t="s">
        <v>111</v>
      </c>
      <c r="L140" s="1668">
        <v>18</v>
      </c>
      <c r="M140" s="1668">
        <v>18</v>
      </c>
      <c r="N140" s="1669">
        <v>18</v>
      </c>
      <c r="O140" s="11"/>
    </row>
    <row r="141" spans="1:15" x14ac:dyDescent="0.2">
      <c r="A141" s="1813"/>
      <c r="B141" s="1814"/>
      <c r="C141" s="1816"/>
      <c r="D141" s="1843"/>
      <c r="E141" s="1846"/>
      <c r="F141" s="1822"/>
      <c r="G141" s="359" t="s">
        <v>100</v>
      </c>
      <c r="H141" s="1390"/>
      <c r="I141" s="1224"/>
      <c r="J141" s="1225"/>
      <c r="K141" s="1808" t="s">
        <v>149</v>
      </c>
      <c r="L141" s="1600">
        <v>2</v>
      </c>
      <c r="M141" s="1600">
        <v>2</v>
      </c>
      <c r="N141" s="1572">
        <v>2</v>
      </c>
      <c r="O141" s="11"/>
    </row>
    <row r="142" spans="1:15" ht="13.5" thickBot="1" x14ac:dyDescent="0.25">
      <c r="A142" s="1838"/>
      <c r="B142" s="1839"/>
      <c r="C142" s="1841"/>
      <c r="D142" s="1844"/>
      <c r="E142" s="1847"/>
      <c r="F142" s="1849"/>
      <c r="G142" s="121" t="s">
        <v>9</v>
      </c>
      <c r="H142" s="1310">
        <f>SUM(H140:H141)</f>
        <v>148.19999999999999</v>
      </c>
      <c r="I142" s="1296">
        <f>SUM(I140:I141)</f>
        <v>148.19999999999999</v>
      </c>
      <c r="J142" s="1297">
        <f>SUM(J140:J141)</f>
        <v>148.19999999999999</v>
      </c>
      <c r="K142" s="1830"/>
      <c r="L142" s="97"/>
      <c r="M142" s="97"/>
      <c r="N142" s="98"/>
      <c r="O142" s="11"/>
    </row>
    <row r="143" spans="1:15" ht="13.5" customHeight="1" x14ac:dyDescent="0.2">
      <c r="A143" s="1831" t="s">
        <v>8</v>
      </c>
      <c r="B143" s="1832" t="s">
        <v>44</v>
      </c>
      <c r="C143" s="1833" t="s">
        <v>49</v>
      </c>
      <c r="D143" s="1834" t="s">
        <v>307</v>
      </c>
      <c r="E143" s="1836" t="s">
        <v>188</v>
      </c>
      <c r="F143" s="1110" t="s">
        <v>68</v>
      </c>
      <c r="G143" s="17" t="s">
        <v>70</v>
      </c>
      <c r="H143" s="1395"/>
      <c r="I143" s="1224"/>
      <c r="J143" s="1311">
        <v>295.39999999999998</v>
      </c>
      <c r="K143" s="1629" t="s">
        <v>286</v>
      </c>
      <c r="L143" s="284"/>
      <c r="M143" s="1600">
        <v>1</v>
      </c>
      <c r="N143" s="1572"/>
    </row>
    <row r="144" spans="1:15" ht="13.5" customHeight="1" x14ac:dyDescent="0.2">
      <c r="A144" s="1813"/>
      <c r="B144" s="1814"/>
      <c r="C144" s="1816"/>
      <c r="D144" s="1738"/>
      <c r="E144" s="1837"/>
      <c r="F144" s="1091"/>
      <c r="G144" s="17" t="s">
        <v>41</v>
      </c>
      <c r="H144" s="1395"/>
      <c r="I144" s="1224">
        <v>2.9</v>
      </c>
      <c r="J144" s="1224">
        <v>15.7</v>
      </c>
      <c r="K144" s="1593" t="s">
        <v>72</v>
      </c>
      <c r="L144" s="1097"/>
      <c r="M144" s="1600">
        <v>1</v>
      </c>
      <c r="N144" s="1572"/>
    </row>
    <row r="145" spans="1:15" ht="15" customHeight="1" x14ac:dyDescent="0.2">
      <c r="A145" s="1813"/>
      <c r="B145" s="1814"/>
      <c r="C145" s="1816"/>
      <c r="D145" s="1738"/>
      <c r="E145" s="1837"/>
      <c r="F145" s="1091"/>
      <c r="G145" s="110" t="s">
        <v>261</v>
      </c>
      <c r="H145" s="1396"/>
      <c r="I145" s="1237"/>
      <c r="J145" s="1253">
        <v>36.5</v>
      </c>
      <c r="K145" s="1599" t="s">
        <v>295</v>
      </c>
      <c r="L145" s="1600"/>
      <c r="M145" s="1600"/>
      <c r="N145" s="1572">
        <v>30</v>
      </c>
    </row>
    <row r="146" spans="1:15" ht="13.5" thickBot="1" x14ac:dyDescent="0.25">
      <c r="A146" s="1534"/>
      <c r="B146" s="1525"/>
      <c r="C146" s="1584"/>
      <c r="D146" s="1835"/>
      <c r="E146" s="1111"/>
      <c r="F146" s="1588"/>
      <c r="G146" s="121" t="s">
        <v>9</v>
      </c>
      <c r="H146" s="1310">
        <f>SUM(H144:H145)</f>
        <v>0</v>
      </c>
      <c r="I146" s="1296">
        <f>SUM(I144:I145)</f>
        <v>2.9</v>
      </c>
      <c r="J146" s="1296">
        <f>SUM(J143:J145)</f>
        <v>347.6</v>
      </c>
      <c r="K146" s="1599"/>
      <c r="L146" s="97"/>
      <c r="M146" s="97"/>
      <c r="N146" s="98"/>
      <c r="O146" s="11"/>
    </row>
    <row r="147" spans="1:15" ht="13.5" thickBot="1" x14ac:dyDescent="0.25">
      <c r="A147" s="140" t="s">
        <v>8</v>
      </c>
      <c r="B147" s="9" t="s">
        <v>44</v>
      </c>
      <c r="C147" s="1720" t="s">
        <v>11</v>
      </c>
      <c r="D147" s="1720"/>
      <c r="E147" s="1720"/>
      <c r="F147" s="1720"/>
      <c r="G147" s="1721"/>
      <c r="H147" s="1284">
        <f>H146+H142+H139+H134</f>
        <v>1519.8</v>
      </c>
      <c r="I147" s="1285">
        <f t="shared" ref="I147:J147" si="4">I146+I142+I139+I134</f>
        <v>1331.2</v>
      </c>
      <c r="J147" s="1284">
        <f t="shared" si="4"/>
        <v>1430.9</v>
      </c>
      <c r="K147" s="1787"/>
      <c r="L147" s="1722"/>
      <c r="M147" s="1722"/>
      <c r="N147" s="1723"/>
      <c r="O147" s="11"/>
    </row>
    <row r="148" spans="1:15" ht="13.5" thickBot="1" x14ac:dyDescent="0.25">
      <c r="A148" s="139" t="s">
        <v>8</v>
      </c>
      <c r="B148" s="9" t="s">
        <v>49</v>
      </c>
      <c r="C148" s="1724" t="s">
        <v>51</v>
      </c>
      <c r="D148" s="1725"/>
      <c r="E148" s="1725"/>
      <c r="F148" s="1725"/>
      <c r="G148" s="1725"/>
      <c r="H148" s="1725"/>
      <c r="I148" s="1725"/>
      <c r="J148" s="1725"/>
      <c r="K148" s="1725"/>
      <c r="L148" s="1725"/>
      <c r="M148" s="1725"/>
      <c r="N148" s="1726"/>
    </row>
    <row r="149" spans="1:15" x14ac:dyDescent="0.2">
      <c r="A149" s="1574" t="s">
        <v>8</v>
      </c>
      <c r="B149" s="1575" t="s">
        <v>49</v>
      </c>
      <c r="C149" s="1386" t="s">
        <v>8</v>
      </c>
      <c r="D149" s="1737" t="s">
        <v>304</v>
      </c>
      <c r="E149" s="1073"/>
      <c r="F149" s="1581" t="s">
        <v>55</v>
      </c>
      <c r="G149" s="1312" t="s">
        <v>261</v>
      </c>
      <c r="H149" s="1389">
        <v>1102.0999999999999</v>
      </c>
      <c r="I149" s="1313">
        <v>1112.0999999999999</v>
      </c>
      <c r="J149" s="1313">
        <v>1112.0999999999999</v>
      </c>
      <c r="K149" s="1667"/>
      <c r="L149" s="27"/>
      <c r="M149" s="27"/>
      <c r="N149" s="28"/>
    </row>
    <row r="150" spans="1:15" x14ac:dyDescent="0.2">
      <c r="A150" s="1524"/>
      <c r="B150" s="1525"/>
      <c r="C150" s="301"/>
      <c r="D150" s="1738"/>
      <c r="E150" s="1598"/>
      <c r="F150" s="1527"/>
      <c r="G150" s="186" t="s">
        <v>41</v>
      </c>
      <c r="H150" s="1390">
        <v>451.3</v>
      </c>
      <c r="I150" s="1303">
        <v>418.9</v>
      </c>
      <c r="J150" s="1303">
        <v>548.1</v>
      </c>
      <c r="K150" s="883"/>
      <c r="L150" s="884"/>
      <c r="M150" s="885"/>
      <c r="N150" s="886"/>
    </row>
    <row r="151" spans="1:15" x14ac:dyDescent="0.2">
      <c r="A151" s="1524"/>
      <c r="B151" s="1525"/>
      <c r="C151" s="301"/>
      <c r="D151" s="1739"/>
      <c r="E151" s="1598"/>
      <c r="F151" s="1527"/>
      <c r="G151" s="175" t="s">
        <v>112</v>
      </c>
      <c r="H151" s="1390">
        <v>336.8</v>
      </c>
      <c r="I151" s="1303">
        <v>50</v>
      </c>
      <c r="J151" s="1303">
        <v>50</v>
      </c>
      <c r="K151" s="1605"/>
      <c r="L151" s="888"/>
      <c r="M151" s="889"/>
      <c r="N151" s="890"/>
    </row>
    <row r="152" spans="1:15" ht="15" customHeight="1" x14ac:dyDescent="0.2">
      <c r="A152" s="1524"/>
      <c r="B152" s="1525"/>
      <c r="C152" s="301"/>
      <c r="D152" s="1578" t="s">
        <v>277</v>
      </c>
      <c r="E152" s="1598"/>
      <c r="F152" s="1527"/>
      <c r="G152" s="1037"/>
      <c r="H152" s="1419"/>
      <c r="I152" s="1236"/>
      <c r="J152" s="1698"/>
      <c r="K152" s="1715" t="s">
        <v>110</v>
      </c>
      <c r="L152" s="1203">
        <v>1.7</v>
      </c>
      <c r="M152" s="1204">
        <v>1.2</v>
      </c>
      <c r="N152" s="1205">
        <v>1.2</v>
      </c>
      <c r="O152" s="65"/>
    </row>
    <row r="153" spans="1:15" ht="26.25" customHeight="1" x14ac:dyDescent="0.2">
      <c r="A153" s="1524"/>
      <c r="B153" s="1525"/>
      <c r="C153" s="301"/>
      <c r="D153" s="1656" t="s">
        <v>376</v>
      </c>
      <c r="E153" s="1598"/>
      <c r="F153" s="1527"/>
      <c r="G153" s="320"/>
      <c r="H153" s="1391"/>
      <c r="I153" s="1222"/>
      <c r="J153" s="1699"/>
      <c r="K153" s="1784"/>
      <c r="L153" s="884"/>
      <c r="M153" s="885"/>
      <c r="N153" s="886"/>
      <c r="O153" s="65"/>
    </row>
    <row r="154" spans="1:15" ht="27" customHeight="1" x14ac:dyDescent="0.2">
      <c r="A154" s="1524"/>
      <c r="B154" s="1525"/>
      <c r="C154" s="301"/>
      <c r="D154" s="1656" t="s">
        <v>311</v>
      </c>
      <c r="E154" s="1598"/>
      <c r="F154" s="1527"/>
      <c r="G154" s="320"/>
      <c r="H154" s="1391"/>
      <c r="I154" s="1222"/>
      <c r="J154" s="1699"/>
      <c r="K154" s="883"/>
      <c r="L154" s="884"/>
      <c r="M154" s="885"/>
      <c r="N154" s="886"/>
      <c r="O154" s="65"/>
    </row>
    <row r="155" spans="1:15" ht="27.75" customHeight="1" x14ac:dyDescent="0.2">
      <c r="A155" s="1524"/>
      <c r="B155" s="1525"/>
      <c r="C155" s="301"/>
      <c r="D155" s="1656" t="s">
        <v>312</v>
      </c>
      <c r="E155" s="1598"/>
      <c r="F155" s="1527"/>
      <c r="G155" s="320"/>
      <c r="H155" s="1391"/>
      <c r="I155" s="1222"/>
      <c r="J155" s="1699"/>
      <c r="K155" s="883"/>
      <c r="L155" s="884"/>
      <c r="M155" s="885"/>
      <c r="N155" s="886"/>
      <c r="O155" s="65"/>
    </row>
    <row r="156" spans="1:15" ht="28.5" customHeight="1" x14ac:dyDescent="0.2">
      <c r="A156" s="1524"/>
      <c r="B156" s="1525"/>
      <c r="C156" s="301"/>
      <c r="D156" s="1314" t="s">
        <v>313</v>
      </c>
      <c r="E156" s="1598"/>
      <c r="F156" s="1527"/>
      <c r="G156" s="320"/>
      <c r="H156" s="1391"/>
      <c r="I156" s="1222"/>
      <c r="J156" s="1699"/>
      <c r="K156" s="1676" t="s">
        <v>217</v>
      </c>
      <c r="L156" s="346" t="s">
        <v>194</v>
      </c>
      <c r="M156" s="346"/>
      <c r="N156" s="154"/>
      <c r="O156" s="65"/>
    </row>
    <row r="157" spans="1:15" ht="26.25" customHeight="1" x14ac:dyDescent="0.2">
      <c r="A157" s="1813"/>
      <c r="B157" s="1814"/>
      <c r="C157" s="1816"/>
      <c r="D157" s="1827" t="s">
        <v>303</v>
      </c>
      <c r="E157" s="1598"/>
      <c r="F157" s="1527"/>
      <c r="G157" s="320"/>
      <c r="H157" s="1391"/>
      <c r="I157" s="1224"/>
      <c r="J157" s="1225"/>
      <c r="K157" s="1565" t="s">
        <v>62</v>
      </c>
      <c r="L157" s="173" t="s">
        <v>302</v>
      </c>
      <c r="M157" s="173" t="s">
        <v>302</v>
      </c>
      <c r="N157" s="174" t="s">
        <v>302</v>
      </c>
    </row>
    <row r="158" spans="1:15" ht="26.25" customHeight="1" x14ac:dyDescent="0.2">
      <c r="A158" s="1813"/>
      <c r="B158" s="1814"/>
      <c r="C158" s="1816"/>
      <c r="D158" s="1827"/>
      <c r="E158" s="1598"/>
      <c r="F158" s="1527"/>
      <c r="G158" s="17"/>
      <c r="H158" s="1391"/>
      <c r="I158" s="1224"/>
      <c r="J158" s="1225"/>
      <c r="K158" s="207" t="s">
        <v>61</v>
      </c>
      <c r="L158" s="208" t="s">
        <v>301</v>
      </c>
      <c r="M158" s="208" t="s">
        <v>301</v>
      </c>
      <c r="N158" s="209" t="s">
        <v>301</v>
      </c>
    </row>
    <row r="159" spans="1:15" ht="16.5" customHeight="1" x14ac:dyDescent="0.2">
      <c r="A159" s="1813"/>
      <c r="B159" s="1814"/>
      <c r="C159" s="1816"/>
      <c r="D159" s="1828"/>
      <c r="E159" s="1598"/>
      <c r="F159" s="1527"/>
      <c r="G159" s="50"/>
      <c r="H159" s="1391"/>
      <c r="I159" s="1224"/>
      <c r="J159" s="1225"/>
      <c r="K159" s="322" t="s">
        <v>108</v>
      </c>
      <c r="L159" s="1071" t="s">
        <v>155</v>
      </c>
      <c r="M159" s="1071" t="s">
        <v>155</v>
      </c>
      <c r="N159" s="1072" t="s">
        <v>155</v>
      </c>
    </row>
    <row r="160" spans="1:15" x14ac:dyDescent="0.2">
      <c r="A160" s="1813"/>
      <c r="B160" s="1814"/>
      <c r="C160" s="1816"/>
      <c r="D160" s="1827" t="s">
        <v>82</v>
      </c>
      <c r="E160" s="1598"/>
      <c r="F160" s="1527"/>
      <c r="G160" s="320"/>
      <c r="H160" s="1391"/>
      <c r="I160" s="1224"/>
      <c r="J160" s="1225"/>
      <c r="K160" s="1716" t="s">
        <v>60</v>
      </c>
      <c r="L160" s="302">
        <v>0.6</v>
      </c>
      <c r="M160" s="302">
        <v>1.3</v>
      </c>
      <c r="N160" s="303">
        <v>1.8</v>
      </c>
    </row>
    <row r="161" spans="1:23" ht="15" customHeight="1" x14ac:dyDescent="0.2">
      <c r="A161" s="1813"/>
      <c r="B161" s="1814"/>
      <c r="C161" s="1815"/>
      <c r="D161" s="1829"/>
      <c r="E161" s="1598"/>
      <c r="F161" s="1527"/>
      <c r="G161" s="320"/>
      <c r="H161" s="1391"/>
      <c r="I161" s="1224"/>
      <c r="J161" s="1225"/>
      <c r="K161" s="1733"/>
      <c r="L161" s="83"/>
      <c r="M161" s="83"/>
      <c r="N161" s="91"/>
    </row>
    <row r="162" spans="1:23" ht="16.5" customHeight="1" x14ac:dyDescent="0.2">
      <c r="A162" s="1813"/>
      <c r="B162" s="1814"/>
      <c r="C162" s="1816"/>
      <c r="D162" s="1817" t="s">
        <v>284</v>
      </c>
      <c r="E162" s="1818"/>
      <c r="F162" s="1822"/>
      <c r="G162" s="320"/>
      <c r="H162" s="1391"/>
      <c r="I162" s="1222"/>
      <c r="J162" s="1223"/>
      <c r="K162" s="1599" t="s">
        <v>59</v>
      </c>
      <c r="L162" s="885">
        <v>2.9</v>
      </c>
      <c r="M162" s="885">
        <v>1.7</v>
      </c>
      <c r="N162" s="886">
        <v>1.7</v>
      </c>
    </row>
    <row r="163" spans="1:23" ht="12" customHeight="1" x14ac:dyDescent="0.2">
      <c r="A163" s="1813"/>
      <c r="B163" s="1814"/>
      <c r="C163" s="1816"/>
      <c r="D163" s="1817"/>
      <c r="E163" s="1818"/>
      <c r="F163" s="1822"/>
      <c r="G163" s="320"/>
      <c r="H163" s="1391"/>
      <c r="I163" s="1222"/>
      <c r="J163" s="1223"/>
      <c r="K163" s="1599"/>
      <c r="L163" s="885"/>
      <c r="M163" s="885"/>
      <c r="N163" s="886"/>
    </row>
    <row r="164" spans="1:23" x14ac:dyDescent="0.2">
      <c r="A164" s="1524"/>
      <c r="B164" s="1525"/>
      <c r="C164" s="1541"/>
      <c r="D164" s="1824" t="s">
        <v>278</v>
      </c>
      <c r="E164" s="1598"/>
      <c r="F164" s="1527"/>
      <c r="G164" s="320"/>
      <c r="H164" s="1391"/>
      <c r="I164" s="1221"/>
      <c r="J164" s="1249"/>
      <c r="K164" s="1826" t="s">
        <v>285</v>
      </c>
      <c r="L164" s="1144">
        <v>18</v>
      </c>
      <c r="M164" s="1145">
        <v>18</v>
      </c>
      <c r="N164" s="1146">
        <v>18</v>
      </c>
      <c r="O164" s="1810"/>
      <c r="P164" s="1811"/>
      <c r="Q164" s="1811"/>
    </row>
    <row r="165" spans="1:23" ht="15.75" customHeight="1" x14ac:dyDescent="0.2">
      <c r="A165" s="1524"/>
      <c r="B165" s="1525"/>
      <c r="C165" s="1541"/>
      <c r="D165" s="1825"/>
      <c r="E165" s="1598"/>
      <c r="F165" s="1527"/>
      <c r="G165" s="320"/>
      <c r="H165" s="1391"/>
      <c r="I165" s="1221"/>
      <c r="J165" s="1249"/>
      <c r="K165" s="1729"/>
      <c r="L165" s="1148"/>
      <c r="M165" s="192"/>
      <c r="N165" s="1149"/>
      <c r="O165" s="1812"/>
      <c r="P165" s="1811"/>
      <c r="Q165" s="1811"/>
    </row>
    <row r="166" spans="1:23" x14ac:dyDescent="0.2">
      <c r="A166" s="1813"/>
      <c r="B166" s="1814"/>
      <c r="C166" s="1815"/>
      <c r="D166" s="1819" t="s">
        <v>58</v>
      </c>
      <c r="E166" s="1818"/>
      <c r="F166" s="1822"/>
      <c r="G166" s="320"/>
      <c r="H166" s="1391"/>
      <c r="I166" s="1222"/>
      <c r="J166" s="1699"/>
      <c r="K166" s="1712" t="s">
        <v>88</v>
      </c>
      <c r="L166" s="1600">
        <v>14</v>
      </c>
      <c r="M166" s="1600">
        <v>14</v>
      </c>
      <c r="N166" s="1572">
        <v>14</v>
      </c>
    </row>
    <row r="167" spans="1:23" x14ac:dyDescent="0.2">
      <c r="A167" s="1813"/>
      <c r="B167" s="1814"/>
      <c r="C167" s="1815"/>
      <c r="D167" s="1820"/>
      <c r="E167" s="1818"/>
      <c r="F167" s="1822"/>
      <c r="G167" s="1388"/>
      <c r="H167" s="1392"/>
      <c r="I167" s="1315"/>
      <c r="J167" s="1316"/>
      <c r="K167" s="1728"/>
      <c r="L167" s="1731"/>
      <c r="M167" s="1731"/>
      <c r="N167" s="1823"/>
    </row>
    <row r="168" spans="1:23" ht="13.5" thickBot="1" x14ac:dyDescent="0.25">
      <c r="A168" s="501"/>
      <c r="B168" s="1596"/>
      <c r="C168" s="1510"/>
      <c r="D168" s="1707"/>
      <c r="E168" s="1821"/>
      <c r="F168" s="1707"/>
      <c r="G168" s="121" t="s">
        <v>9</v>
      </c>
      <c r="H168" s="1387">
        <f>SUM(H149:H167)</f>
        <v>1890.2</v>
      </c>
      <c r="I168" s="1387">
        <f>SUM(I149:I167)</f>
        <v>1581</v>
      </c>
      <c r="J168" s="1387">
        <f>SUM(J149:J167)</f>
        <v>1710.2</v>
      </c>
      <c r="K168" s="1714"/>
      <c r="L168" s="1705"/>
      <c r="M168" s="1705"/>
      <c r="N168" s="1707"/>
    </row>
    <row r="169" spans="1:23" ht="29.25" customHeight="1" x14ac:dyDescent="0.2">
      <c r="A169" s="1534" t="s">
        <v>8</v>
      </c>
      <c r="B169" s="1525" t="s">
        <v>49</v>
      </c>
      <c r="C169" s="301" t="s">
        <v>10</v>
      </c>
      <c r="D169" s="1800" t="s">
        <v>400</v>
      </c>
      <c r="E169" s="1802"/>
      <c r="F169" s="1805" t="s">
        <v>68</v>
      </c>
      <c r="G169" s="320" t="s">
        <v>261</v>
      </c>
      <c r="H169" s="1391"/>
      <c r="I169" s="1222">
        <v>203</v>
      </c>
      <c r="J169" s="1222"/>
      <c r="K169" s="1641" t="s">
        <v>321</v>
      </c>
      <c r="L169" s="1218">
        <v>1</v>
      </c>
      <c r="M169" s="1219"/>
      <c r="N169" s="1181"/>
      <c r="P169" s="1228"/>
      <c r="Q169" s="1228"/>
      <c r="R169" s="1228"/>
    </row>
    <row r="170" spans="1:23" ht="24" customHeight="1" x14ac:dyDescent="0.2">
      <c r="A170" s="1534"/>
      <c r="B170" s="1525"/>
      <c r="C170" s="301"/>
      <c r="D170" s="1801"/>
      <c r="E170" s="1803"/>
      <c r="F170" s="1806"/>
      <c r="G170" s="175" t="s">
        <v>41</v>
      </c>
      <c r="H170" s="1390">
        <v>30</v>
      </c>
      <c r="I170" s="1239"/>
      <c r="J170" s="1239"/>
      <c r="K170" s="1808" t="s">
        <v>363</v>
      </c>
      <c r="L170" s="1600"/>
      <c r="M170" s="1600">
        <v>100</v>
      </c>
      <c r="N170" s="1181"/>
      <c r="P170" s="1228"/>
    </row>
    <row r="171" spans="1:23" ht="13.5" thickBot="1" x14ac:dyDescent="0.25">
      <c r="A171" s="501"/>
      <c r="B171" s="1596"/>
      <c r="C171" s="1318"/>
      <c r="D171" s="305"/>
      <c r="E171" s="1804"/>
      <c r="F171" s="1807"/>
      <c r="G171" s="121" t="s">
        <v>9</v>
      </c>
      <c r="H171" s="1319">
        <f>SUM(H169:H170)</f>
        <v>30</v>
      </c>
      <c r="I171" s="1319">
        <f t="shared" ref="I171:J171" si="5">SUM(I169:I170)</f>
        <v>203</v>
      </c>
      <c r="J171" s="1319">
        <f t="shared" si="5"/>
        <v>0</v>
      </c>
      <c r="K171" s="1809"/>
      <c r="L171" s="1186"/>
      <c r="M171" s="1186"/>
      <c r="N171" s="98"/>
      <c r="P171" s="1228"/>
      <c r="Q171" s="1228"/>
      <c r="R171" s="1228"/>
    </row>
    <row r="172" spans="1:23" ht="13.5" thickBot="1" x14ac:dyDescent="0.25">
      <c r="A172" s="501" t="s">
        <v>8</v>
      </c>
      <c r="B172" s="1596" t="s">
        <v>49</v>
      </c>
      <c r="C172" s="1786" t="s">
        <v>11</v>
      </c>
      <c r="D172" s="1786"/>
      <c r="E172" s="1786"/>
      <c r="F172" s="1786"/>
      <c r="G172" s="1721"/>
      <c r="H172" s="1320">
        <f>H171+H168</f>
        <v>1920.2</v>
      </c>
      <c r="I172" s="1320">
        <f t="shared" ref="I172:J172" si="6">I171+I168</f>
        <v>1784</v>
      </c>
      <c r="J172" s="1320">
        <f t="shared" si="6"/>
        <v>1710.2</v>
      </c>
      <c r="K172" s="1787"/>
      <c r="L172" s="1722"/>
      <c r="M172" s="1722"/>
      <c r="N172" s="1723"/>
    </row>
    <row r="173" spans="1:23" ht="13.5" thickBot="1" x14ac:dyDescent="0.25">
      <c r="A173" s="140" t="s">
        <v>8</v>
      </c>
      <c r="B173" s="1788" t="s">
        <v>12</v>
      </c>
      <c r="C173" s="1789"/>
      <c r="D173" s="1789"/>
      <c r="E173" s="1789"/>
      <c r="F173" s="1789"/>
      <c r="G173" s="1790"/>
      <c r="H173" s="1321">
        <f>H172+H147+H111+H92</f>
        <v>14611.5</v>
      </c>
      <c r="I173" s="1322">
        <f>I172+I147+I111+I92</f>
        <v>15560.2</v>
      </c>
      <c r="J173" s="1323">
        <f>J172+J147+J111+J92</f>
        <v>23359.4</v>
      </c>
      <c r="K173" s="1791"/>
      <c r="L173" s="1792"/>
      <c r="M173" s="1792"/>
      <c r="N173" s="1793"/>
    </row>
    <row r="174" spans="1:23" ht="13.5" thickBot="1" x14ac:dyDescent="0.25">
      <c r="A174" s="82" t="s">
        <v>52</v>
      </c>
      <c r="B174" s="1794" t="s">
        <v>94</v>
      </c>
      <c r="C174" s="1795"/>
      <c r="D174" s="1795"/>
      <c r="E174" s="1795"/>
      <c r="F174" s="1795"/>
      <c r="G174" s="1796"/>
      <c r="H174" s="1324">
        <f>SUM(H173)</f>
        <v>14611.5</v>
      </c>
      <c r="I174" s="1325">
        <f t="shared" ref="I174:J174" si="7">SUM(I173)</f>
        <v>15560.2</v>
      </c>
      <c r="J174" s="1326">
        <f t="shared" si="7"/>
        <v>23359.4</v>
      </c>
      <c r="K174" s="1797"/>
      <c r="L174" s="1798"/>
      <c r="M174" s="1798"/>
      <c r="N174" s="1799"/>
    </row>
    <row r="175" spans="1:23" s="19" customFormat="1" ht="12" customHeight="1" x14ac:dyDescent="0.2">
      <c r="A175" s="1773"/>
      <c r="B175" s="1773"/>
      <c r="C175" s="1773"/>
      <c r="D175" s="1773"/>
      <c r="E175" s="1773"/>
      <c r="F175" s="1773"/>
      <c r="G175" s="1773"/>
      <c r="H175" s="1773"/>
      <c r="I175" s="1773"/>
      <c r="J175" s="1773"/>
      <c r="K175" s="1773"/>
      <c r="L175" s="1773"/>
      <c r="M175" s="1773"/>
      <c r="N175" s="1773"/>
      <c r="O175" s="18"/>
      <c r="P175" s="18"/>
      <c r="Q175" s="18"/>
      <c r="R175" s="18"/>
      <c r="S175" s="18"/>
      <c r="T175" s="18"/>
      <c r="U175" s="18"/>
      <c r="V175" s="18"/>
      <c r="W175" s="18"/>
    </row>
    <row r="176" spans="1:23" s="19" customFormat="1" ht="15" customHeight="1" thickBot="1" x14ac:dyDescent="0.25">
      <c r="A176" s="1774" t="s">
        <v>17</v>
      </c>
      <c r="B176" s="1774"/>
      <c r="C176" s="1774"/>
      <c r="D176" s="1774"/>
      <c r="E176" s="1774"/>
      <c r="F176" s="1774"/>
      <c r="G176" s="1774"/>
      <c r="H176" s="1774"/>
      <c r="I176" s="1774"/>
      <c r="J176" s="1774"/>
      <c r="K176" s="5"/>
      <c r="L176" s="5"/>
      <c r="M176" s="5"/>
      <c r="N176" s="5"/>
      <c r="O176" s="18"/>
      <c r="P176" s="18"/>
      <c r="Q176" s="18"/>
      <c r="R176" s="18"/>
      <c r="S176" s="18"/>
      <c r="T176" s="18"/>
      <c r="U176" s="18"/>
      <c r="V176" s="18"/>
      <c r="W176" s="18"/>
    </row>
    <row r="177" spans="1:14" ht="56.25" customHeight="1" thickBot="1" x14ac:dyDescent="0.25">
      <c r="A177" s="1775" t="s">
        <v>13</v>
      </c>
      <c r="B177" s="1776"/>
      <c r="C177" s="1776"/>
      <c r="D177" s="1776"/>
      <c r="E177" s="1776"/>
      <c r="F177" s="1776"/>
      <c r="G177" s="1777"/>
      <c r="H177" s="1639" t="s">
        <v>345</v>
      </c>
      <c r="I177" s="1359" t="s">
        <v>346</v>
      </c>
      <c r="J177" s="1359" t="s">
        <v>347</v>
      </c>
    </row>
    <row r="178" spans="1:14" ht="14.25" customHeight="1" x14ac:dyDescent="0.2">
      <c r="A178" s="1778" t="s">
        <v>18</v>
      </c>
      <c r="B178" s="1779"/>
      <c r="C178" s="1779"/>
      <c r="D178" s="1779"/>
      <c r="E178" s="1779"/>
      <c r="F178" s="1779"/>
      <c r="G178" s="1780"/>
      <c r="H178" s="1327">
        <f>H179+H185+H186+H187</f>
        <v>13738.7</v>
      </c>
      <c r="I178" s="1328">
        <f>I179+I186+I187+I185</f>
        <v>14308.1</v>
      </c>
      <c r="J178" s="1328">
        <f>J179+J186+J187+J185</f>
        <v>17425.3</v>
      </c>
    </row>
    <row r="179" spans="1:14" ht="14.25" customHeight="1" x14ac:dyDescent="0.2">
      <c r="A179" s="1781" t="s">
        <v>191</v>
      </c>
      <c r="B179" s="1782"/>
      <c r="C179" s="1782"/>
      <c r="D179" s="1782"/>
      <c r="E179" s="1782"/>
      <c r="F179" s="1782"/>
      <c r="G179" s="1783"/>
      <c r="H179" s="1329">
        <f>SUM(H180:H184)</f>
        <v>13734.3</v>
      </c>
      <c r="I179" s="1330">
        <f>SUM(I180:I184)</f>
        <v>14308.1</v>
      </c>
      <c r="J179" s="1330">
        <f>SUM(J180:J184)</f>
        <v>17425.3</v>
      </c>
    </row>
    <row r="180" spans="1:14" ht="14.25" customHeight="1" x14ac:dyDescent="0.2">
      <c r="A180" s="1770" t="s">
        <v>33</v>
      </c>
      <c r="B180" s="1771"/>
      <c r="C180" s="1771"/>
      <c r="D180" s="1771"/>
      <c r="E180" s="1771"/>
      <c r="F180" s="1771"/>
      <c r="G180" s="1772"/>
      <c r="H180" s="1331">
        <f>SUMIF(G12:G174,"SB",H12:H174)</f>
        <v>8181.2</v>
      </c>
      <c r="I180" s="1229">
        <f>SUMIF(G12:G174,"SB",I12:I174)</f>
        <v>6573.6</v>
      </c>
      <c r="J180" s="1229">
        <f>SUMIF(G12:G174,"SB",J12:J174)</f>
        <v>6912.4</v>
      </c>
      <c r="K180" s="61"/>
    </row>
    <row r="181" spans="1:14" ht="14.25" customHeight="1" x14ac:dyDescent="0.2">
      <c r="A181" s="1752" t="s">
        <v>34</v>
      </c>
      <c r="B181" s="1753"/>
      <c r="C181" s="1753"/>
      <c r="D181" s="1753"/>
      <c r="E181" s="1753"/>
      <c r="F181" s="1753"/>
      <c r="G181" s="1754"/>
      <c r="H181" s="1332">
        <f>SUMIF(G12:G174,"SB(P)",H12:H174)</f>
        <v>0</v>
      </c>
      <c r="I181" s="1235">
        <f>SUMIF(G12:G174,"SB(P)",I12:I174)</f>
        <v>70</v>
      </c>
      <c r="J181" s="1235">
        <f>SUMIF(G12:G174,"SB(P)",J12:J174)</f>
        <v>3</v>
      </c>
      <c r="K181" s="61"/>
    </row>
    <row r="182" spans="1:14" ht="14.25" customHeight="1" x14ac:dyDescent="0.2">
      <c r="A182" s="1752" t="s">
        <v>113</v>
      </c>
      <c r="B182" s="1753"/>
      <c r="C182" s="1753"/>
      <c r="D182" s="1753"/>
      <c r="E182" s="1753"/>
      <c r="F182" s="1753"/>
      <c r="G182" s="1754"/>
      <c r="H182" s="1331">
        <f>SUMIF(G12:G174,"SB(VR)",H12:H174)</f>
        <v>1309.3</v>
      </c>
      <c r="I182" s="1229">
        <f>SUMIF(G12:G174,"SB(VR)",I12:I174)</f>
        <v>894.2</v>
      </c>
      <c r="J182" s="1229">
        <f>SUMIF(G12:G174,"SB(VR)",J12:J174)</f>
        <v>707.2</v>
      </c>
      <c r="K182" s="61"/>
    </row>
    <row r="183" spans="1:14" ht="14.25" customHeight="1" x14ac:dyDescent="0.2">
      <c r="A183" s="1749" t="s">
        <v>131</v>
      </c>
      <c r="B183" s="1750"/>
      <c r="C183" s="1750"/>
      <c r="D183" s="1750"/>
      <c r="E183" s="1750"/>
      <c r="F183" s="1750"/>
      <c r="G183" s="1751"/>
      <c r="H183" s="1332">
        <f>SUMIF(G10:G172,"SB(L)",H10:H172)</f>
        <v>36.700000000000003</v>
      </c>
      <c r="I183" s="1235">
        <f>SUMIF(G11:G172,"SB(L)",I11:I172)</f>
        <v>36.700000000000003</v>
      </c>
      <c r="J183" s="1235">
        <f>SUMIF(G11:G172,"SB(L)",J11:J172)</f>
        <v>36.700000000000003</v>
      </c>
    </row>
    <row r="184" spans="1:14" ht="14.25" customHeight="1" x14ac:dyDescent="0.2">
      <c r="A184" s="1749" t="s">
        <v>259</v>
      </c>
      <c r="B184" s="1750"/>
      <c r="C184" s="1750"/>
      <c r="D184" s="1750"/>
      <c r="E184" s="1750"/>
      <c r="F184" s="1750"/>
      <c r="G184" s="1751"/>
      <c r="H184" s="1332">
        <f>SUMIF(G11:G173,"SB(KPP)",H11:H173)</f>
        <v>4207.1000000000004</v>
      </c>
      <c r="I184" s="1235">
        <f>SUMIF(G12:G173,"SB(KPP)",I12:I173)</f>
        <v>6733.6</v>
      </c>
      <c r="J184" s="1235">
        <f>SUMIF(G12:G173,"SB(KPP)",J12:J173)</f>
        <v>9766</v>
      </c>
    </row>
    <row r="185" spans="1:14" ht="14.25" customHeight="1" x14ac:dyDescent="0.2">
      <c r="A185" s="1758" t="s">
        <v>257</v>
      </c>
      <c r="B185" s="1759"/>
      <c r="C185" s="1759"/>
      <c r="D185" s="1759"/>
      <c r="E185" s="1759"/>
      <c r="F185" s="1759"/>
      <c r="G185" s="1760"/>
      <c r="H185" s="1333">
        <f>SUMIF(G11:G173,"SB(VRL)",H11:H173)</f>
        <v>4.4000000000000004</v>
      </c>
      <c r="I185" s="1334">
        <f>SUMIF(G12:G173,"SB(VRL)",I12:I173)</f>
        <v>0</v>
      </c>
      <c r="J185" s="1334">
        <f>SUMIF(G12:G173,"SB(VRL)",J12:J173)</f>
        <v>0</v>
      </c>
    </row>
    <row r="186" spans="1:14" ht="14.25" customHeight="1" x14ac:dyDescent="0.2">
      <c r="A186" s="1761" t="s">
        <v>258</v>
      </c>
      <c r="B186" s="1759"/>
      <c r="C186" s="1759"/>
      <c r="D186" s="1759"/>
      <c r="E186" s="1759"/>
      <c r="F186" s="1759"/>
      <c r="G186" s="1760"/>
      <c r="H186" s="1333">
        <f>SUMIF(G12:G174,"SB(ŽPL)",H12:H174)</f>
        <v>0</v>
      </c>
      <c r="I186" s="1334">
        <f>SUMIF(G12:G174,"SB(ŽPL)",I12:I174)</f>
        <v>0</v>
      </c>
      <c r="J186" s="1334">
        <f>SUMIF(G12:G175,"SB(ŽPL)",J12:J175)</f>
        <v>0</v>
      </c>
      <c r="K186" s="61"/>
    </row>
    <row r="187" spans="1:14" ht="14.25" customHeight="1" x14ac:dyDescent="0.2">
      <c r="A187" s="1761" t="s">
        <v>126</v>
      </c>
      <c r="B187" s="1762"/>
      <c r="C187" s="1762"/>
      <c r="D187" s="1762"/>
      <c r="E187" s="1762"/>
      <c r="F187" s="1762"/>
      <c r="G187" s="1763"/>
      <c r="H187" s="1333">
        <f>SUMIF(G13:G174,"PF",H13:H174)</f>
        <v>0</v>
      </c>
      <c r="I187" s="1334">
        <f>SUMIF(G12:G172,"PF",I12:I174)</f>
        <v>0</v>
      </c>
      <c r="J187" s="1334">
        <f>SUMIF(G12:G172,"PF",J12:J174)</f>
        <v>0</v>
      </c>
      <c r="K187" s="93"/>
    </row>
    <row r="188" spans="1:14" ht="14.25" customHeight="1" x14ac:dyDescent="0.2">
      <c r="A188" s="1764" t="s">
        <v>19</v>
      </c>
      <c r="B188" s="1765"/>
      <c r="C188" s="1765"/>
      <c r="D188" s="1765"/>
      <c r="E188" s="1765"/>
      <c r="F188" s="1765"/>
      <c r="G188" s="1766"/>
      <c r="H188" s="1335">
        <f>SUM(H189:H193)</f>
        <v>872.8</v>
      </c>
      <c r="I188" s="1336">
        <f>I189+I190+I191+I192+I193</f>
        <v>1252.0999999999999</v>
      </c>
      <c r="J188" s="1336">
        <f>J189+J190+J191+J192+J193</f>
        <v>5934.1</v>
      </c>
    </row>
    <row r="189" spans="1:14" x14ac:dyDescent="0.2">
      <c r="A189" s="1767" t="s">
        <v>35</v>
      </c>
      <c r="B189" s="1768"/>
      <c r="C189" s="1768"/>
      <c r="D189" s="1768"/>
      <c r="E189" s="1768"/>
      <c r="F189" s="1768"/>
      <c r="G189" s="1769"/>
      <c r="H189" s="1332">
        <f>SUMIF(G12:G174,"ES",H12:H174)</f>
        <v>0</v>
      </c>
      <c r="I189" s="1235">
        <f>SUMIF(G12:G174,"ES",I12:I174)</f>
        <v>546.1</v>
      </c>
      <c r="J189" s="1235">
        <f>SUMIF(G12:G174,"ES",J12:J174)</f>
        <v>4061.1</v>
      </c>
      <c r="K189" s="61"/>
    </row>
    <row r="190" spans="1:14" x14ac:dyDescent="0.2">
      <c r="A190" s="1749" t="s">
        <v>36</v>
      </c>
      <c r="B190" s="1750"/>
      <c r="C190" s="1750"/>
      <c r="D190" s="1750"/>
      <c r="E190" s="1750"/>
      <c r="F190" s="1750"/>
      <c r="G190" s="1751"/>
      <c r="H190" s="1332">
        <f>SUMIF(G12:G174,"KPP",H12:H174)</f>
        <v>0</v>
      </c>
      <c r="I190" s="1235">
        <f>SUMIF(G12:G174,"KPP",I12:I174)</f>
        <v>0</v>
      </c>
      <c r="J190" s="1235">
        <f>SUMIF(G12:G174,"KPP",J12:J174)</f>
        <v>0</v>
      </c>
      <c r="K190" s="61"/>
    </row>
    <row r="191" spans="1:14" x14ac:dyDescent="0.2">
      <c r="A191" s="1749" t="s">
        <v>37</v>
      </c>
      <c r="B191" s="1750"/>
      <c r="C191" s="1750"/>
      <c r="D191" s="1750"/>
      <c r="E191" s="1750"/>
      <c r="F191" s="1750"/>
      <c r="G191" s="1751"/>
      <c r="H191" s="1332">
        <f>SUMIF(G12:G174,"KVJUD",H12:H174)</f>
        <v>818.8</v>
      </c>
      <c r="I191" s="1235">
        <f>SUMIF(G12:G174,"KVJUD",I12:I174)</f>
        <v>624</v>
      </c>
      <c r="J191" s="1235">
        <f>SUMIF(G12:G174,"KVJUD",J12:J174)</f>
        <v>1616</v>
      </c>
      <c r="K191" s="65"/>
      <c r="L191" s="6"/>
      <c r="M191" s="6"/>
      <c r="N191" s="6"/>
    </row>
    <row r="192" spans="1:14" x14ac:dyDescent="0.2">
      <c r="A192" s="1752" t="s">
        <v>38</v>
      </c>
      <c r="B192" s="1753"/>
      <c r="C192" s="1753"/>
      <c r="D192" s="1753"/>
      <c r="E192" s="1753"/>
      <c r="F192" s="1753"/>
      <c r="G192" s="1754"/>
      <c r="H192" s="1332">
        <f>SUMIF(G12:G174,"LRVB",H12:H174)</f>
        <v>0</v>
      </c>
      <c r="I192" s="1235">
        <f>SUMIF(G12:G174,"LRVB",I12:I174)</f>
        <v>0</v>
      </c>
      <c r="J192" s="1235">
        <f>SUMIF(G12:G174,"LRVB",J12:J174)</f>
        <v>227</v>
      </c>
      <c r="K192" s="65"/>
      <c r="L192" s="6"/>
      <c r="M192" s="6"/>
      <c r="N192" s="6"/>
    </row>
    <row r="193" spans="1:14" x14ac:dyDescent="0.2">
      <c r="A193" s="1752" t="s">
        <v>39</v>
      </c>
      <c r="B193" s="1753"/>
      <c r="C193" s="1753"/>
      <c r="D193" s="1753"/>
      <c r="E193" s="1753"/>
      <c r="F193" s="1753"/>
      <c r="G193" s="1754"/>
      <c r="H193" s="1332">
        <f>SUMIF(G12:G174,"Kt",H12:H174)</f>
        <v>54</v>
      </c>
      <c r="I193" s="1235">
        <f>SUMIF(G12:G174,"Kt",I12:I174)</f>
        <v>82</v>
      </c>
      <c r="J193" s="1235">
        <f>SUMIF(G12:G174,"Kt",J12:J174)</f>
        <v>30</v>
      </c>
      <c r="K193" s="65"/>
      <c r="L193" s="6"/>
      <c r="M193" s="6"/>
      <c r="N193" s="6"/>
    </row>
    <row r="194" spans="1:14" ht="13.5" thickBot="1" x14ac:dyDescent="0.25">
      <c r="A194" s="1755" t="s">
        <v>20</v>
      </c>
      <c r="B194" s="1756"/>
      <c r="C194" s="1756"/>
      <c r="D194" s="1756"/>
      <c r="E194" s="1756"/>
      <c r="F194" s="1756"/>
      <c r="G194" s="1757"/>
      <c r="H194" s="1337">
        <f>SUM(H178,H188)</f>
        <v>14611.5</v>
      </c>
      <c r="I194" s="1338">
        <f>SUM(I178,I188)</f>
        <v>15560.2</v>
      </c>
      <c r="J194" s="1338">
        <f>SUM(J178,J188)</f>
        <v>23359.4</v>
      </c>
      <c r="K194" s="6"/>
      <c r="L194" s="6"/>
      <c r="M194" s="6"/>
      <c r="N194" s="6"/>
    </row>
    <row r="195" spans="1:14" x14ac:dyDescent="0.2">
      <c r="H195" s="1651"/>
      <c r="I195" s="1651"/>
      <c r="J195" s="1651"/>
    </row>
    <row r="197" spans="1:14" x14ac:dyDescent="0.2">
      <c r="I197" s="1076"/>
    </row>
    <row r="198" spans="1:14" x14ac:dyDescent="0.2">
      <c r="A198" s="6"/>
      <c r="B198" s="6"/>
      <c r="C198" s="6"/>
      <c r="D198" s="6"/>
      <c r="E198" s="6"/>
      <c r="F198" s="6"/>
      <c r="G198" s="6"/>
      <c r="H198" s="6"/>
      <c r="I198" s="708"/>
      <c r="J198" s="708"/>
      <c r="K198" s="6"/>
      <c r="L198" s="6"/>
      <c r="M198" s="6"/>
      <c r="N198" s="6"/>
    </row>
    <row r="199" spans="1:14" x14ac:dyDescent="0.2">
      <c r="A199" s="6"/>
      <c r="B199" s="6"/>
      <c r="C199" s="6"/>
      <c r="D199" s="6"/>
      <c r="E199" s="6"/>
      <c r="F199" s="6"/>
      <c r="G199" s="6"/>
      <c r="H199" s="6"/>
      <c r="I199" s="65"/>
      <c r="J199" s="6"/>
      <c r="K199" s="6"/>
      <c r="L199" s="6"/>
      <c r="M199" s="6"/>
      <c r="N199" s="6"/>
    </row>
  </sheetData>
  <mergeCells count="293">
    <mergeCell ref="A18:A19"/>
    <mergeCell ref="B18:B19"/>
    <mergeCell ref="A8:N8"/>
    <mergeCell ref="A9:N9"/>
    <mergeCell ref="B10:N10"/>
    <mergeCell ref="C11:N11"/>
    <mergeCell ref="A13:A17"/>
    <mergeCell ref="B13:B17"/>
    <mergeCell ref="C13:C17"/>
    <mergeCell ref="D13:D14"/>
    <mergeCell ref="F13:F17"/>
    <mergeCell ref="E14:E16"/>
    <mergeCell ref="D16:D17"/>
    <mergeCell ref="K16:K17"/>
    <mergeCell ref="C18:C19"/>
    <mergeCell ref="D18:D19"/>
    <mergeCell ref="E18:E19"/>
    <mergeCell ref="F18:F19"/>
    <mergeCell ref="A1:N1"/>
    <mergeCell ref="A2:N2"/>
    <mergeCell ref="A3:N3"/>
    <mergeCell ref="L4:N4"/>
    <mergeCell ref="A5:A7"/>
    <mergeCell ref="B5:B7"/>
    <mergeCell ref="C5:C7"/>
    <mergeCell ref="D5:D7"/>
    <mergeCell ref="E5:E7"/>
    <mergeCell ref="F5:F7"/>
    <mergeCell ref="G5:G7"/>
    <mergeCell ref="H5:H7"/>
    <mergeCell ref="I5:I7"/>
    <mergeCell ref="J5:J7"/>
    <mergeCell ref="K5:N5"/>
    <mergeCell ref="K6:K7"/>
    <mergeCell ref="L6:N6"/>
    <mergeCell ref="F20:F21"/>
    <mergeCell ref="K20:K21"/>
    <mergeCell ref="D22:D24"/>
    <mergeCell ref="F22:F24"/>
    <mergeCell ref="E23:E26"/>
    <mergeCell ref="D25:D26"/>
    <mergeCell ref="A20:A21"/>
    <mergeCell ref="B20:B21"/>
    <mergeCell ref="C20:C21"/>
    <mergeCell ref="D20:D21"/>
    <mergeCell ref="E20:E21"/>
    <mergeCell ref="K25:K26"/>
    <mergeCell ref="A34:A35"/>
    <mergeCell ref="B34:B35"/>
    <mergeCell ref="C34:C35"/>
    <mergeCell ref="D34:D35"/>
    <mergeCell ref="F34:F35"/>
    <mergeCell ref="D27:D28"/>
    <mergeCell ref="K27:K28"/>
    <mergeCell ref="A29:A31"/>
    <mergeCell ref="B29:B31"/>
    <mergeCell ref="C29:C31"/>
    <mergeCell ref="D29:D32"/>
    <mergeCell ref="E29:E32"/>
    <mergeCell ref="F29:F32"/>
    <mergeCell ref="K29:K32"/>
    <mergeCell ref="F36:F38"/>
    <mergeCell ref="A39:A41"/>
    <mergeCell ref="B39:B41"/>
    <mergeCell ref="C39:C41"/>
    <mergeCell ref="D39:D41"/>
    <mergeCell ref="F39:F41"/>
    <mergeCell ref="A36:A38"/>
    <mergeCell ref="B36:B38"/>
    <mergeCell ref="C36:C38"/>
    <mergeCell ref="D36:D38"/>
    <mergeCell ref="E36:E38"/>
    <mergeCell ref="A52:A53"/>
    <mergeCell ref="B52:B53"/>
    <mergeCell ref="C52:C53"/>
    <mergeCell ref="D52:D53"/>
    <mergeCell ref="K52:K53"/>
    <mergeCell ref="K44:K47"/>
    <mergeCell ref="D48:D49"/>
    <mergeCell ref="E48:E49"/>
    <mergeCell ref="F48:F49"/>
    <mergeCell ref="D50:D51"/>
    <mergeCell ref="A44:A47"/>
    <mergeCell ref="B44:B47"/>
    <mergeCell ref="C44:C47"/>
    <mergeCell ref="D44:D47"/>
    <mergeCell ref="E44:E47"/>
    <mergeCell ref="F44:F47"/>
    <mergeCell ref="O54:O55"/>
    <mergeCell ref="D58:D59"/>
    <mergeCell ref="E58:E59"/>
    <mergeCell ref="F58:F59"/>
    <mergeCell ref="K58:K59"/>
    <mergeCell ref="A54:A55"/>
    <mergeCell ref="B54:B55"/>
    <mergeCell ref="C54:C55"/>
    <mergeCell ref="D54:D56"/>
    <mergeCell ref="E55:E56"/>
    <mergeCell ref="F55:F56"/>
    <mergeCell ref="K54:K56"/>
    <mergeCell ref="L55:L56"/>
    <mergeCell ref="M55:M56"/>
    <mergeCell ref="N55:N56"/>
    <mergeCell ref="F60:F61"/>
    <mergeCell ref="A62:A64"/>
    <mergeCell ref="B62:B64"/>
    <mergeCell ref="C62:C64"/>
    <mergeCell ref="D62:D64"/>
    <mergeCell ref="E62:E64"/>
    <mergeCell ref="F62:F64"/>
    <mergeCell ref="A60:A61"/>
    <mergeCell ref="B60:B61"/>
    <mergeCell ref="C60:C61"/>
    <mergeCell ref="D60:D61"/>
    <mergeCell ref="E60:E61"/>
    <mergeCell ref="A65:A66"/>
    <mergeCell ref="B65:B66"/>
    <mergeCell ref="C65:C66"/>
    <mergeCell ref="D65:D67"/>
    <mergeCell ref="E65:E67"/>
    <mergeCell ref="F65:F67"/>
    <mergeCell ref="K65:K67"/>
    <mergeCell ref="D85:D87"/>
    <mergeCell ref="E86:E87"/>
    <mergeCell ref="F86:F87"/>
    <mergeCell ref="A77:A84"/>
    <mergeCell ref="B77:B84"/>
    <mergeCell ref="C77:C84"/>
    <mergeCell ref="D78:D79"/>
    <mergeCell ref="E78:E79"/>
    <mergeCell ref="F78:F79"/>
    <mergeCell ref="K78:K79"/>
    <mergeCell ref="D80:D81"/>
    <mergeCell ref="F80:F81"/>
    <mergeCell ref="G80:G81"/>
    <mergeCell ref="D82:D83"/>
    <mergeCell ref="O65:O67"/>
    <mergeCell ref="D69:D71"/>
    <mergeCell ref="K69:K71"/>
    <mergeCell ref="E70:E71"/>
    <mergeCell ref="D72:D73"/>
    <mergeCell ref="L66:L67"/>
    <mergeCell ref="M66:M67"/>
    <mergeCell ref="N66:N67"/>
    <mergeCell ref="N75:N76"/>
    <mergeCell ref="M75:M76"/>
    <mergeCell ref="L75:L76"/>
    <mergeCell ref="K75:K76"/>
    <mergeCell ref="D74:D76"/>
    <mergeCell ref="E75:E76"/>
    <mergeCell ref="F75:F76"/>
    <mergeCell ref="A102:A103"/>
    <mergeCell ref="B102:B103"/>
    <mergeCell ref="C102:C103"/>
    <mergeCell ref="D102:D103"/>
    <mergeCell ref="E102:E103"/>
    <mergeCell ref="F102:F103"/>
    <mergeCell ref="K102:K103"/>
    <mergeCell ref="D90:D91"/>
    <mergeCell ref="E90:E91"/>
    <mergeCell ref="F90:F91"/>
    <mergeCell ref="K89:K91"/>
    <mergeCell ref="A104:A105"/>
    <mergeCell ref="B104:B105"/>
    <mergeCell ref="C104:C105"/>
    <mergeCell ref="N113:N114"/>
    <mergeCell ref="E117:E118"/>
    <mergeCell ref="A113:A125"/>
    <mergeCell ref="B113:B125"/>
    <mergeCell ref="C113:C125"/>
    <mergeCell ref="D113:D116"/>
    <mergeCell ref="D107:D110"/>
    <mergeCell ref="E107:E109"/>
    <mergeCell ref="F107:F109"/>
    <mergeCell ref="K107:K110"/>
    <mergeCell ref="D123:D125"/>
    <mergeCell ref="K123:K124"/>
    <mergeCell ref="L123:L124"/>
    <mergeCell ref="M123:M124"/>
    <mergeCell ref="D104:D106"/>
    <mergeCell ref="E104:E106"/>
    <mergeCell ref="F104:F106"/>
    <mergeCell ref="K104:K106"/>
    <mergeCell ref="L105:L106"/>
    <mergeCell ref="M105:M106"/>
    <mergeCell ref="N105:N106"/>
    <mergeCell ref="A129:A132"/>
    <mergeCell ref="B129:B132"/>
    <mergeCell ref="C129:C132"/>
    <mergeCell ref="D129:D130"/>
    <mergeCell ref="C140:C142"/>
    <mergeCell ref="D140:D142"/>
    <mergeCell ref="E140:E142"/>
    <mergeCell ref="F140:F142"/>
    <mergeCell ref="C148:N148"/>
    <mergeCell ref="A135:A138"/>
    <mergeCell ref="B135:B138"/>
    <mergeCell ref="C135:C138"/>
    <mergeCell ref="D135:D137"/>
    <mergeCell ref="K133:K134"/>
    <mergeCell ref="E135:E139"/>
    <mergeCell ref="F135:F139"/>
    <mergeCell ref="D149:D151"/>
    <mergeCell ref="K152:K153"/>
    <mergeCell ref="A157:A161"/>
    <mergeCell ref="B157:B161"/>
    <mergeCell ref="C157:C161"/>
    <mergeCell ref="D157:D159"/>
    <mergeCell ref="D160:D161"/>
    <mergeCell ref="K160:K161"/>
    <mergeCell ref="K141:K142"/>
    <mergeCell ref="K147:N147"/>
    <mergeCell ref="A143:A145"/>
    <mergeCell ref="B143:B145"/>
    <mergeCell ref="C143:C145"/>
    <mergeCell ref="D143:D146"/>
    <mergeCell ref="E143:E145"/>
    <mergeCell ref="C147:G147"/>
    <mergeCell ref="A140:A142"/>
    <mergeCell ref="B140:B142"/>
    <mergeCell ref="O164:Q165"/>
    <mergeCell ref="A166:A167"/>
    <mergeCell ref="B166:B167"/>
    <mergeCell ref="C166:C167"/>
    <mergeCell ref="A162:A163"/>
    <mergeCell ref="B162:B163"/>
    <mergeCell ref="C162:C163"/>
    <mergeCell ref="D162:D163"/>
    <mergeCell ref="E162:E163"/>
    <mergeCell ref="D166:D168"/>
    <mergeCell ref="E166:E168"/>
    <mergeCell ref="F166:F168"/>
    <mergeCell ref="K166:K168"/>
    <mergeCell ref="L167:L168"/>
    <mergeCell ref="M167:M168"/>
    <mergeCell ref="N167:N168"/>
    <mergeCell ref="F162:F163"/>
    <mergeCell ref="D164:D165"/>
    <mergeCell ref="K164:K165"/>
    <mergeCell ref="C172:G172"/>
    <mergeCell ref="K172:N172"/>
    <mergeCell ref="B173:G173"/>
    <mergeCell ref="K173:N173"/>
    <mergeCell ref="B174:G174"/>
    <mergeCell ref="K174:N174"/>
    <mergeCell ref="D169:D170"/>
    <mergeCell ref="E169:E171"/>
    <mergeCell ref="F169:F171"/>
    <mergeCell ref="K170:K171"/>
    <mergeCell ref="L30:L32"/>
    <mergeCell ref="M29:M32"/>
    <mergeCell ref="N29:N32"/>
    <mergeCell ref="A191:G191"/>
    <mergeCell ref="A192:G192"/>
    <mergeCell ref="A193:G193"/>
    <mergeCell ref="A194:G194"/>
    <mergeCell ref="A185:G185"/>
    <mergeCell ref="A186:G186"/>
    <mergeCell ref="A187:G187"/>
    <mergeCell ref="A188:G188"/>
    <mergeCell ref="A189:G189"/>
    <mergeCell ref="A190:G190"/>
    <mergeCell ref="A180:G180"/>
    <mergeCell ref="A181:G181"/>
    <mergeCell ref="A182:G182"/>
    <mergeCell ref="A183:G183"/>
    <mergeCell ref="A184:G184"/>
    <mergeCell ref="A175:N175"/>
    <mergeCell ref="A176:J176"/>
    <mergeCell ref="A177:G177"/>
    <mergeCell ref="A178:G178"/>
    <mergeCell ref="A179:G179"/>
    <mergeCell ref="K40:K42"/>
    <mergeCell ref="C111:G111"/>
    <mergeCell ref="K111:N111"/>
    <mergeCell ref="C112:N112"/>
    <mergeCell ref="K113:K116"/>
    <mergeCell ref="L113:L114"/>
    <mergeCell ref="M113:M114"/>
    <mergeCell ref="K131:K132"/>
    <mergeCell ref="C92:G92"/>
    <mergeCell ref="C93:N93"/>
    <mergeCell ref="D94:D96"/>
    <mergeCell ref="E94:E96"/>
    <mergeCell ref="L90:L91"/>
    <mergeCell ref="M90:M91"/>
    <mergeCell ref="N90:N91"/>
    <mergeCell ref="L85:L87"/>
    <mergeCell ref="M86:M87"/>
    <mergeCell ref="N86:N87"/>
    <mergeCell ref="K85:K87"/>
    <mergeCell ref="K62:K64"/>
    <mergeCell ref="N123:N124"/>
  </mergeCells>
  <pageMargins left="0.78740157480314965" right="0.19685039370078741" top="0.78740157480314965" bottom="0.39370078740157483" header="0" footer="0"/>
  <pageSetup paperSize="9" scale="70" orientation="portrait" r:id="rId1"/>
  <rowBreaks count="3" manualBreakCount="3">
    <brk id="56" max="13" man="1"/>
    <brk id="103" max="13" man="1"/>
    <brk id="142"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18"/>
  <sheetViews>
    <sheetView zoomScaleNormal="100" zoomScaleSheetLayoutView="100" workbookViewId="0">
      <selection activeCell="W15" sqref="W15"/>
    </sheetView>
  </sheetViews>
  <sheetFormatPr defaultRowHeight="12.75" x14ac:dyDescent="0.2"/>
  <cols>
    <col min="1" max="4" width="2.7109375" style="7" customWidth="1"/>
    <col min="5" max="5" width="34.85546875" style="7" customWidth="1"/>
    <col min="6" max="6" width="2.7109375" style="37" customWidth="1"/>
    <col min="7" max="7" width="2.7109375" style="59" customWidth="1"/>
    <col min="8" max="8" width="14.42578125" style="59" customWidth="1"/>
    <col min="9" max="9" width="7.7109375" style="8" customWidth="1"/>
    <col min="10" max="11" width="10.140625" style="7" customWidth="1"/>
    <col min="12" max="12" width="10.28515625" style="7" customWidth="1"/>
    <col min="13" max="13" width="9.5703125" style="7" customWidth="1"/>
    <col min="14" max="14" width="6.7109375" style="7" customWidth="1"/>
    <col min="15" max="15" width="8.85546875" style="7" customWidth="1"/>
    <col min="16" max="16" width="10.28515625" style="7" customWidth="1"/>
    <col min="17" max="17" width="10.140625" style="7" customWidth="1"/>
    <col min="18" max="18" width="27.7109375" style="7" customWidth="1"/>
    <col min="19" max="21" width="3.7109375" style="7" customWidth="1"/>
    <col min="22" max="16384" width="9.140625" style="6"/>
  </cols>
  <sheetData>
    <row r="1" spans="1:22" ht="15.75" x14ac:dyDescent="0.2">
      <c r="A1" s="2174" t="s">
        <v>381</v>
      </c>
      <c r="B1" s="2174"/>
      <c r="C1" s="2174"/>
      <c r="D1" s="2174"/>
      <c r="E1" s="2174"/>
      <c r="F1" s="2174"/>
      <c r="G1" s="2174"/>
      <c r="H1" s="2174"/>
      <c r="I1" s="2174"/>
      <c r="J1" s="2174"/>
      <c r="K1" s="2174"/>
      <c r="L1" s="2174"/>
      <c r="M1" s="2174"/>
      <c r="N1" s="2174"/>
      <c r="O1" s="2174"/>
      <c r="P1" s="2174"/>
      <c r="Q1" s="2174"/>
      <c r="R1" s="2174"/>
      <c r="S1" s="2174"/>
      <c r="T1" s="2174"/>
      <c r="U1" s="2174"/>
    </row>
    <row r="2" spans="1:22" ht="18" customHeight="1" x14ac:dyDescent="0.2">
      <c r="A2" s="1942" t="s">
        <v>267</v>
      </c>
      <c r="B2" s="1942"/>
      <c r="C2" s="1942"/>
      <c r="D2" s="1942"/>
      <c r="E2" s="1942"/>
      <c r="F2" s="1942"/>
      <c r="G2" s="1942"/>
      <c r="H2" s="1942"/>
      <c r="I2" s="1942"/>
      <c r="J2" s="1942"/>
      <c r="K2" s="1942"/>
      <c r="L2" s="1942"/>
      <c r="M2" s="1942"/>
      <c r="N2" s="1942"/>
      <c r="O2" s="1942"/>
      <c r="P2" s="1942"/>
      <c r="Q2" s="1942"/>
      <c r="R2" s="1942"/>
      <c r="S2" s="1942"/>
      <c r="T2" s="1942"/>
      <c r="U2" s="1942"/>
    </row>
    <row r="3" spans="1:22" ht="18" customHeight="1" x14ac:dyDescent="0.2">
      <c r="A3" s="1943" t="s">
        <v>45</v>
      </c>
      <c r="B3" s="1943"/>
      <c r="C3" s="1943"/>
      <c r="D3" s="1943"/>
      <c r="E3" s="1943"/>
      <c r="F3" s="1943"/>
      <c r="G3" s="1943"/>
      <c r="H3" s="1943"/>
      <c r="I3" s="1943"/>
      <c r="J3" s="1943"/>
      <c r="K3" s="1943"/>
      <c r="L3" s="1943"/>
      <c r="M3" s="1943"/>
      <c r="N3" s="1943"/>
      <c r="O3" s="1943"/>
      <c r="P3" s="1943"/>
      <c r="Q3" s="1943"/>
      <c r="R3" s="1943"/>
      <c r="S3" s="1943"/>
      <c r="T3" s="1943"/>
      <c r="U3" s="1943"/>
    </row>
    <row r="4" spans="1:22" ht="18" customHeight="1" x14ac:dyDescent="0.2">
      <c r="A4" s="1944" t="s">
        <v>382</v>
      </c>
      <c r="B4" s="1944"/>
      <c r="C4" s="1944"/>
      <c r="D4" s="1944"/>
      <c r="E4" s="1944"/>
      <c r="F4" s="1944"/>
      <c r="G4" s="1944"/>
      <c r="H4" s="1944"/>
      <c r="I4" s="1944"/>
      <c r="J4" s="1944"/>
      <c r="K4" s="1944"/>
      <c r="L4" s="1944"/>
      <c r="M4" s="1944"/>
      <c r="N4" s="1944"/>
      <c r="O4" s="1944"/>
      <c r="P4" s="1944"/>
      <c r="Q4" s="1944"/>
      <c r="R4" s="1944"/>
      <c r="S4" s="1944"/>
      <c r="T4" s="1944"/>
      <c r="U4" s="1944"/>
      <c r="V4" s="4"/>
    </row>
    <row r="5" spans="1:22" ht="15" customHeight="1" thickBot="1" x14ac:dyDescent="0.25">
      <c r="A5" s="129"/>
      <c r="B5" s="129"/>
      <c r="C5" s="129"/>
      <c r="D5" s="129"/>
      <c r="E5" s="129"/>
      <c r="F5" s="130"/>
      <c r="G5" s="131"/>
      <c r="H5" s="131"/>
      <c r="I5" s="1530"/>
      <c r="J5" s="129"/>
      <c r="K5" s="129"/>
      <c r="L5" s="129"/>
      <c r="M5" s="129"/>
      <c r="N5" s="129"/>
      <c r="O5" s="129"/>
      <c r="P5" s="129"/>
      <c r="Q5" s="129"/>
      <c r="R5" s="129"/>
      <c r="S5" s="1945" t="s">
        <v>0</v>
      </c>
      <c r="T5" s="1945"/>
      <c r="U5" s="1945"/>
    </row>
    <row r="6" spans="1:22" ht="49.5" customHeight="1" x14ac:dyDescent="0.2">
      <c r="A6" s="1946" t="s">
        <v>31</v>
      </c>
      <c r="B6" s="1949" t="s">
        <v>1</v>
      </c>
      <c r="C6" s="1949" t="s">
        <v>2</v>
      </c>
      <c r="D6" s="1949" t="s">
        <v>43</v>
      </c>
      <c r="E6" s="1952" t="s">
        <v>15</v>
      </c>
      <c r="F6" s="1955" t="s">
        <v>3</v>
      </c>
      <c r="G6" s="2105" t="s">
        <v>4</v>
      </c>
      <c r="H6" s="2110" t="s">
        <v>102</v>
      </c>
      <c r="I6" s="1961" t="s">
        <v>5</v>
      </c>
      <c r="J6" s="758" t="s">
        <v>198</v>
      </c>
      <c r="K6" s="758" t="s">
        <v>262</v>
      </c>
      <c r="L6" s="2075" t="s">
        <v>263</v>
      </c>
      <c r="M6" s="2076"/>
      <c r="N6" s="2076"/>
      <c r="O6" s="2077"/>
      <c r="P6" s="2122" t="s">
        <v>140</v>
      </c>
      <c r="Q6" s="2122" t="s">
        <v>264</v>
      </c>
      <c r="R6" s="1967" t="s">
        <v>14</v>
      </c>
      <c r="S6" s="1968"/>
      <c r="T6" s="1968"/>
      <c r="U6" s="1969"/>
    </row>
    <row r="7" spans="1:22" ht="14.25" customHeight="1" x14ac:dyDescent="0.2">
      <c r="A7" s="1947"/>
      <c r="B7" s="1950"/>
      <c r="C7" s="1950"/>
      <c r="D7" s="1950"/>
      <c r="E7" s="1953"/>
      <c r="F7" s="1956"/>
      <c r="G7" s="2106"/>
      <c r="H7" s="2111"/>
      <c r="I7" s="1962"/>
      <c r="J7" s="2113" t="s">
        <v>6</v>
      </c>
      <c r="K7" s="2113" t="s">
        <v>6</v>
      </c>
      <c r="L7" s="2108" t="s">
        <v>6</v>
      </c>
      <c r="M7" s="2115" t="s">
        <v>7</v>
      </c>
      <c r="N7" s="2116"/>
      <c r="O7" s="2126" t="s">
        <v>22</v>
      </c>
      <c r="P7" s="2123"/>
      <c r="Q7" s="2123"/>
      <c r="R7" s="1970" t="s">
        <v>15</v>
      </c>
      <c r="S7" s="1972" t="s">
        <v>225</v>
      </c>
      <c r="T7" s="1973"/>
      <c r="U7" s="1974"/>
    </row>
    <row r="8" spans="1:22" ht="84.75" customHeight="1" thickBot="1" x14ac:dyDescent="0.25">
      <c r="A8" s="1948"/>
      <c r="B8" s="1951"/>
      <c r="C8" s="1951"/>
      <c r="D8" s="1951"/>
      <c r="E8" s="1954"/>
      <c r="F8" s="1957"/>
      <c r="G8" s="2107"/>
      <c r="H8" s="2112"/>
      <c r="I8" s="1963"/>
      <c r="J8" s="2114"/>
      <c r="K8" s="2114"/>
      <c r="L8" s="2109"/>
      <c r="M8" s="759" t="s">
        <v>6</v>
      </c>
      <c r="N8" s="760" t="s">
        <v>16</v>
      </c>
      <c r="O8" s="2127"/>
      <c r="P8" s="2124"/>
      <c r="Q8" s="2124"/>
      <c r="R8" s="1971"/>
      <c r="S8" s="761" t="s">
        <v>105</v>
      </c>
      <c r="T8" s="761" t="s">
        <v>141</v>
      </c>
      <c r="U8" s="762" t="s">
        <v>265</v>
      </c>
    </row>
    <row r="9" spans="1:22" s="54" customFormat="1" ht="14.25" customHeight="1" x14ac:dyDescent="0.2">
      <c r="A9" s="1975" t="s">
        <v>101</v>
      </c>
      <c r="B9" s="1976"/>
      <c r="C9" s="1976"/>
      <c r="D9" s="1976"/>
      <c r="E9" s="1976"/>
      <c r="F9" s="1976"/>
      <c r="G9" s="1976"/>
      <c r="H9" s="1976"/>
      <c r="I9" s="1976"/>
      <c r="J9" s="1976"/>
      <c r="K9" s="1976"/>
      <c r="L9" s="1976"/>
      <c r="M9" s="1976"/>
      <c r="N9" s="1976"/>
      <c r="O9" s="1976"/>
      <c r="P9" s="1976"/>
      <c r="Q9" s="1976"/>
      <c r="R9" s="1976"/>
      <c r="S9" s="1976"/>
      <c r="T9" s="1976"/>
      <c r="U9" s="1977"/>
    </row>
    <row r="10" spans="1:22" s="54" customFormat="1" ht="14.25" customHeight="1" x14ac:dyDescent="0.2">
      <c r="A10" s="1978" t="s">
        <v>42</v>
      </c>
      <c r="B10" s="1979"/>
      <c r="C10" s="1979"/>
      <c r="D10" s="1979"/>
      <c r="E10" s="1979"/>
      <c r="F10" s="1979"/>
      <c r="G10" s="1979"/>
      <c r="H10" s="1979"/>
      <c r="I10" s="1979"/>
      <c r="J10" s="1979"/>
      <c r="K10" s="1979"/>
      <c r="L10" s="1979"/>
      <c r="M10" s="1979"/>
      <c r="N10" s="1979"/>
      <c r="O10" s="1979"/>
      <c r="P10" s="1979"/>
      <c r="Q10" s="1979"/>
      <c r="R10" s="1979"/>
      <c r="S10" s="1979"/>
      <c r="T10" s="1979"/>
      <c r="U10" s="1980"/>
    </row>
    <row r="11" spans="1:22" ht="16.5" customHeight="1" x14ac:dyDescent="0.2">
      <c r="A11" s="137" t="s">
        <v>8</v>
      </c>
      <c r="B11" s="1981" t="s">
        <v>46</v>
      </c>
      <c r="C11" s="1982"/>
      <c r="D11" s="1982"/>
      <c r="E11" s="1982"/>
      <c r="F11" s="1982"/>
      <c r="G11" s="1982"/>
      <c r="H11" s="1982"/>
      <c r="I11" s="1982"/>
      <c r="J11" s="1982"/>
      <c r="K11" s="1982"/>
      <c r="L11" s="1982"/>
      <c r="M11" s="1982"/>
      <c r="N11" s="1982"/>
      <c r="O11" s="1982"/>
      <c r="P11" s="1982"/>
      <c r="Q11" s="1982"/>
      <c r="R11" s="1982"/>
      <c r="S11" s="1982"/>
      <c r="T11" s="1982"/>
      <c r="U11" s="1983"/>
    </row>
    <row r="12" spans="1:22" ht="15" customHeight="1" x14ac:dyDescent="0.2">
      <c r="A12" s="1556" t="s">
        <v>8</v>
      </c>
      <c r="B12" s="84" t="s">
        <v>8</v>
      </c>
      <c r="C12" s="1984" t="s">
        <v>47</v>
      </c>
      <c r="D12" s="1985"/>
      <c r="E12" s="1985"/>
      <c r="F12" s="1985"/>
      <c r="G12" s="1985"/>
      <c r="H12" s="1985"/>
      <c r="I12" s="1985"/>
      <c r="J12" s="1985"/>
      <c r="K12" s="1985"/>
      <c r="L12" s="1985"/>
      <c r="M12" s="1985"/>
      <c r="N12" s="1985"/>
      <c r="O12" s="1985"/>
      <c r="P12" s="1985"/>
      <c r="Q12" s="1985"/>
      <c r="R12" s="1985"/>
      <c r="S12" s="1985"/>
      <c r="T12" s="1985"/>
      <c r="U12" s="1986"/>
    </row>
    <row r="13" spans="1:22" ht="35.25" customHeight="1" x14ac:dyDescent="0.2">
      <c r="A13" s="1524" t="s">
        <v>8</v>
      </c>
      <c r="B13" s="1525" t="s">
        <v>8</v>
      </c>
      <c r="C13" s="1612" t="s">
        <v>8</v>
      </c>
      <c r="D13" s="78"/>
      <c r="E13" s="367" t="s">
        <v>77</v>
      </c>
      <c r="F13" s="287" t="s">
        <v>176</v>
      </c>
      <c r="G13" s="1527" t="s">
        <v>68</v>
      </c>
      <c r="H13" s="122"/>
      <c r="I13" s="10"/>
      <c r="J13" s="378"/>
      <c r="K13" s="789"/>
      <c r="L13" s="20"/>
      <c r="M13" s="109"/>
      <c r="N13" s="109"/>
      <c r="O13" s="92"/>
      <c r="P13" s="108"/>
      <c r="Q13" s="99"/>
      <c r="R13" s="34"/>
      <c r="S13" s="52"/>
      <c r="T13" s="1564"/>
      <c r="U13" s="70"/>
    </row>
    <row r="14" spans="1:22" ht="18" customHeight="1" x14ac:dyDescent="0.2">
      <c r="A14" s="1813"/>
      <c r="B14" s="1814"/>
      <c r="C14" s="2039"/>
      <c r="D14" s="2088" t="s">
        <v>8</v>
      </c>
      <c r="E14" s="1865" t="s">
        <v>293</v>
      </c>
      <c r="F14" s="1463" t="s">
        <v>74</v>
      </c>
      <c r="G14" s="1822"/>
      <c r="H14" s="2128" t="s">
        <v>115</v>
      </c>
      <c r="I14" s="1037" t="s">
        <v>41</v>
      </c>
      <c r="J14" s="443"/>
      <c r="K14" s="497"/>
      <c r="L14" s="610">
        <v>376600</v>
      </c>
      <c r="M14" s="537"/>
      <c r="N14" s="537"/>
      <c r="O14" s="538">
        <f>L14</f>
        <v>376600</v>
      </c>
      <c r="P14" s="539">
        <v>412900</v>
      </c>
      <c r="Q14" s="1050">
        <v>486200</v>
      </c>
      <c r="R14" s="1528" t="s">
        <v>190</v>
      </c>
      <c r="S14" s="1033"/>
      <c r="T14" s="1034" t="s">
        <v>91</v>
      </c>
      <c r="U14" s="1035"/>
    </row>
    <row r="15" spans="1:22" ht="21.75" customHeight="1" x14ac:dyDescent="0.2">
      <c r="A15" s="1813"/>
      <c r="B15" s="1814"/>
      <c r="C15" s="2039"/>
      <c r="D15" s="2087"/>
      <c r="E15" s="2096"/>
      <c r="F15" s="2131" t="s">
        <v>328</v>
      </c>
      <c r="G15" s="1822"/>
      <c r="H15" s="2129"/>
      <c r="I15" s="328" t="s">
        <v>260</v>
      </c>
      <c r="J15" s="751">
        <v>132414</v>
      </c>
      <c r="K15" s="783">
        <v>132414</v>
      </c>
      <c r="L15" s="510"/>
      <c r="M15" s="513"/>
      <c r="N15" s="513"/>
      <c r="O15" s="514"/>
      <c r="P15" s="420"/>
      <c r="Q15" s="421"/>
      <c r="R15" s="405" t="s">
        <v>286</v>
      </c>
      <c r="S15" s="407"/>
      <c r="T15" s="1036" t="s">
        <v>91</v>
      </c>
      <c r="U15" s="408"/>
    </row>
    <row r="16" spans="1:22" ht="39.75" customHeight="1" x14ac:dyDescent="0.2">
      <c r="A16" s="1813"/>
      <c r="B16" s="1814"/>
      <c r="C16" s="2039"/>
      <c r="D16" s="2087"/>
      <c r="E16" s="371" t="s">
        <v>289</v>
      </c>
      <c r="F16" s="1857"/>
      <c r="G16" s="1822"/>
      <c r="H16" s="2129"/>
      <c r="I16" s="328" t="s">
        <v>261</v>
      </c>
      <c r="J16" s="751"/>
      <c r="K16" s="783"/>
      <c r="L16" s="510"/>
      <c r="M16" s="513"/>
      <c r="N16" s="513"/>
      <c r="O16" s="514"/>
      <c r="P16" s="420"/>
      <c r="Q16" s="421">
        <v>46200</v>
      </c>
      <c r="R16" s="332" t="s">
        <v>287</v>
      </c>
      <c r="S16" s="333"/>
      <c r="T16" s="334"/>
      <c r="U16" s="335">
        <v>50</v>
      </c>
    </row>
    <row r="17" spans="1:21" ht="16.5" customHeight="1" x14ac:dyDescent="0.2">
      <c r="A17" s="1813"/>
      <c r="B17" s="1814"/>
      <c r="C17" s="2039"/>
      <c r="D17" s="2087"/>
      <c r="E17" s="2132" t="s">
        <v>290</v>
      </c>
      <c r="F17" s="1857"/>
      <c r="G17" s="1822"/>
      <c r="H17" s="2129"/>
      <c r="I17" s="328" t="s">
        <v>291</v>
      </c>
      <c r="J17" s="751"/>
      <c r="K17" s="783"/>
      <c r="L17" s="510"/>
      <c r="M17" s="513"/>
      <c r="N17" s="513"/>
      <c r="O17" s="514"/>
      <c r="P17" s="420"/>
      <c r="Q17" s="421">
        <v>227000</v>
      </c>
      <c r="R17" s="1990" t="s">
        <v>288</v>
      </c>
      <c r="S17" s="1564"/>
      <c r="T17" s="1032"/>
      <c r="U17" s="70">
        <v>20</v>
      </c>
    </row>
    <row r="18" spans="1:21" ht="16.5" customHeight="1" x14ac:dyDescent="0.2">
      <c r="A18" s="1813"/>
      <c r="B18" s="1814"/>
      <c r="C18" s="2039"/>
      <c r="D18" s="2089"/>
      <c r="E18" s="2008"/>
      <c r="F18" s="1659"/>
      <c r="G18" s="1822"/>
      <c r="H18" s="2130"/>
      <c r="I18" s="330" t="s">
        <v>70</v>
      </c>
      <c r="J18" s="764"/>
      <c r="K18" s="401"/>
      <c r="L18" s="517"/>
      <c r="M18" s="521"/>
      <c r="N18" s="521"/>
      <c r="O18" s="713"/>
      <c r="P18" s="715"/>
      <c r="Q18" s="790">
        <v>2946700</v>
      </c>
      <c r="R18" s="1733"/>
      <c r="S18" s="71"/>
      <c r="T18" s="331"/>
      <c r="U18" s="72"/>
    </row>
    <row r="19" spans="1:21" ht="15.75" customHeight="1" x14ac:dyDescent="0.2">
      <c r="A19" s="1813"/>
      <c r="B19" s="1814"/>
      <c r="C19" s="2039"/>
      <c r="D19" s="2088" t="s">
        <v>10</v>
      </c>
      <c r="E19" s="1865" t="s">
        <v>367</v>
      </c>
      <c r="F19" s="2134" t="s">
        <v>328</v>
      </c>
      <c r="G19" s="1886"/>
      <c r="H19" s="2133" t="s">
        <v>114</v>
      </c>
      <c r="I19" s="244" t="s">
        <v>260</v>
      </c>
      <c r="J19" s="763">
        <v>14481</v>
      </c>
      <c r="K19" s="734">
        <v>14481</v>
      </c>
      <c r="L19" s="502"/>
      <c r="M19" s="503"/>
      <c r="N19" s="503"/>
      <c r="O19" s="531"/>
      <c r="P19" s="532"/>
      <c r="Q19" s="431"/>
      <c r="R19" s="251" t="s">
        <v>200</v>
      </c>
      <c r="S19" s="327">
        <v>1</v>
      </c>
      <c r="T19" s="325"/>
      <c r="U19" s="326"/>
    </row>
    <row r="20" spans="1:21" ht="39" customHeight="1" x14ac:dyDescent="0.2">
      <c r="A20" s="1813"/>
      <c r="B20" s="1814"/>
      <c r="C20" s="2039"/>
      <c r="D20" s="2089"/>
      <c r="E20" s="1801"/>
      <c r="F20" s="2135"/>
      <c r="G20" s="1886"/>
      <c r="H20" s="2133"/>
      <c r="I20" s="110" t="s">
        <v>41</v>
      </c>
      <c r="J20" s="764"/>
      <c r="K20" s="401"/>
      <c r="L20" s="611">
        <v>90000</v>
      </c>
      <c r="M20" s="521"/>
      <c r="N20" s="521"/>
      <c r="O20" s="522">
        <v>90000</v>
      </c>
      <c r="P20" s="383"/>
      <c r="Q20" s="426"/>
      <c r="R20" s="1565" t="s">
        <v>168</v>
      </c>
      <c r="S20" s="308">
        <v>1</v>
      </c>
      <c r="T20" s="25"/>
      <c r="U20" s="26"/>
    </row>
    <row r="21" spans="1:21" ht="18" customHeight="1" x14ac:dyDescent="0.2">
      <c r="A21" s="1813"/>
      <c r="B21" s="1814"/>
      <c r="C21" s="2039"/>
      <c r="D21" s="2088" t="s">
        <v>44</v>
      </c>
      <c r="E21" s="1865" t="s">
        <v>240</v>
      </c>
      <c r="F21" s="1940" t="s">
        <v>74</v>
      </c>
      <c r="G21" s="1886"/>
      <c r="H21" s="2136"/>
      <c r="I21" s="1037" t="s">
        <v>261</v>
      </c>
      <c r="J21" s="443"/>
      <c r="K21" s="497"/>
      <c r="L21" s="610">
        <v>15000</v>
      </c>
      <c r="M21" s="537"/>
      <c r="N21" s="537"/>
      <c r="O21" s="538">
        <v>15000</v>
      </c>
      <c r="P21" s="382">
        <v>20000</v>
      </c>
      <c r="Q21" s="634"/>
      <c r="R21" s="1715" t="s">
        <v>292</v>
      </c>
      <c r="S21" s="133"/>
      <c r="T21" s="43">
        <v>1</v>
      </c>
      <c r="U21" s="44"/>
    </row>
    <row r="22" spans="1:21" ht="15" customHeight="1" x14ac:dyDescent="0.2">
      <c r="A22" s="1813"/>
      <c r="B22" s="1814"/>
      <c r="C22" s="2039"/>
      <c r="D22" s="2089"/>
      <c r="E22" s="1998"/>
      <c r="F22" s="1941"/>
      <c r="G22" s="1886"/>
      <c r="H22" s="2136"/>
      <c r="I22" s="1347" t="s">
        <v>41</v>
      </c>
      <c r="J22" s="764"/>
      <c r="K22" s="401"/>
      <c r="L22" s="517"/>
      <c r="M22" s="518"/>
      <c r="N22" s="518"/>
      <c r="O22" s="549"/>
      <c r="P22" s="383"/>
      <c r="Q22" s="426"/>
      <c r="R22" s="1733"/>
      <c r="S22" s="245"/>
      <c r="T22" s="35"/>
      <c r="U22" s="36"/>
    </row>
    <row r="23" spans="1:21" ht="16.5" customHeight="1" x14ac:dyDescent="0.2">
      <c r="A23" s="1524"/>
      <c r="B23" s="1525"/>
      <c r="C23" s="1612"/>
      <c r="D23" s="2042" t="s">
        <v>49</v>
      </c>
      <c r="E23" s="1843" t="s">
        <v>383</v>
      </c>
      <c r="F23" s="1568" t="s">
        <v>74</v>
      </c>
      <c r="G23" s="1886"/>
      <c r="H23" s="2136"/>
      <c r="I23" s="176" t="s">
        <v>112</v>
      </c>
      <c r="J23" s="763">
        <v>8689</v>
      </c>
      <c r="K23" s="734">
        <v>8689</v>
      </c>
      <c r="L23" s="502"/>
      <c r="M23" s="503"/>
      <c r="N23" s="503"/>
      <c r="O23" s="531"/>
      <c r="P23" s="539"/>
      <c r="Q23" s="539"/>
      <c r="R23" s="1599"/>
      <c r="S23" s="1600"/>
      <c r="T23" s="1600"/>
      <c r="U23" s="1572"/>
    </row>
    <row r="24" spans="1:21" ht="15.75" customHeight="1" x14ac:dyDescent="0.2">
      <c r="A24" s="1524"/>
      <c r="B24" s="1525"/>
      <c r="C24" s="1612"/>
      <c r="D24" s="2058"/>
      <c r="E24" s="1843"/>
      <c r="F24" s="2020" t="s">
        <v>180</v>
      </c>
      <c r="G24" s="1886"/>
      <c r="H24" s="2136"/>
      <c r="I24" s="17" t="s">
        <v>41</v>
      </c>
      <c r="J24" s="867"/>
      <c r="K24" s="428"/>
      <c r="L24" s="510">
        <f>70000+20000+418700</f>
        <v>508700</v>
      </c>
      <c r="M24" s="543"/>
      <c r="N24" s="543"/>
      <c r="O24" s="544">
        <v>508700</v>
      </c>
      <c r="P24" s="733"/>
      <c r="Q24" s="733"/>
      <c r="R24" s="1599" t="s">
        <v>160</v>
      </c>
      <c r="S24" s="1600">
        <v>100</v>
      </c>
      <c r="T24" s="1600"/>
      <c r="U24" s="1572"/>
    </row>
    <row r="25" spans="1:21" ht="15.75" customHeight="1" x14ac:dyDescent="0.2">
      <c r="A25" s="1524"/>
      <c r="B25" s="1525"/>
      <c r="C25" s="1612"/>
      <c r="D25" s="2058"/>
      <c r="E25" s="1843"/>
      <c r="F25" s="2021"/>
      <c r="G25" s="1886"/>
      <c r="H25" s="2136"/>
      <c r="I25" s="236" t="s">
        <v>261</v>
      </c>
      <c r="J25" s="778">
        <v>72405</v>
      </c>
      <c r="K25" s="787">
        <f>72410+4000-3543</f>
        <v>72867</v>
      </c>
      <c r="L25" s="525">
        <f>850000</f>
        <v>850000</v>
      </c>
      <c r="M25" s="821"/>
      <c r="N25" s="821"/>
      <c r="O25" s="822">
        <v>850000</v>
      </c>
      <c r="P25" s="733"/>
      <c r="Q25" s="733"/>
      <c r="R25" s="1599"/>
      <c r="S25" s="1600"/>
      <c r="T25" s="1600"/>
      <c r="U25" s="1046"/>
    </row>
    <row r="26" spans="1:21" ht="12.75" customHeight="1" x14ac:dyDescent="0.2">
      <c r="A26" s="1524"/>
      <c r="B26" s="1525"/>
      <c r="C26" s="1612"/>
      <c r="D26" s="2043"/>
      <c r="E26" s="1935"/>
      <c r="F26" s="2022"/>
      <c r="G26" s="1886"/>
      <c r="H26" s="2136"/>
      <c r="I26" s="175" t="s">
        <v>71</v>
      </c>
      <c r="J26" s="764">
        <v>47353</v>
      </c>
      <c r="K26" s="401">
        <v>47353</v>
      </c>
      <c r="L26" s="517"/>
      <c r="M26" s="518"/>
      <c r="N26" s="518"/>
      <c r="O26" s="549"/>
      <c r="P26" s="446"/>
      <c r="Q26" s="474"/>
      <c r="R26" s="1045"/>
      <c r="S26" s="67"/>
      <c r="T26" s="67"/>
      <c r="U26" s="418"/>
    </row>
    <row r="27" spans="1:21" ht="16.5" customHeight="1" x14ac:dyDescent="0.2">
      <c r="A27" s="1524"/>
      <c r="B27" s="1525"/>
      <c r="C27" s="162"/>
      <c r="D27" s="1618" t="s">
        <v>50</v>
      </c>
      <c r="E27" s="2018" t="s">
        <v>384</v>
      </c>
      <c r="F27" s="2023"/>
      <c r="G27" s="1529"/>
      <c r="H27" s="2136"/>
      <c r="I27" s="320" t="s">
        <v>71</v>
      </c>
      <c r="J27" s="500"/>
      <c r="K27" s="428"/>
      <c r="L27" s="525">
        <v>25000</v>
      </c>
      <c r="M27" s="526"/>
      <c r="N27" s="526"/>
      <c r="O27" s="529">
        <v>25000</v>
      </c>
      <c r="P27" s="388">
        <v>52000</v>
      </c>
      <c r="Q27" s="388"/>
      <c r="R27" s="1070" t="s">
        <v>173</v>
      </c>
      <c r="S27" s="1144"/>
      <c r="T27" s="1145">
        <v>1</v>
      </c>
      <c r="U27" s="1146"/>
    </row>
    <row r="28" spans="1:21" ht="15.75" customHeight="1" x14ac:dyDescent="0.2">
      <c r="A28" s="1524"/>
      <c r="B28" s="1525"/>
      <c r="C28" s="1008"/>
      <c r="D28" s="1630"/>
      <c r="E28" s="2019"/>
      <c r="F28" s="2024"/>
      <c r="G28" s="1529"/>
      <c r="H28" s="2136"/>
      <c r="I28" s="110"/>
      <c r="J28" s="702"/>
      <c r="K28" s="899"/>
      <c r="L28" s="611"/>
      <c r="M28" s="521"/>
      <c r="N28" s="521"/>
      <c r="O28" s="522"/>
      <c r="P28" s="550"/>
      <c r="Q28" s="550"/>
      <c r="R28" s="900"/>
      <c r="S28" s="1189"/>
      <c r="T28" s="153"/>
      <c r="U28" s="1149"/>
    </row>
    <row r="29" spans="1:21" ht="21.75" customHeight="1" x14ac:dyDescent="0.2">
      <c r="A29" s="1524"/>
      <c r="B29" s="1525"/>
      <c r="C29" s="1612"/>
      <c r="D29" s="1634" t="s">
        <v>52</v>
      </c>
      <c r="E29" s="2095" t="s">
        <v>305</v>
      </c>
      <c r="F29" s="1540" t="s">
        <v>74</v>
      </c>
      <c r="G29" s="1527"/>
      <c r="H29" s="2136"/>
      <c r="I29" s="123" t="s">
        <v>260</v>
      </c>
      <c r="J29" s="443">
        <v>5792</v>
      </c>
      <c r="K29" s="497">
        <v>5792</v>
      </c>
      <c r="L29" s="610"/>
      <c r="M29" s="537"/>
      <c r="N29" s="537"/>
      <c r="O29" s="1039"/>
      <c r="P29" s="497"/>
      <c r="Q29" s="443"/>
      <c r="R29" s="1712" t="s">
        <v>200</v>
      </c>
      <c r="S29" s="196"/>
      <c r="T29" s="196">
        <v>1</v>
      </c>
      <c r="U29" s="197"/>
    </row>
    <row r="30" spans="1:21" ht="15.75" customHeight="1" x14ac:dyDescent="0.2">
      <c r="A30" s="1524"/>
      <c r="B30" s="1525"/>
      <c r="C30" s="1612"/>
      <c r="D30" s="1614"/>
      <c r="E30" s="2008"/>
      <c r="F30" s="1638"/>
      <c r="G30" s="1527"/>
      <c r="H30" s="2136"/>
      <c r="I30" s="330" t="s">
        <v>41</v>
      </c>
      <c r="J30" s="764"/>
      <c r="K30" s="401"/>
      <c r="L30" s="517"/>
      <c r="M30" s="518"/>
      <c r="N30" s="518"/>
      <c r="O30" s="519"/>
      <c r="P30" s="401">
        <v>15000</v>
      </c>
      <c r="Q30" s="764"/>
      <c r="R30" s="1733"/>
      <c r="S30" s="153"/>
      <c r="T30" s="153"/>
      <c r="U30" s="154"/>
    </row>
    <row r="31" spans="1:21" ht="13.5" customHeight="1" x14ac:dyDescent="0.2">
      <c r="A31" s="1813"/>
      <c r="B31" s="1814"/>
      <c r="C31" s="2039"/>
      <c r="D31" s="1634" t="s">
        <v>53</v>
      </c>
      <c r="E31" s="1865" t="s">
        <v>310</v>
      </c>
      <c r="F31" s="2137"/>
      <c r="G31" s="1527"/>
      <c r="H31" s="2136"/>
      <c r="I31" s="17" t="s">
        <v>261</v>
      </c>
      <c r="J31" s="530"/>
      <c r="K31" s="428"/>
      <c r="L31" s="530"/>
      <c r="M31" s="526"/>
      <c r="N31" s="526"/>
      <c r="O31" s="530"/>
      <c r="P31" s="733">
        <v>120000</v>
      </c>
      <c r="Q31" s="392">
        <v>100000</v>
      </c>
      <c r="R31" s="1874" t="s">
        <v>222</v>
      </c>
      <c r="S31" s="1603"/>
      <c r="T31" s="1097">
        <v>1</v>
      </c>
      <c r="U31" s="1139"/>
    </row>
    <row r="32" spans="1:21" ht="15" customHeight="1" x14ac:dyDescent="0.2">
      <c r="A32" s="1813"/>
      <c r="B32" s="1814"/>
      <c r="C32" s="2039"/>
      <c r="D32" s="1634"/>
      <c r="E32" s="2025"/>
      <c r="F32" s="1933"/>
      <c r="G32" s="1527"/>
      <c r="H32" s="2136"/>
      <c r="I32" s="1562" t="s">
        <v>41</v>
      </c>
      <c r="J32" s="530"/>
      <c r="K32" s="428"/>
      <c r="L32" s="530"/>
      <c r="M32" s="526"/>
      <c r="N32" s="526"/>
      <c r="O32" s="530"/>
      <c r="P32" s="733">
        <v>10000</v>
      </c>
      <c r="Q32" s="392">
        <v>10000</v>
      </c>
      <c r="R32" s="1874"/>
      <c r="S32" s="1603"/>
      <c r="T32" s="1097"/>
      <c r="U32" s="1139"/>
    </row>
    <row r="33" spans="1:21" ht="12.75" customHeight="1" x14ac:dyDescent="0.2">
      <c r="A33" s="1813"/>
      <c r="B33" s="1814"/>
      <c r="C33" s="2039"/>
      <c r="D33" s="1614"/>
      <c r="E33" s="2008"/>
      <c r="F33" s="2138"/>
      <c r="G33" s="1527"/>
      <c r="H33" s="2136"/>
      <c r="I33" s="328" t="s">
        <v>260</v>
      </c>
      <c r="J33" s="530">
        <v>14481</v>
      </c>
      <c r="K33" s="428">
        <v>14481</v>
      </c>
      <c r="L33" s="6"/>
      <c r="M33" s="67"/>
      <c r="N33" s="67"/>
      <c r="O33" s="6"/>
      <c r="P33" s="1140"/>
      <c r="Q33" s="6"/>
      <c r="R33" s="1733"/>
      <c r="S33" s="35"/>
      <c r="T33" s="1083">
        <v>50</v>
      </c>
      <c r="U33" s="250">
        <v>100</v>
      </c>
    </row>
    <row r="34" spans="1:21" ht="15.75" customHeight="1" x14ac:dyDescent="0.2">
      <c r="A34" s="1813"/>
      <c r="B34" s="1814"/>
      <c r="C34" s="2039"/>
      <c r="D34" s="2058"/>
      <c r="E34" s="1827" t="s">
        <v>128</v>
      </c>
      <c r="F34" s="1904" t="s">
        <v>74</v>
      </c>
      <c r="G34" s="1886"/>
      <c r="H34" s="1965"/>
      <c r="I34" s="244" t="s">
        <v>260</v>
      </c>
      <c r="J34" s="772">
        <v>19202</v>
      </c>
      <c r="K34" s="734">
        <v>25222</v>
      </c>
      <c r="L34" s="610"/>
      <c r="M34" s="537"/>
      <c r="N34" s="537"/>
      <c r="O34" s="1039"/>
      <c r="P34" s="560"/>
      <c r="Q34" s="561"/>
      <c r="R34" s="1715"/>
      <c r="S34" s="280"/>
      <c r="T34" s="280"/>
      <c r="U34" s="281"/>
    </row>
    <row r="35" spans="1:21" ht="16.5" customHeight="1" x14ac:dyDescent="0.2">
      <c r="A35" s="1813"/>
      <c r="B35" s="1814"/>
      <c r="C35" s="2039"/>
      <c r="D35" s="2058"/>
      <c r="E35" s="2008"/>
      <c r="F35" s="1881"/>
      <c r="G35" s="2083"/>
      <c r="H35" s="2027"/>
      <c r="I35" s="17" t="s">
        <v>261</v>
      </c>
      <c r="J35" s="770">
        <v>103684</v>
      </c>
      <c r="K35" s="401">
        <v>92292</v>
      </c>
      <c r="L35" s="517"/>
      <c r="M35" s="518"/>
      <c r="N35" s="518"/>
      <c r="O35" s="519"/>
      <c r="P35" s="474"/>
      <c r="Q35" s="471"/>
      <c r="R35" s="1717"/>
      <c r="S35" s="282"/>
      <c r="T35" s="282"/>
      <c r="U35" s="283"/>
    </row>
    <row r="36" spans="1:21" ht="15" customHeight="1" thickBot="1" x14ac:dyDescent="0.25">
      <c r="A36" s="1595"/>
      <c r="B36" s="1596"/>
      <c r="C36" s="1666"/>
      <c r="D36" s="141"/>
      <c r="E36" s="1996"/>
      <c r="F36" s="1996"/>
      <c r="G36" s="1996"/>
      <c r="H36" s="2000" t="s">
        <v>103</v>
      </c>
      <c r="I36" s="2125"/>
      <c r="J36" s="600">
        <f t="shared" ref="J36:O36" si="0">SUM(J14:J35)</f>
        <v>418501</v>
      </c>
      <c r="K36" s="719">
        <f t="shared" si="0"/>
        <v>413591</v>
      </c>
      <c r="L36" s="671">
        <f t="shared" si="0"/>
        <v>1865300</v>
      </c>
      <c r="M36" s="599">
        <f t="shared" si="0"/>
        <v>0</v>
      </c>
      <c r="N36" s="599">
        <f t="shared" si="0"/>
        <v>0</v>
      </c>
      <c r="O36" s="600">
        <f t="shared" si="0"/>
        <v>1865300</v>
      </c>
      <c r="P36" s="719">
        <f>SUM(P14:P35)</f>
        <v>629900</v>
      </c>
      <c r="Q36" s="671">
        <f>SUM(Q14:Q35)</f>
        <v>3816100</v>
      </c>
      <c r="R36" s="142"/>
      <c r="S36" s="143"/>
      <c r="T36" s="143"/>
      <c r="U36" s="144"/>
    </row>
    <row r="37" spans="1:21" ht="32.25" customHeight="1" x14ac:dyDescent="0.2">
      <c r="A37" s="1574" t="s">
        <v>8</v>
      </c>
      <c r="B37" s="1575" t="s">
        <v>8</v>
      </c>
      <c r="C37" s="1616" t="s">
        <v>10</v>
      </c>
      <c r="D37" s="1102"/>
      <c r="E37" s="86" t="s">
        <v>78</v>
      </c>
      <c r="F37" s="1103" t="s">
        <v>179</v>
      </c>
      <c r="G37" s="1661" t="s">
        <v>68</v>
      </c>
      <c r="H37" s="2157" t="s">
        <v>114</v>
      </c>
      <c r="I37" s="1106" t="s">
        <v>261</v>
      </c>
      <c r="J37" s="771"/>
      <c r="K37" s="788"/>
      <c r="L37" s="1104"/>
      <c r="M37" s="643"/>
      <c r="N37" s="643"/>
      <c r="O37" s="645"/>
      <c r="P37" s="453"/>
      <c r="Q37" s="458"/>
      <c r="R37" s="184"/>
      <c r="S37" s="225"/>
      <c r="T37" s="239"/>
      <c r="U37" s="240"/>
    </row>
    <row r="38" spans="1:21" ht="17.25" customHeight="1" x14ac:dyDescent="0.2">
      <c r="A38" s="1930"/>
      <c r="B38" s="1814"/>
      <c r="C38" s="2039"/>
      <c r="D38" s="2088" t="s">
        <v>8</v>
      </c>
      <c r="E38" s="1884" t="s">
        <v>97</v>
      </c>
      <c r="F38" s="1084" t="s">
        <v>74</v>
      </c>
      <c r="G38" s="1822"/>
      <c r="H38" s="1965"/>
      <c r="I38" s="1037" t="s">
        <v>261</v>
      </c>
      <c r="J38" s="773">
        <v>24241</v>
      </c>
      <c r="K38" s="497">
        <v>14215</v>
      </c>
      <c r="L38" s="610">
        <v>20000</v>
      </c>
      <c r="M38" s="537"/>
      <c r="N38" s="537"/>
      <c r="O38" s="1039">
        <v>20000</v>
      </c>
      <c r="P38" s="539">
        <v>460000</v>
      </c>
      <c r="Q38" s="1050">
        <v>800000</v>
      </c>
      <c r="R38" s="1531" t="s">
        <v>72</v>
      </c>
      <c r="S38" s="43">
        <v>1</v>
      </c>
      <c r="T38" s="43"/>
      <c r="U38" s="44"/>
    </row>
    <row r="39" spans="1:21" ht="26.25" customHeight="1" x14ac:dyDescent="0.2">
      <c r="A39" s="1930"/>
      <c r="B39" s="1814"/>
      <c r="C39" s="2039"/>
      <c r="D39" s="2089"/>
      <c r="E39" s="1829"/>
      <c r="F39" s="1101"/>
      <c r="G39" s="1822"/>
      <c r="H39" s="1965"/>
      <c r="I39" s="1347" t="s">
        <v>41</v>
      </c>
      <c r="J39" s="770"/>
      <c r="K39" s="401"/>
      <c r="L39" s="517"/>
      <c r="M39" s="518"/>
      <c r="N39" s="518"/>
      <c r="O39" s="519"/>
      <c r="P39" s="550">
        <v>30000</v>
      </c>
      <c r="Q39" s="1141">
        <v>50000</v>
      </c>
      <c r="R39" s="254" t="s">
        <v>236</v>
      </c>
      <c r="S39" s="35"/>
      <c r="T39" s="35">
        <v>30</v>
      </c>
      <c r="U39" s="36">
        <v>70</v>
      </c>
    </row>
    <row r="40" spans="1:21" ht="27" customHeight="1" x14ac:dyDescent="0.2">
      <c r="A40" s="1930"/>
      <c r="B40" s="1814"/>
      <c r="C40" s="2039"/>
      <c r="D40" s="1613" t="s">
        <v>10</v>
      </c>
      <c r="E40" s="1538" t="s">
        <v>210</v>
      </c>
      <c r="F40" s="1931" t="s">
        <v>74</v>
      </c>
      <c r="G40" s="1822"/>
      <c r="H40" s="2015"/>
      <c r="I40" s="1037" t="s">
        <v>261</v>
      </c>
      <c r="J40" s="773">
        <v>155207</v>
      </c>
      <c r="K40" s="497">
        <v>155210</v>
      </c>
      <c r="L40" s="443">
        <v>319700</v>
      </c>
      <c r="M40" s="537"/>
      <c r="N40" s="1039"/>
      <c r="O40" s="633">
        <v>319700</v>
      </c>
      <c r="P40" s="497"/>
      <c r="Q40" s="498"/>
      <c r="R40" s="1582" t="s">
        <v>164</v>
      </c>
      <c r="S40" s="1042">
        <v>100</v>
      </c>
      <c r="T40" s="1604"/>
      <c r="U40" s="258"/>
    </row>
    <row r="41" spans="1:21" ht="18" customHeight="1" x14ac:dyDescent="0.2">
      <c r="A41" s="1930"/>
      <c r="B41" s="1814"/>
      <c r="C41" s="2039"/>
      <c r="D41" s="1634"/>
      <c r="E41" s="1535"/>
      <c r="F41" s="1861"/>
      <c r="G41" s="1822"/>
      <c r="H41" s="2015"/>
      <c r="I41" s="320" t="s">
        <v>260</v>
      </c>
      <c r="J41" s="769">
        <v>41387</v>
      </c>
      <c r="K41" s="428">
        <f>41387+57400</f>
        <v>98787</v>
      </c>
      <c r="L41" s="530"/>
      <c r="M41" s="526"/>
      <c r="N41" s="527"/>
      <c r="O41" s="591"/>
      <c r="P41" s="428"/>
      <c r="Q41" s="1047"/>
      <c r="R41" s="1593"/>
      <c r="S41" s="1210"/>
      <c r="T41" s="1097"/>
      <c r="U41" s="1139"/>
    </row>
    <row r="42" spans="1:21" ht="16.5" customHeight="1" x14ac:dyDescent="0.2">
      <c r="A42" s="1930"/>
      <c r="B42" s="1814"/>
      <c r="C42" s="2039"/>
      <c r="D42" s="1634"/>
      <c r="E42" s="1535"/>
      <c r="F42" s="1861"/>
      <c r="G42" s="1822"/>
      <c r="H42" s="2015"/>
      <c r="I42" s="1052" t="s">
        <v>41</v>
      </c>
      <c r="J42" s="774"/>
      <c r="K42" s="783"/>
      <c r="L42" s="751">
        <v>101100</v>
      </c>
      <c r="M42" s="513"/>
      <c r="N42" s="1211"/>
      <c r="O42" s="669">
        <v>101050</v>
      </c>
      <c r="P42" s="420"/>
      <c r="Q42" s="421"/>
      <c r="R42" s="230" t="s">
        <v>96</v>
      </c>
      <c r="S42" s="1040"/>
      <c r="T42" s="232"/>
      <c r="U42" s="233"/>
    </row>
    <row r="43" spans="1:21" ht="40.5" customHeight="1" x14ac:dyDescent="0.2">
      <c r="A43" s="1930"/>
      <c r="B43" s="1814"/>
      <c r="C43" s="2039"/>
      <c r="D43" s="1614"/>
      <c r="E43" s="1539"/>
      <c r="F43" s="1861"/>
      <c r="G43" s="1822"/>
      <c r="H43" s="2015"/>
      <c r="I43" s="23" t="s">
        <v>41</v>
      </c>
      <c r="J43" s="770"/>
      <c r="K43" s="401"/>
      <c r="L43" s="171"/>
      <c r="M43" s="67"/>
      <c r="N43" s="1220"/>
      <c r="O43" s="172"/>
      <c r="P43" s="383"/>
      <c r="Q43" s="426"/>
      <c r="R43" s="259" t="s">
        <v>165</v>
      </c>
      <c r="S43" s="1041">
        <v>100</v>
      </c>
      <c r="T43" s="266"/>
      <c r="U43" s="250"/>
    </row>
    <row r="44" spans="1:21" ht="15.75" customHeight="1" x14ac:dyDescent="0.2">
      <c r="A44" s="1930"/>
      <c r="B44" s="1814"/>
      <c r="C44" s="2039"/>
      <c r="D44" s="1634" t="s">
        <v>44</v>
      </c>
      <c r="E44" s="1801" t="s">
        <v>170</v>
      </c>
      <c r="F44" s="1861"/>
      <c r="G44" s="1822"/>
      <c r="H44" s="2015"/>
      <c r="I44" s="320" t="s">
        <v>261</v>
      </c>
      <c r="J44" s="769">
        <v>92678</v>
      </c>
      <c r="K44" s="428">
        <v>30314</v>
      </c>
      <c r="L44" s="530">
        <v>100000</v>
      </c>
      <c r="M44" s="526"/>
      <c r="N44" s="527"/>
      <c r="O44" s="529">
        <v>100000</v>
      </c>
      <c r="P44" s="428">
        <v>450000</v>
      </c>
      <c r="Q44" s="1047">
        <v>600000</v>
      </c>
      <c r="R44" s="1565" t="s">
        <v>89</v>
      </c>
      <c r="S44" s="25">
        <v>1</v>
      </c>
      <c r="T44" s="25"/>
      <c r="U44" s="26"/>
    </row>
    <row r="45" spans="1:21" ht="15.75" customHeight="1" x14ac:dyDescent="0.2">
      <c r="A45" s="1930"/>
      <c r="B45" s="1814"/>
      <c r="C45" s="2039"/>
      <c r="D45" s="1634"/>
      <c r="E45" s="1801"/>
      <c r="F45" s="1861"/>
      <c r="G45" s="1822"/>
      <c r="H45" s="2015"/>
      <c r="I45" s="320" t="s">
        <v>41</v>
      </c>
      <c r="J45" s="769"/>
      <c r="K45" s="428"/>
      <c r="L45" s="530">
        <v>130000</v>
      </c>
      <c r="M45" s="527"/>
      <c r="N45" s="527"/>
      <c r="O45" s="527">
        <v>130000</v>
      </c>
      <c r="P45" s="428">
        <v>30000</v>
      </c>
      <c r="Q45" s="1047">
        <v>30000</v>
      </c>
      <c r="R45" s="1728" t="s">
        <v>323</v>
      </c>
      <c r="S45" s="25"/>
      <c r="T45" s="25"/>
      <c r="U45" s="26"/>
    </row>
    <row r="46" spans="1:21" ht="41.25" customHeight="1" x14ac:dyDescent="0.2">
      <c r="A46" s="1930"/>
      <c r="B46" s="1814"/>
      <c r="C46" s="2039"/>
      <c r="D46" s="1634"/>
      <c r="E46" s="1998"/>
      <c r="F46" s="1861"/>
      <c r="G46" s="1822"/>
      <c r="H46" s="2015"/>
      <c r="I46" s="1347" t="s">
        <v>41</v>
      </c>
      <c r="J46" s="770"/>
      <c r="K46" s="401"/>
      <c r="L46" s="517"/>
      <c r="M46" s="519"/>
      <c r="N46" s="518"/>
      <c r="O46" s="519"/>
      <c r="P46" s="550"/>
      <c r="Q46" s="1141"/>
      <c r="R46" s="1733"/>
      <c r="S46" s="1083"/>
      <c r="T46" s="1083">
        <v>30</v>
      </c>
      <c r="U46" s="250">
        <v>70</v>
      </c>
    </row>
    <row r="47" spans="1:21" ht="28.5" customHeight="1" x14ac:dyDescent="0.2">
      <c r="A47" s="1524"/>
      <c r="B47" s="1525"/>
      <c r="C47" s="162"/>
      <c r="D47" s="1618"/>
      <c r="E47" s="360" t="s">
        <v>211</v>
      </c>
      <c r="F47" s="1086" t="s">
        <v>74</v>
      </c>
      <c r="G47" s="1527"/>
      <c r="H47" s="1079"/>
      <c r="I47" s="110" t="s">
        <v>261</v>
      </c>
      <c r="J47" s="770">
        <v>37998</v>
      </c>
      <c r="K47" s="401">
        <v>73307</v>
      </c>
      <c r="L47" s="525"/>
      <c r="M47" s="526"/>
      <c r="N47" s="526"/>
      <c r="O47" s="529"/>
      <c r="P47" s="388"/>
      <c r="Q47" s="392"/>
      <c r="R47" s="1671"/>
      <c r="S47" s="1672"/>
      <c r="T47" s="1673"/>
      <c r="U47" s="1572"/>
    </row>
    <row r="48" spans="1:21" ht="18.75" customHeight="1" x14ac:dyDescent="0.2">
      <c r="A48" s="1930"/>
      <c r="B48" s="1814"/>
      <c r="C48" s="2039"/>
      <c r="D48" s="2087"/>
      <c r="E48" s="1865" t="s">
        <v>184</v>
      </c>
      <c r="F48" s="1087" t="s">
        <v>74</v>
      </c>
      <c r="G48" s="1822"/>
      <c r="H48" s="2038"/>
      <c r="I48" s="17" t="s">
        <v>261</v>
      </c>
      <c r="J48" s="772">
        <v>159291</v>
      </c>
      <c r="K48" s="734">
        <v>87165</v>
      </c>
      <c r="L48" s="528"/>
      <c r="M48" s="526"/>
      <c r="N48" s="526"/>
      <c r="O48" s="1464"/>
      <c r="P48" s="469"/>
      <c r="Q48" s="460"/>
      <c r="R48" s="1728"/>
      <c r="S48" s="1097"/>
      <c r="T48" s="1097"/>
      <c r="U48" s="1139"/>
    </row>
    <row r="49" spans="1:27" ht="17.25" customHeight="1" x14ac:dyDescent="0.2">
      <c r="A49" s="1930"/>
      <c r="B49" s="1814"/>
      <c r="C49" s="2039"/>
      <c r="D49" s="2087"/>
      <c r="E49" s="1998"/>
      <c r="F49" s="1653"/>
      <c r="G49" s="1822"/>
      <c r="H49" s="2038"/>
      <c r="I49" s="328" t="s">
        <v>260</v>
      </c>
      <c r="J49" s="770">
        <v>24618</v>
      </c>
      <c r="K49" s="401">
        <v>18598</v>
      </c>
      <c r="L49" s="528"/>
      <c r="M49" s="526"/>
      <c r="N49" s="526"/>
      <c r="O49" s="1464"/>
      <c r="P49" s="388"/>
      <c r="Q49" s="392"/>
      <c r="R49" s="1993"/>
      <c r="S49" s="1097"/>
      <c r="T49" s="1674"/>
      <c r="U49" s="1675"/>
    </row>
    <row r="50" spans="1:27" ht="15" customHeight="1" x14ac:dyDescent="0.2">
      <c r="A50" s="1524"/>
      <c r="B50" s="1525"/>
      <c r="C50" s="162"/>
      <c r="D50" s="1630"/>
      <c r="E50" s="336" t="s">
        <v>212</v>
      </c>
      <c r="F50" s="1088"/>
      <c r="G50" s="1569"/>
      <c r="H50" s="1079"/>
      <c r="I50" s="831" t="s">
        <v>261</v>
      </c>
      <c r="J50" s="775">
        <v>10050</v>
      </c>
      <c r="K50" s="472">
        <v>49050</v>
      </c>
      <c r="L50" s="517"/>
      <c r="M50" s="518"/>
      <c r="N50" s="518"/>
      <c r="O50" s="549"/>
      <c r="P50" s="383"/>
      <c r="Q50" s="384"/>
      <c r="R50" s="1676" t="s">
        <v>195</v>
      </c>
      <c r="S50" s="346" t="s">
        <v>194</v>
      </c>
      <c r="T50" s="310"/>
      <c r="U50" s="136"/>
    </row>
    <row r="51" spans="1:27" ht="14.25" customHeight="1" thickBot="1" x14ac:dyDescent="0.25">
      <c r="A51" s="501"/>
      <c r="B51" s="1596"/>
      <c r="C51" s="1666"/>
      <c r="D51" s="141"/>
      <c r="E51" s="1996"/>
      <c r="F51" s="1996"/>
      <c r="G51" s="1997"/>
      <c r="H51" s="2000" t="s">
        <v>103</v>
      </c>
      <c r="I51" s="2001"/>
      <c r="J51" s="600">
        <f>SUM(J38:J50)</f>
        <v>545470</v>
      </c>
      <c r="K51" s="719">
        <f>SUM(K38:K50)</f>
        <v>526646</v>
      </c>
      <c r="L51" s="671">
        <f t="shared" ref="L51:O51" si="1">SUM(L38:L46)</f>
        <v>670800</v>
      </c>
      <c r="M51" s="599">
        <f t="shared" si="1"/>
        <v>0</v>
      </c>
      <c r="N51" s="599">
        <f t="shared" si="1"/>
        <v>0</v>
      </c>
      <c r="O51" s="599">
        <f t="shared" si="1"/>
        <v>670750</v>
      </c>
      <c r="P51" s="599">
        <f>SUM(P38:P46)</f>
        <v>970000</v>
      </c>
      <c r="Q51" s="599">
        <f>SUM(Q38:Q46)</f>
        <v>1480000</v>
      </c>
      <c r="R51" s="145"/>
      <c r="S51" s="146"/>
      <c r="T51" s="146"/>
      <c r="U51" s="147"/>
    </row>
    <row r="52" spans="1:27" ht="33.75" customHeight="1" x14ac:dyDescent="0.2">
      <c r="A52" s="1574" t="s">
        <v>8</v>
      </c>
      <c r="B52" s="1575" t="s">
        <v>8</v>
      </c>
      <c r="C52" s="1616" t="s">
        <v>44</v>
      </c>
      <c r="D52" s="79"/>
      <c r="E52" s="75" t="s">
        <v>241</v>
      </c>
      <c r="F52" s="285" t="s">
        <v>183</v>
      </c>
      <c r="G52" s="1080" t="s">
        <v>68</v>
      </c>
      <c r="H52" s="2090" t="s">
        <v>114</v>
      </c>
      <c r="I52" s="223"/>
      <c r="J52" s="776"/>
      <c r="K52" s="462"/>
      <c r="L52" s="626"/>
      <c r="M52" s="602"/>
      <c r="N52" s="602"/>
      <c r="O52" s="627"/>
      <c r="P52" s="453"/>
      <c r="Q52" s="458"/>
      <c r="R52" s="184"/>
      <c r="S52" s="234"/>
      <c r="T52" s="234"/>
      <c r="U52" s="235"/>
    </row>
    <row r="53" spans="1:27" ht="17.25" customHeight="1" x14ac:dyDescent="0.2">
      <c r="A53" s="1813"/>
      <c r="B53" s="1814"/>
      <c r="C53" s="2039"/>
      <c r="D53" s="2088" t="s">
        <v>8</v>
      </c>
      <c r="E53" s="1888" t="s">
        <v>242</v>
      </c>
      <c r="F53" s="1927" t="s">
        <v>74</v>
      </c>
      <c r="G53" s="1929"/>
      <c r="H53" s="1965"/>
      <c r="I53" s="176" t="s">
        <v>261</v>
      </c>
      <c r="J53" s="763">
        <v>34725</v>
      </c>
      <c r="K53" s="734">
        <f>38730-4000</f>
        <v>34730</v>
      </c>
      <c r="L53" s="612">
        <v>100000</v>
      </c>
      <c r="M53" s="503"/>
      <c r="N53" s="554"/>
      <c r="O53" s="555">
        <v>100000</v>
      </c>
      <c r="P53" s="430">
        <v>67500</v>
      </c>
      <c r="Q53" s="431">
        <v>101200</v>
      </c>
      <c r="R53" s="1891" t="s">
        <v>138</v>
      </c>
      <c r="S53" s="55">
        <v>1</v>
      </c>
      <c r="T53" s="55"/>
      <c r="U53" s="73"/>
    </row>
    <row r="54" spans="1:27" ht="17.25" customHeight="1" x14ac:dyDescent="0.2">
      <c r="A54" s="1813"/>
      <c r="B54" s="1814"/>
      <c r="C54" s="2039"/>
      <c r="D54" s="2087"/>
      <c r="E54" s="1889"/>
      <c r="F54" s="1921"/>
      <c r="G54" s="1929"/>
      <c r="H54" s="1965"/>
      <c r="I54" s="17" t="s">
        <v>261</v>
      </c>
      <c r="J54" s="530"/>
      <c r="K54" s="428"/>
      <c r="L54" s="756"/>
      <c r="M54" s="526"/>
      <c r="N54" s="596"/>
      <c r="O54" s="591"/>
      <c r="P54" s="388">
        <v>1992200</v>
      </c>
      <c r="Q54" s="392">
        <v>2656300</v>
      </c>
      <c r="R54" s="1874"/>
      <c r="S54" s="1564"/>
      <c r="T54" s="1564"/>
      <c r="U54" s="70"/>
    </row>
    <row r="55" spans="1:27" ht="15.75" customHeight="1" x14ac:dyDescent="0.2">
      <c r="A55" s="1813"/>
      <c r="B55" s="1814"/>
      <c r="C55" s="2039"/>
      <c r="D55" s="2087"/>
      <c r="E55" s="1889"/>
      <c r="F55" s="1921"/>
      <c r="G55" s="1929"/>
      <c r="H55" s="1965"/>
      <c r="I55" s="246" t="s">
        <v>41</v>
      </c>
      <c r="J55" s="778"/>
      <c r="K55" s="787"/>
      <c r="L55" s="782">
        <v>403000</v>
      </c>
      <c r="M55" s="595"/>
      <c r="N55" s="595"/>
      <c r="O55" s="635">
        <v>403000</v>
      </c>
      <c r="P55" s="423">
        <v>28900</v>
      </c>
      <c r="Q55" s="424">
        <v>43400</v>
      </c>
      <c r="R55" s="1874"/>
      <c r="S55" s="1564">
        <v>10</v>
      </c>
      <c r="T55" s="1564">
        <v>50</v>
      </c>
      <c r="U55" s="70">
        <v>100</v>
      </c>
    </row>
    <row r="56" spans="1:27" ht="16.5" customHeight="1" x14ac:dyDescent="0.2">
      <c r="A56" s="1813"/>
      <c r="B56" s="1814"/>
      <c r="C56" s="2039"/>
      <c r="D56" s="2089"/>
      <c r="E56" s="1914"/>
      <c r="F56" s="1928"/>
      <c r="G56" s="1929"/>
      <c r="H56" s="1965"/>
      <c r="I56" s="270" t="s">
        <v>70</v>
      </c>
      <c r="J56" s="764"/>
      <c r="K56" s="401"/>
      <c r="L56" s="611"/>
      <c r="M56" s="521"/>
      <c r="N56" s="521"/>
      <c r="O56" s="522"/>
      <c r="P56" s="383">
        <v>546100</v>
      </c>
      <c r="Q56" s="384">
        <v>819000</v>
      </c>
      <c r="R56" s="1926"/>
      <c r="S56" s="71"/>
      <c r="T56" s="71"/>
      <c r="U56" s="72"/>
    </row>
    <row r="57" spans="1:27" ht="19.5" customHeight="1" x14ac:dyDescent="0.2">
      <c r="A57" s="1524"/>
      <c r="B57" s="1525"/>
      <c r="C57" s="1028"/>
      <c r="D57" s="2088" t="s">
        <v>10</v>
      </c>
      <c r="E57" s="1888" t="s">
        <v>386</v>
      </c>
      <c r="F57" s="1927" t="s">
        <v>74</v>
      </c>
      <c r="G57" s="2097"/>
      <c r="H57" s="2050"/>
      <c r="I57" s="1037" t="s">
        <v>261</v>
      </c>
      <c r="J57" s="443">
        <v>8689</v>
      </c>
      <c r="K57" s="497">
        <v>0</v>
      </c>
      <c r="L57" s="610">
        <v>12000</v>
      </c>
      <c r="M57" s="537"/>
      <c r="N57" s="537"/>
      <c r="O57" s="538">
        <v>12000</v>
      </c>
      <c r="P57" s="497">
        <v>150000</v>
      </c>
      <c r="Q57" s="497"/>
      <c r="R57" s="1533" t="s">
        <v>72</v>
      </c>
      <c r="S57" s="196">
        <v>2</v>
      </c>
      <c r="T57" s="196"/>
      <c r="U57" s="197"/>
    </row>
    <row r="58" spans="1:27" ht="20.25" customHeight="1" x14ac:dyDescent="0.2">
      <c r="A58" s="1524"/>
      <c r="B58" s="1525"/>
      <c r="C58" s="1028"/>
      <c r="D58" s="2089"/>
      <c r="E58" s="1914"/>
      <c r="F58" s="1928"/>
      <c r="G58" s="2097"/>
      <c r="H58" s="2051"/>
      <c r="I58" s="23" t="s">
        <v>71</v>
      </c>
      <c r="J58" s="764"/>
      <c r="K58" s="401"/>
      <c r="L58" s="517"/>
      <c r="M58" s="518"/>
      <c r="N58" s="518"/>
      <c r="O58" s="549"/>
      <c r="P58" s="401"/>
      <c r="Q58" s="401"/>
      <c r="R58" s="1570" t="s">
        <v>193</v>
      </c>
      <c r="S58" s="135"/>
      <c r="T58" s="153">
        <v>100</v>
      </c>
      <c r="U58" s="154"/>
    </row>
    <row r="59" spans="1:27" ht="16.5" customHeight="1" x14ac:dyDescent="0.2">
      <c r="A59" s="1524"/>
      <c r="B59" s="1525"/>
      <c r="C59" s="1612"/>
      <c r="D59" s="1634" t="s">
        <v>44</v>
      </c>
      <c r="E59" s="1827" t="s">
        <v>98</v>
      </c>
      <c r="F59" s="1546" t="s">
        <v>74</v>
      </c>
      <c r="G59" s="1544"/>
      <c r="H59" s="1994"/>
      <c r="I59" s="1037" t="s">
        <v>261</v>
      </c>
      <c r="J59" s="498"/>
      <c r="K59" s="497"/>
      <c r="L59" s="610"/>
      <c r="M59" s="537"/>
      <c r="N59" s="537"/>
      <c r="O59" s="538"/>
      <c r="P59" s="497"/>
      <c r="Q59" s="498">
        <v>50000</v>
      </c>
      <c r="R59" s="1533" t="s">
        <v>72</v>
      </c>
      <c r="S59" s="1604"/>
      <c r="T59" s="196"/>
      <c r="U59" s="197">
        <v>1</v>
      </c>
    </row>
    <row r="60" spans="1:27" ht="17.25" customHeight="1" x14ac:dyDescent="0.2">
      <c r="A60" s="1524"/>
      <c r="B60" s="1525"/>
      <c r="C60" s="1612"/>
      <c r="D60" s="1637"/>
      <c r="E60" s="2008"/>
      <c r="F60" s="1546"/>
      <c r="G60" s="1544"/>
      <c r="H60" s="1994"/>
      <c r="I60" s="265" t="s">
        <v>71</v>
      </c>
      <c r="J60" s="905"/>
      <c r="K60" s="783"/>
      <c r="L60" s="510"/>
      <c r="M60" s="636"/>
      <c r="N60" s="636"/>
      <c r="O60" s="637"/>
      <c r="P60" s="483"/>
      <c r="Q60" s="638">
        <v>30000</v>
      </c>
      <c r="R60" s="1537"/>
      <c r="S60" s="1603"/>
      <c r="T60" s="1564"/>
      <c r="U60" s="70"/>
    </row>
    <row r="61" spans="1:27" ht="19.5" customHeight="1" x14ac:dyDescent="0.2">
      <c r="A61" s="1813"/>
      <c r="B61" s="1814"/>
      <c r="C61" s="2039"/>
      <c r="D61" s="2092" t="s">
        <v>49</v>
      </c>
      <c r="E61" s="1884" t="s">
        <v>229</v>
      </c>
      <c r="F61" s="1657" t="s">
        <v>74</v>
      </c>
      <c r="G61" s="1544"/>
      <c r="H61" s="1994"/>
      <c r="I61" s="1037" t="s">
        <v>41</v>
      </c>
      <c r="J61" s="498"/>
      <c r="K61" s="497"/>
      <c r="L61" s="610"/>
      <c r="M61" s="537"/>
      <c r="N61" s="537"/>
      <c r="O61" s="538"/>
      <c r="P61" s="539"/>
      <c r="Q61" s="1050"/>
      <c r="R61" s="1891" t="s">
        <v>72</v>
      </c>
      <c r="S61" s="55"/>
      <c r="T61" s="55"/>
      <c r="U61" s="73">
        <v>1</v>
      </c>
    </row>
    <row r="62" spans="1:27" ht="20.25" customHeight="1" x14ac:dyDescent="0.2">
      <c r="A62" s="1876"/>
      <c r="B62" s="1877"/>
      <c r="C62" s="2057"/>
      <c r="D62" s="2093"/>
      <c r="E62" s="1829"/>
      <c r="F62" s="267"/>
      <c r="G62" s="1430"/>
      <c r="H62" s="1995"/>
      <c r="I62" s="110" t="s">
        <v>261</v>
      </c>
      <c r="J62" s="736"/>
      <c r="K62" s="401"/>
      <c r="L62" s="611"/>
      <c r="M62" s="583"/>
      <c r="N62" s="583"/>
      <c r="O62" s="584"/>
      <c r="P62" s="446">
        <v>10000</v>
      </c>
      <c r="Q62" s="471">
        <v>60000</v>
      </c>
      <c r="R62" s="1926"/>
      <c r="S62" s="135"/>
      <c r="T62" s="135"/>
      <c r="U62" s="136"/>
    </row>
    <row r="63" spans="1:27" ht="23.25" customHeight="1" x14ac:dyDescent="0.2">
      <c r="A63" s="1813"/>
      <c r="B63" s="1814"/>
      <c r="C63" s="2039"/>
      <c r="D63" s="2097" t="s">
        <v>50</v>
      </c>
      <c r="E63" s="1827" t="s">
        <v>387</v>
      </c>
      <c r="F63" s="1636" t="s">
        <v>74</v>
      </c>
      <c r="G63" s="1637"/>
      <c r="H63" s="2002" t="s">
        <v>115</v>
      </c>
      <c r="I63" s="320" t="s">
        <v>41</v>
      </c>
      <c r="J63" s="1047"/>
      <c r="K63" s="428"/>
      <c r="L63" s="525"/>
      <c r="M63" s="526"/>
      <c r="N63" s="526"/>
      <c r="O63" s="529"/>
      <c r="P63" s="733"/>
      <c r="Q63" s="1051"/>
      <c r="R63" s="1874" t="s">
        <v>296</v>
      </c>
      <c r="S63" s="1564"/>
      <c r="T63" s="247" t="s">
        <v>297</v>
      </c>
      <c r="U63" s="263">
        <v>100</v>
      </c>
      <c r="V63" s="1547"/>
      <c r="W63" s="1597"/>
      <c r="X63" s="1597"/>
      <c r="Y63" s="1677"/>
      <c r="Z63" s="1677"/>
      <c r="AA63" s="1677"/>
    </row>
    <row r="64" spans="1:27" ht="28.5" customHeight="1" x14ac:dyDescent="0.2">
      <c r="A64" s="1813"/>
      <c r="B64" s="1814"/>
      <c r="C64" s="2039"/>
      <c r="D64" s="2093"/>
      <c r="E64" s="1829"/>
      <c r="F64" s="267"/>
      <c r="G64" s="269"/>
      <c r="H64" s="1919"/>
      <c r="I64" s="110" t="s">
        <v>261</v>
      </c>
      <c r="J64" s="736"/>
      <c r="K64" s="401"/>
      <c r="L64" s="611"/>
      <c r="M64" s="583"/>
      <c r="N64" s="583"/>
      <c r="O64" s="584"/>
      <c r="P64" s="446">
        <v>206800</v>
      </c>
      <c r="Q64" s="471">
        <v>150000</v>
      </c>
      <c r="R64" s="1926"/>
      <c r="S64" s="135"/>
      <c r="T64" s="135"/>
      <c r="U64" s="136"/>
      <c r="V64" s="1548"/>
      <c r="W64" s="1597"/>
      <c r="X64" s="1597"/>
      <c r="Y64" s="1677"/>
      <c r="Z64" s="1677"/>
      <c r="AA64" s="1677"/>
    </row>
    <row r="65" spans="1:27" ht="52.5" customHeight="1" x14ac:dyDescent="0.2">
      <c r="A65" s="1524"/>
      <c r="B65" s="1525"/>
      <c r="C65" s="1612"/>
      <c r="D65" s="1633"/>
      <c r="E65" s="1089" t="s">
        <v>93</v>
      </c>
      <c r="F65" s="1022" t="s">
        <v>74</v>
      </c>
      <c r="G65" s="1602"/>
      <c r="H65" s="1090" t="s">
        <v>114</v>
      </c>
      <c r="I65" s="22" t="s">
        <v>261</v>
      </c>
      <c r="J65" s="777">
        <v>47816</v>
      </c>
      <c r="K65" s="463">
        <v>47820</v>
      </c>
      <c r="L65" s="780"/>
      <c r="M65" s="630"/>
      <c r="N65" s="630"/>
      <c r="O65" s="631"/>
      <c r="P65" s="383"/>
      <c r="Q65" s="389"/>
      <c r="R65" s="180"/>
      <c r="S65" s="481"/>
      <c r="T65" s="272"/>
      <c r="U65" s="273"/>
      <c r="V65" s="1563"/>
      <c r="W65" s="1677"/>
      <c r="X65" s="1677"/>
      <c r="Y65" s="1677"/>
      <c r="Z65" s="1677"/>
      <c r="AA65" s="1677"/>
    </row>
    <row r="66" spans="1:27" ht="16.5" customHeight="1" thickBot="1" x14ac:dyDescent="0.25">
      <c r="A66" s="1595"/>
      <c r="B66" s="1596"/>
      <c r="C66" s="1666"/>
      <c r="D66" s="148"/>
      <c r="E66" s="2094"/>
      <c r="F66" s="2094"/>
      <c r="G66" s="2154"/>
      <c r="H66" s="2011" t="s">
        <v>103</v>
      </c>
      <c r="I66" s="2012"/>
      <c r="J66" s="641">
        <f>SUM(J53:J65)</f>
        <v>91230</v>
      </c>
      <c r="K66" s="755">
        <f>SUM(K53:K65)</f>
        <v>82550</v>
      </c>
      <c r="L66" s="640">
        <f>SUM(L53:L62)</f>
        <v>515000</v>
      </c>
      <c r="M66" s="640">
        <f>SUM(M53:M62)</f>
        <v>0</v>
      </c>
      <c r="N66" s="640">
        <f>SUM(N53:N62)</f>
        <v>0</v>
      </c>
      <c r="O66" s="640">
        <f>SUM(O53:O62)</f>
        <v>515000</v>
      </c>
      <c r="P66" s="642">
        <f>SUM(P53:P64)</f>
        <v>3001500</v>
      </c>
      <c r="Q66" s="640">
        <f>SUM(Q53:Q64)</f>
        <v>3909900</v>
      </c>
      <c r="R66" s="145"/>
      <c r="S66" s="150"/>
      <c r="T66" s="150"/>
      <c r="U66" s="151"/>
    </row>
    <row r="67" spans="1:27" ht="33" customHeight="1" x14ac:dyDescent="0.2">
      <c r="A67" s="1574" t="s">
        <v>8</v>
      </c>
      <c r="B67" s="1575" t="s">
        <v>8</v>
      </c>
      <c r="C67" s="1616" t="s">
        <v>49</v>
      </c>
      <c r="D67" s="85"/>
      <c r="E67" s="86" t="s">
        <v>79</v>
      </c>
      <c r="F67" s="279" t="s">
        <v>178</v>
      </c>
      <c r="G67" s="1105" t="s">
        <v>68</v>
      </c>
      <c r="H67" s="2091" t="s">
        <v>114</v>
      </c>
      <c r="I67" s="102"/>
      <c r="J67" s="792"/>
      <c r="K67" s="453"/>
      <c r="L67" s="644"/>
      <c r="M67" s="643"/>
      <c r="N67" s="643"/>
      <c r="O67" s="645"/>
      <c r="P67" s="453"/>
      <c r="Q67" s="459"/>
      <c r="R67" s="224"/>
      <c r="S67" s="225"/>
      <c r="T67" s="225"/>
      <c r="U67" s="226"/>
    </row>
    <row r="68" spans="1:27" ht="18.75" customHeight="1" x14ac:dyDescent="0.2">
      <c r="A68" s="1524"/>
      <c r="B68" s="1525"/>
      <c r="C68" s="1612"/>
      <c r="D68" s="2139" t="s">
        <v>8</v>
      </c>
      <c r="E68" s="1827" t="s">
        <v>99</v>
      </c>
      <c r="F68" s="2140" t="s">
        <v>74</v>
      </c>
      <c r="G68" s="1999"/>
      <c r="H68" s="1965"/>
      <c r="I68" s="1037" t="s">
        <v>261</v>
      </c>
      <c r="J68" s="773">
        <v>98471</v>
      </c>
      <c r="K68" s="497">
        <v>69159</v>
      </c>
      <c r="L68" s="610">
        <v>70000</v>
      </c>
      <c r="M68" s="537"/>
      <c r="N68" s="537"/>
      <c r="O68" s="1039">
        <f>L68</f>
        <v>70000</v>
      </c>
      <c r="P68" s="497">
        <v>450000</v>
      </c>
      <c r="Q68" s="497">
        <v>800000</v>
      </c>
      <c r="R68" s="1874" t="s">
        <v>175</v>
      </c>
      <c r="S68" s="1550">
        <v>1</v>
      </c>
      <c r="T68" s="1550"/>
      <c r="U68" s="1551"/>
    </row>
    <row r="69" spans="1:27" ht="20.25" customHeight="1" x14ac:dyDescent="0.2">
      <c r="A69" s="1524"/>
      <c r="B69" s="1525"/>
      <c r="C69" s="1612"/>
      <c r="D69" s="2139"/>
      <c r="E69" s="1827"/>
      <c r="F69" s="2140"/>
      <c r="G69" s="1999"/>
      <c r="H69" s="1965"/>
      <c r="I69" s="359" t="s">
        <v>41</v>
      </c>
      <c r="J69" s="770"/>
      <c r="K69" s="401"/>
      <c r="L69" s="517"/>
      <c r="M69" s="646"/>
      <c r="N69" s="646"/>
      <c r="O69" s="519"/>
      <c r="P69" s="451">
        <v>30000</v>
      </c>
      <c r="Q69" s="451">
        <v>50000</v>
      </c>
      <c r="R69" s="1874"/>
      <c r="S69" s="1550"/>
      <c r="T69" s="1550">
        <v>10</v>
      </c>
      <c r="U69" s="1551">
        <v>25</v>
      </c>
    </row>
    <row r="70" spans="1:27" ht="18" customHeight="1" x14ac:dyDescent="0.2">
      <c r="A70" s="1813"/>
      <c r="B70" s="1814"/>
      <c r="C70" s="2039"/>
      <c r="D70" s="2088" t="s">
        <v>10</v>
      </c>
      <c r="E70" s="1906" t="s">
        <v>394</v>
      </c>
      <c r="F70" s="2098" t="s">
        <v>74</v>
      </c>
      <c r="G70" s="1886"/>
      <c r="H70" s="2034"/>
      <c r="I70" s="1037" t="s">
        <v>261</v>
      </c>
      <c r="J70" s="773">
        <v>28962</v>
      </c>
      <c r="K70" s="497">
        <v>0</v>
      </c>
      <c r="L70" s="610">
        <v>88800</v>
      </c>
      <c r="M70" s="537"/>
      <c r="N70" s="537"/>
      <c r="O70" s="1039">
        <f>L70</f>
        <v>88800</v>
      </c>
      <c r="P70" s="497"/>
      <c r="Q70" s="498">
        <v>100000</v>
      </c>
      <c r="R70" s="251" t="s">
        <v>72</v>
      </c>
      <c r="S70" s="276">
        <v>1</v>
      </c>
      <c r="T70" s="276"/>
      <c r="U70" s="277"/>
    </row>
    <row r="71" spans="1:27" ht="39.75" customHeight="1" x14ac:dyDescent="0.2">
      <c r="A71" s="1813"/>
      <c r="B71" s="1814"/>
      <c r="C71" s="2039"/>
      <c r="D71" s="2087"/>
      <c r="E71" s="1907"/>
      <c r="F71" s="1871"/>
      <c r="G71" s="1886"/>
      <c r="H71" s="2034"/>
      <c r="I71" s="23" t="s">
        <v>41</v>
      </c>
      <c r="J71" s="770"/>
      <c r="K71" s="401"/>
      <c r="L71" s="611"/>
      <c r="M71" s="596"/>
      <c r="N71" s="596"/>
      <c r="O71" s="625"/>
      <c r="P71" s="469"/>
      <c r="Q71" s="460">
        <v>30000</v>
      </c>
      <c r="R71" s="1543" t="s">
        <v>395</v>
      </c>
      <c r="S71" s="1564"/>
      <c r="T71" s="1564"/>
      <c r="U71" s="263">
        <v>10</v>
      </c>
    </row>
    <row r="72" spans="1:27" ht="19.5" customHeight="1" x14ac:dyDescent="0.2">
      <c r="A72" s="1813"/>
      <c r="B72" s="1814"/>
      <c r="C72" s="2039"/>
      <c r="D72" s="2088" t="s">
        <v>44</v>
      </c>
      <c r="E72" s="1865" t="s">
        <v>186</v>
      </c>
      <c r="F72" s="2098" t="s">
        <v>74</v>
      </c>
      <c r="G72" s="1886"/>
      <c r="H72" s="2015"/>
      <c r="I72" s="1037" t="s">
        <v>261</v>
      </c>
      <c r="J72" s="773">
        <v>25487</v>
      </c>
      <c r="K72" s="497">
        <v>10499</v>
      </c>
      <c r="L72" s="610">
        <v>10500</v>
      </c>
      <c r="M72" s="537"/>
      <c r="N72" s="537"/>
      <c r="O72" s="1039">
        <v>10500</v>
      </c>
      <c r="P72" s="497">
        <v>150000</v>
      </c>
      <c r="Q72" s="498">
        <v>455700</v>
      </c>
      <c r="R72" s="1715" t="s">
        <v>187</v>
      </c>
      <c r="S72" s="55">
        <v>1</v>
      </c>
      <c r="T72" s="55"/>
      <c r="U72" s="73"/>
      <c r="V72" s="708"/>
    </row>
    <row r="73" spans="1:27" ht="15" customHeight="1" x14ac:dyDescent="0.2">
      <c r="A73" s="1813"/>
      <c r="B73" s="1814"/>
      <c r="C73" s="2039"/>
      <c r="D73" s="2087"/>
      <c r="E73" s="1801"/>
      <c r="F73" s="1871"/>
      <c r="G73" s="1886"/>
      <c r="H73" s="2015"/>
      <c r="I73" s="320" t="s">
        <v>41</v>
      </c>
      <c r="J73" s="769"/>
      <c r="K73" s="428"/>
      <c r="L73" s="525"/>
      <c r="M73" s="526"/>
      <c r="N73" s="526"/>
      <c r="O73" s="527"/>
      <c r="P73" s="428"/>
      <c r="Q73" s="1047"/>
      <c r="R73" s="1716"/>
      <c r="S73" s="1564"/>
      <c r="T73" s="1564"/>
      <c r="U73" s="70"/>
    </row>
    <row r="74" spans="1:27" ht="18" customHeight="1" x14ac:dyDescent="0.2">
      <c r="A74" s="1813"/>
      <c r="B74" s="1814"/>
      <c r="C74" s="2039"/>
      <c r="D74" s="2089"/>
      <c r="E74" s="1998"/>
      <c r="F74" s="2099"/>
      <c r="G74" s="1886"/>
      <c r="H74" s="2015"/>
      <c r="I74" s="1347" t="s">
        <v>71</v>
      </c>
      <c r="J74" s="770"/>
      <c r="K74" s="401"/>
      <c r="L74" s="517"/>
      <c r="M74" s="518"/>
      <c r="N74" s="518"/>
      <c r="O74" s="519"/>
      <c r="P74" s="401">
        <v>30000</v>
      </c>
      <c r="Q74" s="736"/>
      <c r="R74" s="1733"/>
      <c r="S74" s="71">
        <v>35</v>
      </c>
      <c r="T74" s="71">
        <v>100</v>
      </c>
      <c r="U74" s="275"/>
    </row>
    <row r="75" spans="1:27" ht="21" customHeight="1" x14ac:dyDescent="0.2">
      <c r="A75" s="1813"/>
      <c r="B75" s="1814"/>
      <c r="C75" s="2039"/>
      <c r="D75" s="2088" t="s">
        <v>49</v>
      </c>
      <c r="E75" s="1865" t="s">
        <v>388</v>
      </c>
      <c r="F75" s="2098" t="s">
        <v>74</v>
      </c>
      <c r="G75" s="1886"/>
      <c r="H75" s="2034"/>
      <c r="I75" s="1037" t="s">
        <v>261</v>
      </c>
      <c r="J75" s="773"/>
      <c r="K75" s="497"/>
      <c r="L75" s="610">
        <v>950000</v>
      </c>
      <c r="M75" s="537"/>
      <c r="N75" s="537"/>
      <c r="O75" s="1039">
        <v>950000</v>
      </c>
      <c r="P75" s="497"/>
      <c r="Q75" s="498"/>
      <c r="R75" s="1715" t="s">
        <v>306</v>
      </c>
      <c r="S75" s="55">
        <v>100</v>
      </c>
      <c r="T75" s="55"/>
      <c r="U75" s="73"/>
      <c r="V75" s="1547"/>
      <c r="W75" s="1597"/>
      <c r="X75" s="1597"/>
      <c r="Y75" s="1677"/>
      <c r="Z75" s="1677"/>
    </row>
    <row r="76" spans="1:27" ht="21" customHeight="1" x14ac:dyDescent="0.2">
      <c r="A76" s="1813"/>
      <c r="B76" s="1814"/>
      <c r="C76" s="2039"/>
      <c r="D76" s="2089"/>
      <c r="E76" s="1998"/>
      <c r="F76" s="2099"/>
      <c r="G76" s="2083"/>
      <c r="H76" s="2120"/>
      <c r="I76" s="23" t="s">
        <v>41</v>
      </c>
      <c r="J76" s="770"/>
      <c r="K76" s="401"/>
      <c r="L76" s="611"/>
      <c r="M76" s="583"/>
      <c r="N76" s="583"/>
      <c r="O76" s="648"/>
      <c r="P76" s="446"/>
      <c r="Q76" s="447"/>
      <c r="R76" s="1733"/>
      <c r="S76" s="71"/>
      <c r="T76" s="274"/>
      <c r="U76" s="275"/>
      <c r="V76" s="1548"/>
      <c r="W76" s="1597"/>
      <c r="X76" s="1597"/>
      <c r="Y76" s="1677"/>
      <c r="Z76" s="1677"/>
    </row>
    <row r="77" spans="1:27" ht="17.25" customHeight="1" thickBot="1" x14ac:dyDescent="0.25">
      <c r="A77" s="1595"/>
      <c r="B77" s="1596"/>
      <c r="C77" s="149"/>
      <c r="D77" s="148"/>
      <c r="E77" s="2094"/>
      <c r="F77" s="2094"/>
      <c r="G77" s="2154"/>
      <c r="H77" s="2011" t="s">
        <v>103</v>
      </c>
      <c r="I77" s="2156"/>
      <c r="J77" s="650">
        <f>SUM(J68:J74)</f>
        <v>152920</v>
      </c>
      <c r="K77" s="755">
        <f>SUM(K68:K74)</f>
        <v>79658</v>
      </c>
      <c r="L77" s="667">
        <f>SUM(L68:L75)</f>
        <v>1119300</v>
      </c>
      <c r="M77" s="649">
        <f t="shared" ref="M77:N77" si="2">SUM(M68:M74)</f>
        <v>0</v>
      </c>
      <c r="N77" s="649">
        <f t="shared" si="2"/>
        <v>0</v>
      </c>
      <c r="O77" s="649">
        <f>SUM(O68:O75)</f>
        <v>1119300</v>
      </c>
      <c r="P77" s="649">
        <f>SUM(P68:P74)</f>
        <v>660000</v>
      </c>
      <c r="Q77" s="649">
        <f>SUM(Q68:Q74)</f>
        <v>1435700</v>
      </c>
      <c r="R77" s="145"/>
      <c r="S77" s="150"/>
      <c r="T77" s="150"/>
      <c r="U77" s="151"/>
      <c r="V77" s="1563"/>
      <c r="W77" s="1677"/>
      <c r="X77" s="1677"/>
      <c r="Y77" s="1677"/>
      <c r="Z77" s="1677"/>
    </row>
    <row r="78" spans="1:27" ht="34.5" customHeight="1" x14ac:dyDescent="0.2">
      <c r="A78" s="1574" t="s">
        <v>8</v>
      </c>
      <c r="B78" s="1575" t="s">
        <v>8</v>
      </c>
      <c r="C78" s="1616" t="s">
        <v>50</v>
      </c>
      <c r="D78" s="228"/>
      <c r="E78" s="373" t="s">
        <v>230</v>
      </c>
      <c r="F78" s="279" t="s">
        <v>166</v>
      </c>
      <c r="G78" s="1661" t="s">
        <v>68</v>
      </c>
      <c r="H78" s="376"/>
      <c r="I78" s="223"/>
      <c r="J78" s="794"/>
      <c r="K78" s="462"/>
      <c r="L78" s="626"/>
      <c r="M78" s="602"/>
      <c r="N78" s="602"/>
      <c r="O78" s="627"/>
      <c r="P78" s="794"/>
      <c r="Q78" s="462"/>
      <c r="R78" s="13"/>
      <c r="S78" s="45"/>
      <c r="T78" s="45"/>
      <c r="U78" s="46"/>
    </row>
    <row r="79" spans="1:27" ht="13.5" customHeight="1" x14ac:dyDescent="0.2">
      <c r="A79" s="1524"/>
      <c r="B79" s="1525"/>
      <c r="C79" s="1612"/>
      <c r="D79" s="1613" t="s">
        <v>8</v>
      </c>
      <c r="E79" s="1888" t="s">
        <v>231</v>
      </c>
      <c r="F79" s="1107" t="s">
        <v>74</v>
      </c>
      <c r="G79" s="1527"/>
      <c r="H79" s="2003" t="s">
        <v>177</v>
      </c>
      <c r="I79" s="320" t="s">
        <v>261</v>
      </c>
      <c r="J79" s="773">
        <v>14481</v>
      </c>
      <c r="K79" s="497">
        <v>0</v>
      </c>
      <c r="L79" s="610">
        <v>34000</v>
      </c>
      <c r="M79" s="537"/>
      <c r="N79" s="537"/>
      <c r="O79" s="538">
        <v>34000</v>
      </c>
      <c r="P79" s="1700">
        <f>400000+34000</f>
        <v>434000</v>
      </c>
      <c r="Q79" s="539">
        <v>890000</v>
      </c>
      <c r="R79" s="1891" t="s">
        <v>181</v>
      </c>
      <c r="S79" s="56"/>
      <c r="T79" s="43">
        <v>1</v>
      </c>
      <c r="U79" s="44"/>
    </row>
    <row r="80" spans="1:27" ht="15" customHeight="1" x14ac:dyDescent="0.2">
      <c r="A80" s="1524"/>
      <c r="B80" s="1525"/>
      <c r="C80" s="1612"/>
      <c r="D80" s="1634"/>
      <c r="E80" s="1889"/>
      <c r="F80" s="2175"/>
      <c r="G80" s="1527"/>
      <c r="H80" s="2004"/>
      <c r="I80" s="320" t="s">
        <v>70</v>
      </c>
      <c r="J80" s="769"/>
      <c r="K80" s="428"/>
      <c r="L80" s="525"/>
      <c r="M80" s="526"/>
      <c r="N80" s="526"/>
      <c r="O80" s="529"/>
      <c r="P80" s="732"/>
      <c r="Q80" s="733"/>
      <c r="R80" s="1874"/>
      <c r="S80" s="1603"/>
      <c r="T80" s="25"/>
      <c r="U80" s="26"/>
    </row>
    <row r="81" spans="1:21" ht="14.25" customHeight="1" x14ac:dyDescent="0.2">
      <c r="A81" s="1524"/>
      <c r="B81" s="1525"/>
      <c r="C81" s="1612"/>
      <c r="D81" s="1614"/>
      <c r="E81" s="1890"/>
      <c r="F81" s="2176"/>
      <c r="G81" s="1527"/>
      <c r="H81" s="2005"/>
      <c r="I81" s="23" t="s">
        <v>73</v>
      </c>
      <c r="J81" s="770"/>
      <c r="K81" s="401"/>
      <c r="L81" s="801"/>
      <c r="M81" s="655"/>
      <c r="N81" s="655"/>
      <c r="O81" s="656"/>
      <c r="P81" s="1701">
        <v>70000</v>
      </c>
      <c r="Q81" s="383">
        <v>3000</v>
      </c>
      <c r="R81" s="1892"/>
      <c r="S81" s="35"/>
      <c r="T81" s="35">
        <v>45</v>
      </c>
      <c r="U81" s="36">
        <v>100</v>
      </c>
    </row>
    <row r="82" spans="1:21" ht="18" customHeight="1" x14ac:dyDescent="0.2">
      <c r="A82" s="1524"/>
      <c r="B82" s="1525"/>
      <c r="C82" s="1612"/>
      <c r="D82" s="1618" t="s">
        <v>10</v>
      </c>
      <c r="E82" s="2095" t="s">
        <v>232</v>
      </c>
      <c r="F82" s="1108"/>
      <c r="G82" s="1527"/>
      <c r="H82" s="2030" t="s">
        <v>177</v>
      </c>
      <c r="I82" s="1037" t="s">
        <v>261</v>
      </c>
      <c r="J82" s="773">
        <v>14481</v>
      </c>
      <c r="K82" s="497">
        <v>0</v>
      </c>
      <c r="L82" s="610">
        <v>67000</v>
      </c>
      <c r="M82" s="537"/>
      <c r="N82" s="537"/>
      <c r="O82" s="538">
        <v>67000</v>
      </c>
      <c r="P82" s="1700">
        <v>600000</v>
      </c>
      <c r="Q82" s="539">
        <v>1500000</v>
      </c>
      <c r="R82" s="251" t="s">
        <v>200</v>
      </c>
      <c r="S82" s="488">
        <v>1</v>
      </c>
      <c r="T82" s="488"/>
      <c r="U82" s="489"/>
    </row>
    <row r="83" spans="1:21" ht="36" customHeight="1" x14ac:dyDescent="0.2">
      <c r="A83" s="1524"/>
      <c r="B83" s="1525"/>
      <c r="C83" s="1655"/>
      <c r="D83" s="1541"/>
      <c r="E83" s="2096"/>
      <c r="F83" s="1108"/>
      <c r="G83" s="1527"/>
      <c r="H83" s="2031"/>
      <c r="I83" s="288" t="s">
        <v>41</v>
      </c>
      <c r="J83" s="774"/>
      <c r="K83" s="783"/>
      <c r="L83" s="615"/>
      <c r="M83" s="513"/>
      <c r="N83" s="513"/>
      <c r="O83" s="514"/>
      <c r="P83" s="731">
        <v>20000</v>
      </c>
      <c r="Q83" s="420">
        <v>30000</v>
      </c>
      <c r="R83" s="1043" t="s">
        <v>294</v>
      </c>
      <c r="S83" s="178"/>
      <c r="T83" s="178">
        <v>10</v>
      </c>
      <c r="U83" s="179">
        <v>30</v>
      </c>
    </row>
    <row r="84" spans="1:21" ht="14.25" customHeight="1" x14ac:dyDescent="0.2">
      <c r="A84" s="1524"/>
      <c r="B84" s="1525"/>
      <c r="C84" s="1655"/>
      <c r="D84" s="1541"/>
      <c r="E84" s="2007" t="s">
        <v>389</v>
      </c>
      <c r="F84" s="1108"/>
      <c r="G84" s="1527"/>
      <c r="H84" s="2004"/>
      <c r="I84" s="491" t="s">
        <v>41</v>
      </c>
      <c r="J84" s="1014"/>
      <c r="K84" s="1465"/>
      <c r="L84" s="1018">
        <v>150000</v>
      </c>
      <c r="M84" s="821"/>
      <c r="N84" s="821"/>
      <c r="O84" s="822">
        <v>150000</v>
      </c>
      <c r="P84" s="1702"/>
      <c r="Q84" s="1142"/>
      <c r="R84" s="1607" t="s">
        <v>390</v>
      </c>
      <c r="S84" s="827">
        <v>100</v>
      </c>
      <c r="T84" s="827"/>
      <c r="U84" s="493"/>
    </row>
    <row r="85" spans="1:21" ht="15.75" customHeight="1" x14ac:dyDescent="0.2">
      <c r="A85" s="1524"/>
      <c r="B85" s="1525"/>
      <c r="C85" s="1655"/>
      <c r="D85" s="1541"/>
      <c r="E85" s="2008"/>
      <c r="F85" s="1108"/>
      <c r="G85" s="1527"/>
      <c r="H85" s="1678"/>
      <c r="I85" s="175" t="s">
        <v>261</v>
      </c>
      <c r="J85" s="770">
        <v>136730</v>
      </c>
      <c r="K85" s="401">
        <v>0</v>
      </c>
      <c r="L85" s="611"/>
      <c r="M85" s="521"/>
      <c r="N85" s="521"/>
      <c r="O85" s="522"/>
      <c r="P85" s="1701"/>
      <c r="Q85" s="383"/>
      <c r="R85" s="1570"/>
      <c r="S85" s="153"/>
      <c r="T85" s="153"/>
      <c r="U85" s="154"/>
    </row>
    <row r="86" spans="1:21" ht="18.75" customHeight="1" x14ac:dyDescent="0.2">
      <c r="A86" s="1524"/>
      <c r="B86" s="1525"/>
      <c r="C86" s="1655"/>
      <c r="D86" s="1560"/>
      <c r="E86" s="1906" t="s">
        <v>244</v>
      </c>
      <c r="F86" s="1658" t="s">
        <v>74</v>
      </c>
      <c r="G86" s="1527"/>
      <c r="H86" s="2148" t="s">
        <v>115</v>
      </c>
      <c r="I86" s="17" t="s">
        <v>71</v>
      </c>
      <c r="J86" s="769">
        <v>9326</v>
      </c>
      <c r="K86" s="428">
        <v>9326</v>
      </c>
      <c r="L86" s="528"/>
      <c r="M86" s="526"/>
      <c r="N86" s="526"/>
      <c r="O86" s="529"/>
      <c r="P86" s="1703"/>
      <c r="Q86" s="388"/>
      <c r="R86" s="1728"/>
      <c r="S86" s="1600"/>
      <c r="T86" s="1600"/>
      <c r="U86" s="1572"/>
    </row>
    <row r="87" spans="1:21" ht="19.5" customHeight="1" x14ac:dyDescent="0.2">
      <c r="A87" s="1524"/>
      <c r="B87" s="1525"/>
      <c r="C87" s="1655"/>
      <c r="D87" s="1541"/>
      <c r="E87" s="1901"/>
      <c r="F87" s="1108"/>
      <c r="G87" s="1527"/>
      <c r="H87" s="2149"/>
      <c r="I87" s="17" t="s">
        <v>100</v>
      </c>
      <c r="J87" s="769">
        <v>5257</v>
      </c>
      <c r="K87" s="428">
        <v>5257</v>
      </c>
      <c r="L87" s="528"/>
      <c r="M87" s="526"/>
      <c r="N87" s="526"/>
      <c r="O87" s="529"/>
      <c r="P87" s="1703"/>
      <c r="Q87" s="388"/>
      <c r="R87" s="2006"/>
      <c r="S87" s="1600"/>
      <c r="T87" s="1600"/>
      <c r="U87" s="1572"/>
    </row>
    <row r="88" spans="1:21" ht="18" customHeight="1" x14ac:dyDescent="0.2">
      <c r="A88" s="1524"/>
      <c r="B88" s="1525"/>
      <c r="C88" s="1655"/>
      <c r="D88" s="1633" t="s">
        <v>44</v>
      </c>
      <c r="E88" s="1044" t="s">
        <v>220</v>
      </c>
      <c r="F88" s="375"/>
      <c r="G88" s="1602" t="s">
        <v>55</v>
      </c>
      <c r="H88" s="380" t="s">
        <v>375</v>
      </c>
      <c r="I88" s="21" t="s">
        <v>41</v>
      </c>
      <c r="J88" s="775">
        <v>2896</v>
      </c>
      <c r="K88" s="472">
        <v>0</v>
      </c>
      <c r="L88" s="801"/>
      <c r="M88" s="655"/>
      <c r="N88" s="655"/>
      <c r="O88" s="656"/>
      <c r="P88" s="1701"/>
      <c r="Q88" s="383"/>
      <c r="R88" s="1570"/>
      <c r="S88" s="1083"/>
      <c r="T88" s="1083"/>
      <c r="U88" s="250"/>
    </row>
    <row r="89" spans="1:21" ht="15" customHeight="1" thickBot="1" x14ac:dyDescent="0.25">
      <c r="A89" s="1595"/>
      <c r="B89" s="1596"/>
      <c r="C89" s="1666"/>
      <c r="D89" s="248"/>
      <c r="E89" s="2094"/>
      <c r="F89" s="2094"/>
      <c r="G89" s="2094"/>
      <c r="H89" s="2011" t="s">
        <v>103</v>
      </c>
      <c r="I89" s="2012"/>
      <c r="J89" s="668">
        <f>SUM(J79:J88)</f>
        <v>183171</v>
      </c>
      <c r="K89" s="755">
        <f>SUM(K79:K88)</f>
        <v>14583</v>
      </c>
      <c r="L89" s="667">
        <f>SUM(L79:L88)</f>
        <v>251000</v>
      </c>
      <c r="M89" s="667">
        <f t="shared" ref="M89:Q89" si="3">SUM(M79:M88)</f>
        <v>0</v>
      </c>
      <c r="N89" s="667">
        <f t="shared" si="3"/>
        <v>0</v>
      </c>
      <c r="O89" s="667">
        <f>SUM(O79:O88)</f>
        <v>251000</v>
      </c>
      <c r="P89" s="650">
        <f>SUM(P79:P88)</f>
        <v>1124000</v>
      </c>
      <c r="Q89" s="755">
        <f t="shared" si="3"/>
        <v>2423000</v>
      </c>
      <c r="R89" s="145"/>
      <c r="S89" s="146"/>
      <c r="T89" s="146"/>
      <c r="U89" s="147"/>
    </row>
    <row r="90" spans="1:21" ht="30" customHeight="1" x14ac:dyDescent="0.2">
      <c r="A90" s="2164" t="s">
        <v>8</v>
      </c>
      <c r="B90" s="1877" t="s">
        <v>8</v>
      </c>
      <c r="C90" s="2057" t="s">
        <v>52</v>
      </c>
      <c r="D90" s="1614"/>
      <c r="E90" s="1267" t="s">
        <v>116</v>
      </c>
      <c r="F90" s="1466" t="s">
        <v>180</v>
      </c>
      <c r="G90" s="1529" t="s">
        <v>68</v>
      </c>
      <c r="H90" s="1467"/>
      <c r="I90" s="1268"/>
      <c r="J90" s="1468"/>
      <c r="K90" s="1469"/>
      <c r="L90" s="1470"/>
      <c r="M90" s="1471"/>
      <c r="N90" s="1471"/>
      <c r="O90" s="1472"/>
      <c r="P90" s="1473"/>
      <c r="Q90" s="1474"/>
      <c r="R90" s="900"/>
      <c r="S90" s="35"/>
      <c r="T90" s="35"/>
      <c r="U90" s="36"/>
    </row>
    <row r="91" spans="1:21" ht="21" customHeight="1" x14ac:dyDescent="0.2">
      <c r="A91" s="2165"/>
      <c r="B91" s="1910"/>
      <c r="C91" s="2117"/>
      <c r="D91" s="2150" t="s">
        <v>8</v>
      </c>
      <c r="E91" s="1865" t="s">
        <v>331</v>
      </c>
      <c r="F91" s="2009" t="s">
        <v>74</v>
      </c>
      <c r="G91" s="1822"/>
      <c r="H91" s="2119" t="s">
        <v>115</v>
      </c>
      <c r="I91" s="1631" t="s">
        <v>41</v>
      </c>
      <c r="J91" s="497"/>
      <c r="K91" s="773"/>
      <c r="L91" s="1113">
        <v>21400</v>
      </c>
      <c r="M91" s="537"/>
      <c r="N91" s="537"/>
      <c r="O91" s="538">
        <v>21400</v>
      </c>
      <c r="P91" s="1050"/>
      <c r="Q91" s="1150"/>
      <c r="R91" s="1916" t="s">
        <v>213</v>
      </c>
      <c r="S91" s="1162">
        <v>100</v>
      </c>
      <c r="T91" s="1604"/>
      <c r="U91" s="258"/>
    </row>
    <row r="92" spans="1:21" ht="21.75" customHeight="1" x14ac:dyDescent="0.2">
      <c r="A92" s="2165"/>
      <c r="B92" s="1910"/>
      <c r="C92" s="2117"/>
      <c r="D92" s="2150"/>
      <c r="E92" s="1801"/>
      <c r="F92" s="2010"/>
      <c r="G92" s="1822"/>
      <c r="H92" s="2034"/>
      <c r="I92" s="1562" t="s">
        <v>75</v>
      </c>
      <c r="J92" s="428">
        <v>492875</v>
      </c>
      <c r="K92" s="769">
        <v>492875</v>
      </c>
      <c r="L92" s="528"/>
      <c r="M92" s="526"/>
      <c r="N92" s="526"/>
      <c r="O92" s="529"/>
      <c r="P92" s="1214"/>
      <c r="Q92" s="530"/>
      <c r="R92" s="2032"/>
      <c r="S92" s="1163"/>
      <c r="T92" s="1097"/>
      <c r="U92" s="1139"/>
    </row>
    <row r="93" spans="1:21" ht="18" customHeight="1" x14ac:dyDescent="0.2">
      <c r="A93" s="2165"/>
      <c r="B93" s="1910"/>
      <c r="C93" s="2117"/>
      <c r="D93" s="2150"/>
      <c r="E93" s="1998"/>
      <c r="F93" s="1660"/>
      <c r="G93" s="1527"/>
      <c r="H93" s="2120"/>
      <c r="I93" s="1347" t="s">
        <v>70</v>
      </c>
      <c r="J93" s="401">
        <v>1981696</v>
      </c>
      <c r="K93" s="770">
        <v>1981696</v>
      </c>
      <c r="L93" s="528"/>
      <c r="M93" s="526"/>
      <c r="N93" s="518"/>
      <c r="O93" s="549"/>
      <c r="P93" s="1215"/>
      <c r="Q93" s="764"/>
      <c r="R93" s="1679"/>
      <c r="S93" s="1163"/>
      <c r="T93" s="1097"/>
      <c r="U93" s="1139"/>
    </row>
    <row r="94" spans="1:21" ht="18" customHeight="1" x14ac:dyDescent="0.2">
      <c r="A94" s="2165"/>
      <c r="B94" s="1910"/>
      <c r="C94" s="2117"/>
      <c r="D94" s="2151" t="s">
        <v>10</v>
      </c>
      <c r="E94" s="1865" t="s">
        <v>324</v>
      </c>
      <c r="F94" s="1636"/>
      <c r="G94" s="1822"/>
      <c r="H94" s="2003" t="s">
        <v>177</v>
      </c>
      <c r="I94" s="2143" t="s">
        <v>75</v>
      </c>
      <c r="J94" s="497"/>
      <c r="K94" s="773"/>
      <c r="L94" s="860">
        <v>758800</v>
      </c>
      <c r="M94" s="861">
        <v>758800</v>
      </c>
      <c r="N94" s="610"/>
      <c r="O94" s="538"/>
      <c r="P94" s="1216"/>
      <c r="Q94" s="498"/>
      <c r="R94" s="1275" t="s">
        <v>326</v>
      </c>
      <c r="S94" s="196">
        <v>2</v>
      </c>
      <c r="T94" s="1604"/>
      <c r="U94" s="258"/>
    </row>
    <row r="95" spans="1:21" ht="22.5" customHeight="1" x14ac:dyDescent="0.2">
      <c r="A95" s="2165"/>
      <c r="B95" s="1910"/>
      <c r="C95" s="2117"/>
      <c r="D95" s="2152"/>
      <c r="E95" s="1998"/>
      <c r="F95" s="1636"/>
      <c r="G95" s="1822"/>
      <c r="H95" s="2015"/>
      <c r="I95" s="1919"/>
      <c r="J95" s="401"/>
      <c r="K95" s="770"/>
      <c r="L95" s="520"/>
      <c r="M95" s="518"/>
      <c r="N95" s="517"/>
      <c r="O95" s="549"/>
      <c r="P95" s="1215"/>
      <c r="Q95" s="736"/>
      <c r="R95" s="254" t="s">
        <v>325</v>
      </c>
      <c r="S95" s="153">
        <v>2</v>
      </c>
      <c r="T95" s="1083"/>
      <c r="U95" s="250"/>
    </row>
    <row r="96" spans="1:21" ht="16.5" customHeight="1" x14ac:dyDescent="0.2">
      <c r="A96" s="2165"/>
      <c r="B96" s="1910"/>
      <c r="C96" s="2117"/>
      <c r="D96" s="1635" t="s">
        <v>44</v>
      </c>
      <c r="E96" s="1865" t="s">
        <v>338</v>
      </c>
      <c r="F96" s="1546"/>
      <c r="G96" s="1527"/>
      <c r="H96" s="1123"/>
      <c r="I96" s="1647" t="s">
        <v>75</v>
      </c>
      <c r="J96" s="428"/>
      <c r="K96" s="769"/>
      <c r="L96" s="528">
        <v>60000</v>
      </c>
      <c r="M96" s="526"/>
      <c r="N96" s="525"/>
      <c r="O96" s="529">
        <v>60000</v>
      </c>
      <c r="P96" s="1214">
        <v>624000</v>
      </c>
      <c r="Q96" s="530">
        <v>1316000</v>
      </c>
      <c r="R96" s="1275" t="s">
        <v>72</v>
      </c>
      <c r="S96" s="196"/>
      <c r="T96" s="1604">
        <v>1</v>
      </c>
      <c r="U96" s="258"/>
    </row>
    <row r="97" spans="1:21" ht="16.5" customHeight="1" x14ac:dyDescent="0.2">
      <c r="A97" s="2165"/>
      <c r="B97" s="1910"/>
      <c r="C97" s="2117"/>
      <c r="D97" s="1635"/>
      <c r="E97" s="2008"/>
      <c r="F97" s="1546"/>
      <c r="G97" s="1527"/>
      <c r="H97" s="1123"/>
      <c r="I97" s="1647"/>
      <c r="J97" s="428"/>
      <c r="K97" s="769"/>
      <c r="L97" s="528"/>
      <c r="M97" s="526"/>
      <c r="N97" s="525"/>
      <c r="O97" s="529"/>
      <c r="P97" s="1214"/>
      <c r="Q97" s="530"/>
      <c r="R97" s="1274" t="s">
        <v>337</v>
      </c>
      <c r="S97" s="153"/>
      <c r="T97" s="1083">
        <v>30</v>
      </c>
      <c r="U97" s="250">
        <v>100</v>
      </c>
    </row>
    <row r="98" spans="1:21" ht="42" customHeight="1" x14ac:dyDescent="0.2">
      <c r="A98" s="2165"/>
      <c r="B98" s="1910"/>
      <c r="C98" s="2117"/>
      <c r="D98" s="1633" t="s">
        <v>49</v>
      </c>
      <c r="E98" s="1089" t="s">
        <v>137</v>
      </c>
      <c r="F98" s="1022" t="s">
        <v>74</v>
      </c>
      <c r="G98" s="1569"/>
      <c r="H98" s="1680"/>
      <c r="I98" s="21" t="s">
        <v>75</v>
      </c>
      <c r="J98" s="472"/>
      <c r="K98" s="775"/>
      <c r="L98" s="619"/>
      <c r="M98" s="742"/>
      <c r="N98" s="742"/>
      <c r="O98" s="747"/>
      <c r="P98" s="1217"/>
      <c r="Q98" s="1164">
        <v>300000</v>
      </c>
      <c r="R98" s="1561" t="s">
        <v>352</v>
      </c>
      <c r="S98" s="198"/>
      <c r="T98" s="1278"/>
      <c r="U98" s="273" t="s">
        <v>214</v>
      </c>
    </row>
    <row r="99" spans="1:21" ht="21" customHeight="1" x14ac:dyDescent="0.2">
      <c r="A99" s="2165"/>
      <c r="B99" s="1910"/>
      <c r="C99" s="2117"/>
      <c r="D99" s="2153" t="s">
        <v>50</v>
      </c>
      <c r="E99" s="2016" t="s">
        <v>233</v>
      </c>
      <c r="F99" s="1160" t="s">
        <v>74</v>
      </c>
      <c r="G99" s="1822"/>
      <c r="H99" s="2028" t="s">
        <v>115</v>
      </c>
      <c r="I99" s="1631" t="s">
        <v>73</v>
      </c>
      <c r="J99" s="497">
        <v>120829</v>
      </c>
      <c r="K99" s="773">
        <v>120829</v>
      </c>
      <c r="L99" s="528"/>
      <c r="M99" s="526"/>
      <c r="N99" s="1039"/>
      <c r="O99" s="538"/>
      <c r="P99" s="1050"/>
      <c r="Q99" s="1150"/>
      <c r="R99" s="1712" t="s">
        <v>353</v>
      </c>
      <c r="S99" s="1708" t="s">
        <v>163</v>
      </c>
      <c r="T99" s="1346"/>
      <c r="U99" s="101"/>
    </row>
    <row r="100" spans="1:21" ht="17.25" customHeight="1" x14ac:dyDescent="0.2">
      <c r="A100" s="2165"/>
      <c r="B100" s="1910"/>
      <c r="C100" s="2117"/>
      <c r="D100" s="2088"/>
      <c r="E100" s="1906"/>
      <c r="F100" s="1161"/>
      <c r="G100" s="1822"/>
      <c r="H100" s="2029"/>
      <c r="I100" s="1562" t="s">
        <v>71</v>
      </c>
      <c r="J100" s="428">
        <v>191149</v>
      </c>
      <c r="K100" s="769">
        <v>191149</v>
      </c>
      <c r="L100" s="528">
        <v>29000</v>
      </c>
      <c r="M100" s="526"/>
      <c r="N100" s="527"/>
      <c r="O100" s="529">
        <v>29000</v>
      </c>
      <c r="P100" s="1047"/>
      <c r="Q100" s="530"/>
      <c r="R100" s="1713"/>
      <c r="S100" s="1709"/>
      <c r="T100" s="1710"/>
      <c r="U100" s="1711"/>
    </row>
    <row r="101" spans="1:21" ht="17.25" customHeight="1" x14ac:dyDescent="0.2">
      <c r="A101" s="2166"/>
      <c r="B101" s="1911"/>
      <c r="C101" s="2118"/>
      <c r="D101" s="1634"/>
      <c r="E101" s="1545"/>
      <c r="F101" s="1161"/>
      <c r="G101" s="1527"/>
      <c r="H101" s="1619"/>
      <c r="I101" s="1562" t="s">
        <v>41</v>
      </c>
      <c r="J101" s="428"/>
      <c r="K101" s="769"/>
      <c r="L101" s="528">
        <v>113000</v>
      </c>
      <c r="M101" s="526"/>
      <c r="N101" s="527"/>
      <c r="O101" s="529">
        <v>113000</v>
      </c>
      <c r="P101" s="1047"/>
      <c r="Q101" s="530"/>
      <c r="R101" s="1713"/>
      <c r="S101" s="1709"/>
      <c r="T101" s="1710"/>
      <c r="U101" s="1711"/>
    </row>
    <row r="102" spans="1:21" ht="18.75" customHeight="1" x14ac:dyDescent="0.2">
      <c r="A102" s="2166"/>
      <c r="B102" s="1911"/>
      <c r="C102" s="2118"/>
      <c r="D102" s="1614"/>
      <c r="E102" s="1542"/>
      <c r="F102" s="1159"/>
      <c r="G102" s="1569"/>
      <c r="H102" s="1171"/>
      <c r="I102" s="1347" t="s">
        <v>75</v>
      </c>
      <c r="J102" s="401">
        <v>23199</v>
      </c>
      <c r="K102" s="770">
        <v>23199</v>
      </c>
      <c r="L102" s="520"/>
      <c r="M102" s="518"/>
      <c r="N102" s="519"/>
      <c r="O102" s="549"/>
      <c r="P102" s="736"/>
      <c r="Q102" s="764"/>
      <c r="R102" s="2144"/>
      <c r="S102" s="2017"/>
      <c r="T102" s="2017"/>
      <c r="U102" s="2035"/>
    </row>
    <row r="103" spans="1:21" ht="15" customHeight="1" thickBot="1" x14ac:dyDescent="0.25">
      <c r="A103" s="1595"/>
      <c r="B103" s="1596"/>
      <c r="C103" s="1666"/>
      <c r="D103" s="248"/>
      <c r="E103" s="2094"/>
      <c r="F103" s="2094"/>
      <c r="G103" s="2094"/>
      <c r="H103" s="2011" t="s">
        <v>103</v>
      </c>
      <c r="I103" s="2012"/>
      <c r="J103" s="668">
        <f t="shared" ref="J103:O103" si="4">SUM(J91:J102)</f>
        <v>2809748</v>
      </c>
      <c r="K103" s="650">
        <f t="shared" si="4"/>
        <v>2809748</v>
      </c>
      <c r="L103" s="649">
        <f>SUM(L91:L102)</f>
        <v>982200</v>
      </c>
      <c r="M103" s="1078">
        <f t="shared" si="4"/>
        <v>758800</v>
      </c>
      <c r="N103" s="1078">
        <f t="shared" si="4"/>
        <v>0</v>
      </c>
      <c r="O103" s="1475">
        <f t="shared" si="4"/>
        <v>223400</v>
      </c>
      <c r="P103" s="1120">
        <f>SUM(P91:P102)</f>
        <v>624000</v>
      </c>
      <c r="Q103" s="650">
        <f>SUM(Q91:Q102)</f>
        <v>1616000</v>
      </c>
      <c r="R103" s="145"/>
      <c r="S103" s="146"/>
      <c r="T103" s="146"/>
      <c r="U103" s="147"/>
    </row>
    <row r="104" spans="1:21" ht="27" customHeight="1" x14ac:dyDescent="0.2">
      <c r="A104" s="1524" t="s">
        <v>8</v>
      </c>
      <c r="B104" s="1525" t="s">
        <v>8</v>
      </c>
      <c r="C104" s="162" t="s">
        <v>53</v>
      </c>
      <c r="D104" s="1630"/>
      <c r="E104" s="1172" t="s">
        <v>329</v>
      </c>
      <c r="F104" s="1073"/>
      <c r="G104" s="1581" t="s">
        <v>68</v>
      </c>
      <c r="H104" s="2155" t="s">
        <v>114</v>
      </c>
      <c r="I104" s="110"/>
      <c r="J104" s="475"/>
      <c r="K104" s="812"/>
      <c r="L104" s="810"/>
      <c r="M104" s="521"/>
      <c r="N104" s="521"/>
      <c r="O104" s="810"/>
      <c r="P104" s="466"/>
      <c r="Q104" s="434"/>
      <c r="R104" s="180"/>
      <c r="S104" s="182"/>
      <c r="T104" s="182"/>
      <c r="U104" s="181"/>
    </row>
    <row r="105" spans="1:21" ht="23.25" customHeight="1" x14ac:dyDescent="0.2">
      <c r="A105" s="1524"/>
      <c r="B105" s="1525"/>
      <c r="C105" s="1008"/>
      <c r="D105" s="1630" t="s">
        <v>8</v>
      </c>
      <c r="E105" s="1125" t="s">
        <v>159</v>
      </c>
      <c r="F105" s="1598"/>
      <c r="G105" s="1527"/>
      <c r="H105" s="2004"/>
      <c r="I105" s="110" t="s">
        <v>261</v>
      </c>
      <c r="J105" s="475">
        <v>2896</v>
      </c>
      <c r="K105" s="472">
        <v>1000</v>
      </c>
      <c r="L105" s="1137">
        <v>3000</v>
      </c>
      <c r="M105" s="630"/>
      <c r="N105" s="630"/>
      <c r="O105" s="1137">
        <v>3000</v>
      </c>
      <c r="P105" s="389">
        <v>3000</v>
      </c>
      <c r="Q105" s="434">
        <v>3000</v>
      </c>
      <c r="R105" s="1715" t="s">
        <v>354</v>
      </c>
      <c r="S105" s="100">
        <v>100</v>
      </c>
      <c r="T105" s="100">
        <v>100</v>
      </c>
      <c r="U105" s="101">
        <v>100</v>
      </c>
    </row>
    <row r="106" spans="1:21" s="41" customFormat="1" ht="53.25" customHeight="1" x14ac:dyDescent="0.2">
      <c r="A106" s="1524"/>
      <c r="B106" s="1525"/>
      <c r="C106" s="1612"/>
      <c r="D106" s="125" t="s">
        <v>10</v>
      </c>
      <c r="E106" s="842" t="s">
        <v>129</v>
      </c>
      <c r="F106" s="1134"/>
      <c r="G106" s="1622"/>
      <c r="H106" s="1132"/>
      <c r="I106" s="1131" t="s">
        <v>41</v>
      </c>
      <c r="J106" s="1136">
        <v>2896</v>
      </c>
      <c r="K106" s="1127">
        <v>2896</v>
      </c>
      <c r="L106" s="1126">
        <v>6000</v>
      </c>
      <c r="M106" s="1128"/>
      <c r="N106" s="1128"/>
      <c r="O106" s="1138">
        <v>6000</v>
      </c>
      <c r="P106" s="1129">
        <v>3000</v>
      </c>
      <c r="Q106" s="1130">
        <v>3000</v>
      </c>
      <c r="R106" s="1733"/>
      <c r="S106" s="1608"/>
      <c r="T106" s="1608"/>
      <c r="U106" s="1609"/>
    </row>
    <row r="107" spans="1:21" ht="15" customHeight="1" thickBot="1" x14ac:dyDescent="0.25">
      <c r="A107" s="1524"/>
      <c r="B107" s="1525"/>
      <c r="C107" s="1655"/>
      <c r="D107" s="1476"/>
      <c r="E107" s="1477"/>
      <c r="F107" s="1478"/>
      <c r="G107" s="1476"/>
      <c r="H107" s="2011" t="s">
        <v>103</v>
      </c>
      <c r="I107" s="2012"/>
      <c r="J107" s="668">
        <f>SUM(J105:J106)</f>
        <v>5792</v>
      </c>
      <c r="K107" s="755">
        <f t="shared" ref="K107:Q107" si="5">SUM(K105:K106)</f>
        <v>3896</v>
      </c>
      <c r="L107" s="668">
        <f>SUM(L105:L106)</f>
        <v>9000</v>
      </c>
      <c r="M107" s="1078">
        <f t="shared" si="5"/>
        <v>0</v>
      </c>
      <c r="N107" s="1078">
        <f t="shared" si="5"/>
        <v>0</v>
      </c>
      <c r="O107" s="668">
        <f>SUM(O105:O106)</f>
        <v>9000</v>
      </c>
      <c r="P107" s="755">
        <f>SUM(P105:P106)</f>
        <v>6000</v>
      </c>
      <c r="Q107" s="668">
        <f t="shared" si="5"/>
        <v>6000</v>
      </c>
      <c r="R107" s="1681"/>
      <c r="S107" s="143"/>
      <c r="T107" s="143"/>
      <c r="U107" s="144"/>
    </row>
    <row r="108" spans="1:21" ht="14.25" customHeight="1" thickBot="1" x14ac:dyDescent="0.25">
      <c r="A108" s="139" t="s">
        <v>8</v>
      </c>
      <c r="B108" s="9" t="s">
        <v>8</v>
      </c>
      <c r="C108" s="1720" t="s">
        <v>11</v>
      </c>
      <c r="D108" s="1720"/>
      <c r="E108" s="1720"/>
      <c r="F108" s="1720"/>
      <c r="G108" s="1720"/>
      <c r="H108" s="1720"/>
      <c r="I108" s="1721"/>
      <c r="J108" s="720">
        <f t="shared" ref="J108:Q108" si="6">J103+J66+J51+J36+J89+J77+J107</f>
        <v>4206832</v>
      </c>
      <c r="K108" s="394">
        <f t="shared" si="6"/>
        <v>3930672</v>
      </c>
      <c r="L108" s="720">
        <f t="shared" si="6"/>
        <v>5412600</v>
      </c>
      <c r="M108" s="720">
        <f t="shared" si="6"/>
        <v>758800</v>
      </c>
      <c r="N108" s="720">
        <f t="shared" si="6"/>
        <v>0</v>
      </c>
      <c r="O108" s="720">
        <f t="shared" si="6"/>
        <v>4653750</v>
      </c>
      <c r="P108" s="394">
        <f>P103+P66+P51+P36+P89+P77+P107</f>
        <v>7015400</v>
      </c>
      <c r="Q108" s="720">
        <f t="shared" si="6"/>
        <v>14686700</v>
      </c>
      <c r="R108" s="1594"/>
      <c r="S108" s="32"/>
      <c r="T108" s="32"/>
      <c r="U108" s="33"/>
    </row>
    <row r="109" spans="1:21" ht="14.25" customHeight="1" thickBot="1" x14ac:dyDescent="0.25">
      <c r="A109" s="139" t="s">
        <v>8</v>
      </c>
      <c r="B109" s="9" t="s">
        <v>10</v>
      </c>
      <c r="C109" s="1734" t="s">
        <v>48</v>
      </c>
      <c r="D109" s="1734"/>
      <c r="E109" s="1734"/>
      <c r="F109" s="1734"/>
      <c r="G109" s="1734"/>
      <c r="H109" s="1734"/>
      <c r="I109" s="1734"/>
      <c r="J109" s="1734"/>
      <c r="K109" s="1734"/>
      <c r="L109" s="1735"/>
      <c r="M109" s="1735"/>
      <c r="N109" s="1735"/>
      <c r="O109" s="1735"/>
      <c r="P109" s="1734"/>
      <c r="Q109" s="1734"/>
      <c r="R109" s="1734"/>
      <c r="S109" s="1734"/>
      <c r="T109" s="1734"/>
      <c r="U109" s="1736"/>
    </row>
    <row r="110" spans="1:21" ht="29.25" customHeight="1" x14ac:dyDescent="0.2">
      <c r="A110" s="1574" t="s">
        <v>8</v>
      </c>
      <c r="B110" s="1575" t="s">
        <v>10</v>
      </c>
      <c r="C110" s="1616" t="s">
        <v>8</v>
      </c>
      <c r="D110" s="221"/>
      <c r="E110" s="210" t="s">
        <v>92</v>
      </c>
      <c r="F110" s="1479" t="s">
        <v>368</v>
      </c>
      <c r="G110" s="1601" t="s">
        <v>55</v>
      </c>
      <c r="H110" s="1627" t="s">
        <v>117</v>
      </c>
      <c r="I110" s="1485"/>
      <c r="J110" s="1486"/>
      <c r="K110" s="1485"/>
      <c r="L110" s="1518"/>
      <c r="M110" s="1682"/>
      <c r="N110" s="1682"/>
      <c r="O110" s="1683"/>
      <c r="P110" s="1518"/>
      <c r="Q110" s="1684"/>
      <c r="R110" s="1487"/>
      <c r="S110" s="1488"/>
      <c r="T110" s="1489"/>
      <c r="U110" s="1490"/>
    </row>
    <row r="111" spans="1:21" ht="14.25" customHeight="1" x14ac:dyDescent="0.2">
      <c r="A111" s="1524"/>
      <c r="B111" s="1525"/>
      <c r="C111" s="1612"/>
      <c r="D111" s="1618" t="s">
        <v>8</v>
      </c>
      <c r="E111" s="1578" t="s">
        <v>81</v>
      </c>
      <c r="F111" s="1292"/>
      <c r="G111" s="1527"/>
      <c r="H111" s="2015"/>
      <c r="I111" s="293"/>
      <c r="J111" s="1480"/>
      <c r="K111" s="1480"/>
      <c r="L111" s="1481"/>
      <c r="M111" s="1482"/>
      <c r="N111" s="1482"/>
      <c r="O111" s="1483"/>
      <c r="P111" s="709"/>
      <c r="Q111" s="1484"/>
      <c r="R111" s="1491"/>
      <c r="S111" s="1492"/>
      <c r="T111" s="1493"/>
      <c r="U111" s="1494"/>
    </row>
    <row r="112" spans="1:21" ht="15.75" customHeight="1" x14ac:dyDescent="0.2">
      <c r="A112" s="1524"/>
      <c r="B112" s="1525"/>
      <c r="C112" s="1612"/>
      <c r="D112" s="1618"/>
      <c r="E112" s="2121" t="s">
        <v>132</v>
      </c>
      <c r="F112" s="1540"/>
      <c r="G112" s="1527"/>
      <c r="H112" s="2015"/>
      <c r="I112" s="1173" t="s">
        <v>41</v>
      </c>
      <c r="J112" s="528">
        <v>4805636</v>
      </c>
      <c r="K112" s="769">
        <f>4805636-53266</f>
        <v>4752370</v>
      </c>
      <c r="L112" s="528">
        <v>4852300</v>
      </c>
      <c r="M112" s="526">
        <v>4852300</v>
      </c>
      <c r="N112" s="526"/>
      <c r="O112" s="529"/>
      <c r="P112" s="733">
        <v>5162400</v>
      </c>
      <c r="Q112" s="392">
        <v>5263400</v>
      </c>
      <c r="R112" s="1716" t="s">
        <v>64</v>
      </c>
      <c r="S112" s="1550">
        <v>5</v>
      </c>
      <c r="T112" s="1550">
        <v>5</v>
      </c>
      <c r="U112" s="1551">
        <v>5</v>
      </c>
    </row>
    <row r="113" spans="1:23" ht="14.25" customHeight="1" x14ac:dyDescent="0.2">
      <c r="A113" s="1524"/>
      <c r="B113" s="1525"/>
      <c r="C113" s="1612"/>
      <c r="D113" s="1618"/>
      <c r="E113" s="2121"/>
      <c r="F113" s="1540"/>
      <c r="G113" s="1527"/>
      <c r="H113" s="2015"/>
      <c r="I113" s="1173" t="s">
        <v>100</v>
      </c>
      <c r="J113" s="528"/>
      <c r="K113" s="769"/>
      <c r="L113" s="528"/>
      <c r="M113" s="526"/>
      <c r="N113" s="526"/>
      <c r="O113" s="529"/>
      <c r="P113" s="733"/>
      <c r="Q113" s="436"/>
      <c r="R113" s="1784"/>
      <c r="S113" s="1550"/>
      <c r="T113" s="1550"/>
      <c r="U113" s="1551"/>
    </row>
    <row r="114" spans="1:23" ht="26.25" customHeight="1" x14ac:dyDescent="0.2">
      <c r="A114" s="1524"/>
      <c r="B114" s="1525"/>
      <c r="C114" s="1612"/>
      <c r="D114" s="1618"/>
      <c r="E114" s="298" t="s">
        <v>133</v>
      </c>
      <c r="F114" s="1583"/>
      <c r="G114" s="1527"/>
      <c r="H114" s="2015"/>
      <c r="I114" s="294" t="s">
        <v>41</v>
      </c>
      <c r="J114" s="1495">
        <v>13033</v>
      </c>
      <c r="K114" s="768">
        <f>45/3.4528*1000</f>
        <v>13033</v>
      </c>
      <c r="L114" s="1495">
        <v>13000</v>
      </c>
      <c r="M114" s="543">
        <v>13000</v>
      </c>
      <c r="N114" s="595"/>
      <c r="O114" s="635"/>
      <c r="P114" s="423">
        <v>35600</v>
      </c>
      <c r="Q114" s="454">
        <v>36600</v>
      </c>
      <c r="R114" s="242" t="s">
        <v>204</v>
      </c>
      <c r="S114" s="211">
        <v>3</v>
      </c>
      <c r="T114" s="211">
        <v>3</v>
      </c>
      <c r="U114" s="212">
        <v>3</v>
      </c>
    </row>
    <row r="115" spans="1:23" ht="27.75" customHeight="1" x14ac:dyDescent="0.2">
      <c r="A115" s="1555"/>
      <c r="B115" s="1557"/>
      <c r="C115" s="1615"/>
      <c r="D115" s="1630"/>
      <c r="E115" s="1539" t="s">
        <v>134</v>
      </c>
      <c r="F115" s="1568"/>
      <c r="G115" s="1569"/>
      <c r="H115" s="1513"/>
      <c r="I115" s="1115" t="s">
        <v>41</v>
      </c>
      <c r="J115" s="520">
        <v>144810</v>
      </c>
      <c r="K115" s="770">
        <f>144810-2823-3-37456</f>
        <v>104528</v>
      </c>
      <c r="L115" s="520">
        <v>110000</v>
      </c>
      <c r="M115" s="518">
        <v>110000</v>
      </c>
      <c r="N115" s="518"/>
      <c r="O115" s="549"/>
      <c r="P115" s="550">
        <v>110000</v>
      </c>
      <c r="Q115" s="550">
        <v>110000</v>
      </c>
      <c r="R115" s="1570" t="s">
        <v>203</v>
      </c>
      <c r="S115" s="153">
        <v>6</v>
      </c>
      <c r="T115" s="153">
        <v>6</v>
      </c>
      <c r="U115" s="154">
        <v>6</v>
      </c>
    </row>
    <row r="116" spans="1:23" ht="18" customHeight="1" x14ac:dyDescent="0.2">
      <c r="A116" s="1813"/>
      <c r="B116" s="1814"/>
      <c r="C116" s="2039"/>
      <c r="D116" s="2058" t="s">
        <v>10</v>
      </c>
      <c r="E116" s="1820" t="s">
        <v>65</v>
      </c>
      <c r="F116" s="1904"/>
      <c r="G116" s="1822"/>
      <c r="H116" s="2015"/>
      <c r="I116" s="1173" t="s">
        <v>41</v>
      </c>
      <c r="J116" s="528">
        <v>54738</v>
      </c>
      <c r="K116" s="769">
        <f>189/3.4528*1000</f>
        <v>54738</v>
      </c>
      <c r="L116" s="528">
        <v>54800</v>
      </c>
      <c r="M116" s="526">
        <v>54800</v>
      </c>
      <c r="N116" s="526"/>
      <c r="O116" s="529"/>
      <c r="P116" s="733">
        <v>54800</v>
      </c>
      <c r="Q116" s="1051">
        <v>54800</v>
      </c>
      <c r="R116" s="1716" t="s">
        <v>86</v>
      </c>
      <c r="S116" s="2033">
        <v>6.8</v>
      </c>
      <c r="T116" s="2047">
        <v>7</v>
      </c>
      <c r="U116" s="2162">
        <v>7</v>
      </c>
      <c r="W116" s="708"/>
    </row>
    <row r="117" spans="1:23" ht="17.25" customHeight="1" x14ac:dyDescent="0.2">
      <c r="A117" s="1813"/>
      <c r="B117" s="1814"/>
      <c r="C117" s="2039"/>
      <c r="D117" s="2058"/>
      <c r="E117" s="1820"/>
      <c r="F117" s="1904"/>
      <c r="G117" s="1822"/>
      <c r="H117" s="2015"/>
      <c r="I117" s="1115" t="s">
        <v>100</v>
      </c>
      <c r="J117" s="520"/>
      <c r="K117" s="770"/>
      <c r="L117" s="520"/>
      <c r="M117" s="518"/>
      <c r="N117" s="518"/>
      <c r="O117" s="549"/>
      <c r="P117" s="550"/>
      <c r="Q117" s="1141"/>
      <c r="R117" s="1716"/>
      <c r="S117" s="2033"/>
      <c r="T117" s="2047"/>
      <c r="U117" s="2162"/>
    </row>
    <row r="118" spans="1:23" ht="30" customHeight="1" x14ac:dyDescent="0.2">
      <c r="A118" s="1813"/>
      <c r="B118" s="1814"/>
      <c r="C118" s="2039"/>
      <c r="D118" s="2042" t="s">
        <v>44</v>
      </c>
      <c r="E118" s="1819" t="s">
        <v>234</v>
      </c>
      <c r="F118" s="1880"/>
      <c r="G118" s="1822"/>
      <c r="H118" s="2015"/>
      <c r="I118" s="1173" t="s">
        <v>100</v>
      </c>
      <c r="J118" s="528">
        <v>3717</v>
      </c>
      <c r="K118" s="769">
        <v>3717</v>
      </c>
      <c r="L118" s="528">
        <v>36700</v>
      </c>
      <c r="M118" s="526">
        <v>36700</v>
      </c>
      <c r="N118" s="526"/>
      <c r="O118" s="529"/>
      <c r="P118" s="733">
        <v>36700</v>
      </c>
      <c r="Q118" s="1051">
        <v>36700</v>
      </c>
      <c r="R118" s="1712" t="s">
        <v>67</v>
      </c>
      <c r="S118" s="196">
        <v>3</v>
      </c>
      <c r="T118" s="196">
        <v>3</v>
      </c>
      <c r="U118" s="197">
        <v>3</v>
      </c>
    </row>
    <row r="119" spans="1:23" ht="22.5" customHeight="1" x14ac:dyDescent="0.2">
      <c r="A119" s="1813"/>
      <c r="B119" s="1814"/>
      <c r="C119" s="2039"/>
      <c r="D119" s="2043"/>
      <c r="E119" s="1879"/>
      <c r="F119" s="1881"/>
      <c r="G119" s="1822"/>
      <c r="H119" s="2015"/>
      <c r="I119" s="1115" t="s">
        <v>41</v>
      </c>
      <c r="J119" s="520"/>
      <c r="K119" s="770">
        <f>2823+3</f>
        <v>2826</v>
      </c>
      <c r="L119" s="520"/>
      <c r="M119" s="518"/>
      <c r="N119" s="518"/>
      <c r="O119" s="549"/>
      <c r="P119" s="550"/>
      <c r="Q119" s="754"/>
      <c r="R119" s="1883"/>
      <c r="S119" s="153"/>
      <c r="T119" s="153"/>
      <c r="U119" s="154"/>
      <c r="V119" s="65"/>
    </row>
    <row r="120" spans="1:23" ht="19.5" customHeight="1" x14ac:dyDescent="0.2">
      <c r="A120" s="1813"/>
      <c r="B120" s="1814"/>
      <c r="C120" s="2039"/>
      <c r="D120" s="2042" t="s">
        <v>49</v>
      </c>
      <c r="E120" s="1819" t="s">
        <v>130</v>
      </c>
      <c r="F120" s="1880"/>
      <c r="G120" s="1822"/>
      <c r="H120" s="2034"/>
      <c r="I120" s="1114" t="s">
        <v>112</v>
      </c>
      <c r="J120" s="1113">
        <v>144810</v>
      </c>
      <c r="K120" s="773">
        <f>144810+155549</f>
        <v>300359</v>
      </c>
      <c r="L120" s="1113">
        <v>30100</v>
      </c>
      <c r="M120" s="537">
        <v>30100</v>
      </c>
      <c r="N120" s="537"/>
      <c r="O120" s="538"/>
      <c r="P120" s="539">
        <v>30100</v>
      </c>
      <c r="Q120" s="1050">
        <v>30100</v>
      </c>
      <c r="R120" s="1891" t="s">
        <v>109</v>
      </c>
      <c r="S120" s="100">
        <v>36</v>
      </c>
      <c r="T120" s="100">
        <v>36</v>
      </c>
      <c r="U120" s="101">
        <v>36</v>
      </c>
    </row>
    <row r="121" spans="1:23" ht="21" customHeight="1" x14ac:dyDescent="0.2">
      <c r="A121" s="1813"/>
      <c r="B121" s="1814"/>
      <c r="C121" s="2039"/>
      <c r="D121" s="2043"/>
      <c r="E121" s="1879"/>
      <c r="F121" s="1881"/>
      <c r="G121" s="1822"/>
      <c r="H121" s="2034"/>
      <c r="I121" s="1115" t="s">
        <v>41</v>
      </c>
      <c r="J121" s="520"/>
      <c r="K121" s="770">
        <f>37456+56162</f>
        <v>93618</v>
      </c>
      <c r="L121" s="520">
        <f t="shared" ref="L121" si="7">M121+O121</f>
        <v>0</v>
      </c>
      <c r="M121" s="518"/>
      <c r="N121" s="518"/>
      <c r="O121" s="549"/>
      <c r="P121" s="550"/>
      <c r="Q121" s="754"/>
      <c r="R121" s="1926"/>
      <c r="S121" s="135"/>
      <c r="T121" s="135"/>
      <c r="U121" s="136"/>
    </row>
    <row r="122" spans="1:23" ht="14.25" customHeight="1" thickBot="1" x14ac:dyDescent="0.25">
      <c r="A122" s="1595"/>
      <c r="B122" s="1596"/>
      <c r="C122" s="1666"/>
      <c r="D122" s="155"/>
      <c r="E122" s="1996"/>
      <c r="F122" s="1996"/>
      <c r="G122" s="1996"/>
      <c r="H122" s="2000" t="s">
        <v>103</v>
      </c>
      <c r="I122" s="2001"/>
      <c r="J122" s="599">
        <f t="shared" ref="J122:O122" si="8">SUM(J112:J121)</f>
        <v>5166744</v>
      </c>
      <c r="K122" s="600">
        <f t="shared" si="8"/>
        <v>5325189</v>
      </c>
      <c r="L122" s="599">
        <f t="shared" si="8"/>
        <v>5096900</v>
      </c>
      <c r="M122" s="898">
        <f t="shared" si="8"/>
        <v>5096900</v>
      </c>
      <c r="N122" s="898">
        <f t="shared" si="8"/>
        <v>0</v>
      </c>
      <c r="O122" s="1109">
        <f t="shared" si="8"/>
        <v>0</v>
      </c>
      <c r="P122" s="719">
        <f>SUM(P112:P121)</f>
        <v>5429600</v>
      </c>
      <c r="Q122" s="672">
        <f>SUM(Q112:Q121)</f>
        <v>5531600</v>
      </c>
      <c r="R122" s="145"/>
      <c r="S122" s="150"/>
      <c r="T122" s="150"/>
      <c r="U122" s="151"/>
    </row>
    <row r="123" spans="1:23" ht="16.5" customHeight="1" x14ac:dyDescent="0.2">
      <c r="A123" s="1574" t="s">
        <v>8</v>
      </c>
      <c r="B123" s="1575" t="s">
        <v>10</v>
      </c>
      <c r="C123" s="1587" t="s">
        <v>10</v>
      </c>
      <c r="D123" s="1833"/>
      <c r="E123" s="2146" t="s">
        <v>396</v>
      </c>
      <c r="F123" s="1860" t="s">
        <v>74</v>
      </c>
      <c r="G123" s="1862" t="s">
        <v>68</v>
      </c>
      <c r="H123" s="2163" t="s">
        <v>349</v>
      </c>
      <c r="I123" s="17" t="s">
        <v>261</v>
      </c>
      <c r="J123" s="530">
        <v>72405</v>
      </c>
      <c r="K123" s="428">
        <v>8088</v>
      </c>
      <c r="L123" s="525">
        <v>150000</v>
      </c>
      <c r="M123" s="526"/>
      <c r="N123" s="526"/>
      <c r="O123" s="529">
        <v>150000</v>
      </c>
      <c r="P123" s="733"/>
      <c r="Q123" s="733"/>
      <c r="R123" s="1863" t="s">
        <v>397</v>
      </c>
      <c r="S123" s="1606">
        <v>10</v>
      </c>
      <c r="T123" s="1606"/>
      <c r="U123" s="1571"/>
    </row>
    <row r="124" spans="1:23" ht="16.5" customHeight="1" x14ac:dyDescent="0.2">
      <c r="A124" s="1534"/>
      <c r="B124" s="1525"/>
      <c r="C124" s="1526"/>
      <c r="D124" s="1816"/>
      <c r="E124" s="2147"/>
      <c r="F124" s="1861"/>
      <c r="G124" s="1822"/>
      <c r="H124" s="2163"/>
      <c r="I124" s="17" t="s">
        <v>41</v>
      </c>
      <c r="J124" s="530"/>
      <c r="K124" s="428"/>
      <c r="L124" s="525">
        <v>395800</v>
      </c>
      <c r="M124" s="526"/>
      <c r="N124" s="526"/>
      <c r="O124" s="529">
        <v>395800</v>
      </c>
      <c r="P124" s="733"/>
      <c r="Q124" s="733"/>
      <c r="R124" s="1864"/>
      <c r="S124" s="1600"/>
      <c r="T124" s="1600"/>
      <c r="U124" s="1572"/>
    </row>
    <row r="125" spans="1:23" ht="18.75" customHeight="1" x14ac:dyDescent="0.2">
      <c r="A125" s="1534"/>
      <c r="B125" s="1525"/>
      <c r="C125" s="1526"/>
      <c r="D125" s="1816"/>
      <c r="E125" s="2147"/>
      <c r="F125" s="1861"/>
      <c r="G125" s="1822"/>
      <c r="H125" s="2163"/>
      <c r="I125" s="359" t="s">
        <v>112</v>
      </c>
      <c r="J125" s="764">
        <v>14481</v>
      </c>
      <c r="K125" s="401">
        <v>14481</v>
      </c>
      <c r="L125" s="801">
        <v>116200</v>
      </c>
      <c r="M125" s="655"/>
      <c r="N125" s="655"/>
      <c r="O125" s="656">
        <f>L125</f>
        <v>116200</v>
      </c>
      <c r="P125" s="383"/>
      <c r="Q125" s="383"/>
      <c r="R125" s="1864"/>
      <c r="S125" s="1600"/>
      <c r="T125" s="1600"/>
      <c r="U125" s="1572"/>
    </row>
    <row r="126" spans="1:23" ht="18" customHeight="1" thickBot="1" x14ac:dyDescent="0.25">
      <c r="A126" s="1534"/>
      <c r="B126" s="1525"/>
      <c r="C126" s="1584"/>
      <c r="D126" s="1586"/>
      <c r="E126" s="1811"/>
      <c r="F126" s="1124"/>
      <c r="G126" s="1588"/>
      <c r="H126" s="1123"/>
      <c r="I126" s="121" t="s">
        <v>9</v>
      </c>
      <c r="J126" s="470">
        <f>SUM(J123:J125)</f>
        <v>86886</v>
      </c>
      <c r="K126" s="390">
        <f t="shared" ref="K126:O126" si="9">SUM(K123:K125)</f>
        <v>22569</v>
      </c>
      <c r="L126" s="391">
        <f>SUM(L123:L125)</f>
        <v>662000</v>
      </c>
      <c r="M126" s="684">
        <f t="shared" si="9"/>
        <v>0</v>
      </c>
      <c r="N126" s="684">
        <f t="shared" si="9"/>
        <v>0</v>
      </c>
      <c r="O126" s="686">
        <f t="shared" si="9"/>
        <v>662000</v>
      </c>
      <c r="P126" s="390">
        <f>SUM(P123:P125)</f>
        <v>0</v>
      </c>
      <c r="Q126" s="393">
        <f t="shared" ref="Q126" si="10">SUM(Q123:Q125)</f>
        <v>0</v>
      </c>
      <c r="R126" s="1809"/>
      <c r="S126" s="30"/>
      <c r="T126" s="30"/>
      <c r="U126" s="31"/>
    </row>
    <row r="127" spans="1:23" ht="14.25" customHeight="1" thickBot="1" x14ac:dyDescent="0.25">
      <c r="A127" s="140" t="s">
        <v>8</v>
      </c>
      <c r="B127" s="9" t="s">
        <v>10</v>
      </c>
      <c r="C127" s="1720" t="s">
        <v>11</v>
      </c>
      <c r="D127" s="1720"/>
      <c r="E127" s="1720"/>
      <c r="F127" s="1720"/>
      <c r="G127" s="1720"/>
      <c r="H127" s="1720"/>
      <c r="I127" s="1721"/>
      <c r="J127" s="397">
        <f>J122+J126</f>
        <v>5253630</v>
      </c>
      <c r="K127" s="397">
        <f t="shared" ref="K127:O127" si="11">K122+K126</f>
        <v>5347758</v>
      </c>
      <c r="L127" s="397">
        <f t="shared" si="11"/>
        <v>5758900</v>
      </c>
      <c r="M127" s="397">
        <f t="shared" si="11"/>
        <v>5096900</v>
      </c>
      <c r="N127" s="397">
        <f t="shared" si="11"/>
        <v>0</v>
      </c>
      <c r="O127" s="397">
        <f t="shared" si="11"/>
        <v>662000</v>
      </c>
      <c r="P127" s="397">
        <f>P122+P126</f>
        <v>5429600</v>
      </c>
      <c r="Q127" s="397">
        <f>Q122+Q126</f>
        <v>5531600</v>
      </c>
      <c r="R127" s="1722"/>
      <c r="S127" s="1722"/>
      <c r="T127" s="1722"/>
      <c r="U127" s="1723"/>
    </row>
    <row r="128" spans="1:23" ht="18" customHeight="1" thickBot="1" x14ac:dyDescent="0.25">
      <c r="A128" s="139" t="s">
        <v>8</v>
      </c>
      <c r="B128" s="9" t="s">
        <v>44</v>
      </c>
      <c r="C128" s="1724" t="s">
        <v>341</v>
      </c>
      <c r="D128" s="1725"/>
      <c r="E128" s="1725"/>
      <c r="F128" s="1725"/>
      <c r="G128" s="1725"/>
      <c r="H128" s="1725"/>
      <c r="I128" s="1725"/>
      <c r="J128" s="1725"/>
      <c r="K128" s="1725"/>
      <c r="L128" s="1725"/>
      <c r="M128" s="1725"/>
      <c r="N128" s="1725"/>
      <c r="O128" s="1725"/>
      <c r="P128" s="1725"/>
      <c r="Q128" s="1725"/>
      <c r="R128" s="1725"/>
      <c r="S128" s="1725"/>
      <c r="T128" s="1725"/>
      <c r="U128" s="1726"/>
    </row>
    <row r="129" spans="1:23" ht="27" customHeight="1" x14ac:dyDescent="0.2">
      <c r="A129" s="1831" t="s">
        <v>8</v>
      </c>
      <c r="B129" s="1832" t="s">
        <v>44</v>
      </c>
      <c r="C129" s="2171" t="s">
        <v>8</v>
      </c>
      <c r="D129" s="1620"/>
      <c r="E129" s="1577" t="s">
        <v>314</v>
      </c>
      <c r="F129" s="1092" t="s">
        <v>127</v>
      </c>
      <c r="G129" s="1587" t="s">
        <v>55</v>
      </c>
      <c r="H129" s="1665"/>
      <c r="I129" s="1312"/>
      <c r="J129" s="807"/>
      <c r="K129" s="1312"/>
      <c r="L129" s="1010"/>
      <c r="M129" s="1011"/>
      <c r="N129" s="1011"/>
      <c r="O129" s="1012"/>
      <c r="P129" s="1010"/>
      <c r="Q129" s="1010"/>
      <c r="R129" s="1496"/>
      <c r="S129" s="1497"/>
      <c r="T129" s="1497"/>
      <c r="U129" s="1498"/>
    </row>
    <row r="130" spans="1:23" ht="27" customHeight="1" x14ac:dyDescent="0.2">
      <c r="A130" s="1813"/>
      <c r="B130" s="1814"/>
      <c r="C130" s="2039"/>
      <c r="D130" s="1560" t="s">
        <v>8</v>
      </c>
      <c r="E130" s="1538" t="s">
        <v>308</v>
      </c>
      <c r="F130" s="2044" t="s">
        <v>124</v>
      </c>
      <c r="G130" s="350" t="s">
        <v>55</v>
      </c>
      <c r="H130" s="1623" t="s">
        <v>120</v>
      </c>
      <c r="I130" s="176" t="s">
        <v>261</v>
      </c>
      <c r="J130" s="808">
        <v>152311</v>
      </c>
      <c r="K130" s="808">
        <v>152311</v>
      </c>
      <c r="L130" s="553">
        <v>130000</v>
      </c>
      <c r="M130" s="506">
        <v>130000</v>
      </c>
      <c r="N130" s="506"/>
      <c r="O130" s="507"/>
      <c r="P130" s="456">
        <v>130000</v>
      </c>
      <c r="Q130" s="420">
        <v>130000</v>
      </c>
      <c r="R130" s="177" t="s">
        <v>355</v>
      </c>
      <c r="S130" s="1071" t="s">
        <v>299</v>
      </c>
      <c r="T130" s="1071" t="s">
        <v>299</v>
      </c>
      <c r="U130" s="1072" t="s">
        <v>299</v>
      </c>
    </row>
    <row r="131" spans="1:23" ht="26.25" customHeight="1" x14ac:dyDescent="0.2">
      <c r="A131" s="1813"/>
      <c r="B131" s="1814"/>
      <c r="C131" s="2039"/>
      <c r="D131" s="1541"/>
      <c r="E131" s="1535"/>
      <c r="F131" s="1857"/>
      <c r="G131" s="1527"/>
      <c r="H131" s="1626"/>
      <c r="I131" s="288" t="s">
        <v>112</v>
      </c>
      <c r="J131" s="809">
        <v>105653</v>
      </c>
      <c r="K131" s="809">
        <v>105653</v>
      </c>
      <c r="L131" s="844">
        <v>97000</v>
      </c>
      <c r="M131" s="513">
        <v>97000</v>
      </c>
      <c r="N131" s="513"/>
      <c r="O131" s="514"/>
      <c r="P131" s="1151">
        <v>80000</v>
      </c>
      <c r="Q131" s="420">
        <v>80000</v>
      </c>
      <c r="R131" s="316" t="s">
        <v>136</v>
      </c>
      <c r="S131" s="317">
        <v>1</v>
      </c>
      <c r="T131" s="317">
        <v>1</v>
      </c>
      <c r="U131" s="318">
        <v>1</v>
      </c>
    </row>
    <row r="132" spans="1:23" ht="28.5" customHeight="1" x14ac:dyDescent="0.2">
      <c r="A132" s="1813"/>
      <c r="B132" s="1814"/>
      <c r="C132" s="2039"/>
      <c r="D132" s="1541"/>
      <c r="E132" s="1535"/>
      <c r="F132" s="1305"/>
      <c r="G132" s="1527"/>
      <c r="H132" s="1628"/>
      <c r="I132" s="220" t="s">
        <v>41</v>
      </c>
      <c r="J132" s="768"/>
      <c r="K132" s="768"/>
      <c r="L132" s="1174">
        <v>61000</v>
      </c>
      <c r="M132" s="1175"/>
      <c r="N132" s="1175"/>
      <c r="O132" s="1176">
        <v>61000</v>
      </c>
      <c r="P132" s="437">
        <v>58000</v>
      </c>
      <c r="Q132" s="438"/>
      <c r="R132" s="316" t="s">
        <v>334</v>
      </c>
      <c r="S132" s="1177">
        <v>50</v>
      </c>
      <c r="T132" s="1177">
        <v>100</v>
      </c>
      <c r="U132" s="296"/>
    </row>
    <row r="133" spans="1:23" ht="20.25" customHeight="1" x14ac:dyDescent="0.2">
      <c r="A133" s="1813"/>
      <c r="B133" s="1814"/>
      <c r="C133" s="2039"/>
      <c r="D133" s="1558"/>
      <c r="E133" s="1539"/>
      <c r="F133" s="1306"/>
      <c r="G133" s="1569"/>
      <c r="H133" s="1628"/>
      <c r="I133" s="175" t="s">
        <v>121</v>
      </c>
      <c r="J133" s="815">
        <v>65825</v>
      </c>
      <c r="K133" s="815">
        <v>65825</v>
      </c>
      <c r="L133" s="711"/>
      <c r="M133" s="521"/>
      <c r="N133" s="521"/>
      <c r="O133" s="549"/>
      <c r="P133" s="754"/>
      <c r="Q133" s="550"/>
      <c r="R133" s="1064" t="s">
        <v>56</v>
      </c>
      <c r="S133" s="1066">
        <v>69</v>
      </c>
      <c r="T133" s="1066">
        <v>69</v>
      </c>
      <c r="U133" s="1067">
        <v>69</v>
      </c>
    </row>
    <row r="134" spans="1:23" ht="28.5" customHeight="1" x14ac:dyDescent="0.2">
      <c r="A134" s="1813"/>
      <c r="B134" s="1814"/>
      <c r="C134" s="2039"/>
      <c r="D134" s="1559"/>
      <c r="E134" s="842" t="s">
        <v>335</v>
      </c>
      <c r="F134" s="1685"/>
      <c r="G134" s="1209"/>
      <c r="H134" s="1628"/>
      <c r="I134" s="22" t="s">
        <v>112</v>
      </c>
      <c r="J134" s="769">
        <v>5792</v>
      </c>
      <c r="K134" s="769">
        <v>5792</v>
      </c>
      <c r="L134" s="839"/>
      <c r="M134" s="746"/>
      <c r="N134" s="746"/>
      <c r="O134" s="460"/>
      <c r="P134" s="1207"/>
      <c r="Q134" s="469"/>
      <c r="R134" s="1591"/>
      <c r="S134" s="1208"/>
      <c r="T134" s="1208"/>
      <c r="U134" s="1551"/>
    </row>
    <row r="135" spans="1:23" ht="16.5" customHeight="1" x14ac:dyDescent="0.2">
      <c r="A135" s="1813"/>
      <c r="B135" s="1814"/>
      <c r="C135" s="2039"/>
      <c r="D135" s="1541" t="s">
        <v>10</v>
      </c>
      <c r="E135" s="1656" t="s">
        <v>107</v>
      </c>
      <c r="F135" s="1305"/>
      <c r="G135" s="1526" t="s">
        <v>55</v>
      </c>
      <c r="H135" s="1628"/>
      <c r="I135" s="288" t="s">
        <v>261</v>
      </c>
      <c r="J135" s="763">
        <v>173801</v>
      </c>
      <c r="K135" s="772">
        <v>174911</v>
      </c>
      <c r="L135" s="505">
        <v>150000</v>
      </c>
      <c r="M135" s="503">
        <v>150000</v>
      </c>
      <c r="N135" s="503"/>
      <c r="O135" s="531"/>
      <c r="P135" s="456">
        <v>150000</v>
      </c>
      <c r="Q135" s="430">
        <v>150000</v>
      </c>
      <c r="R135" s="1190" t="s">
        <v>143</v>
      </c>
      <c r="S135" s="1191" t="s">
        <v>300</v>
      </c>
      <c r="T135" s="1191" t="s">
        <v>300</v>
      </c>
      <c r="U135" s="1192" t="s">
        <v>300</v>
      </c>
    </row>
    <row r="136" spans="1:23" ht="66.75" customHeight="1" x14ac:dyDescent="0.2">
      <c r="A136" s="1813"/>
      <c r="B136" s="1814"/>
      <c r="C136" s="2039"/>
      <c r="D136" s="1541"/>
      <c r="E136" s="1617" t="s">
        <v>369</v>
      </c>
      <c r="F136" s="1306"/>
      <c r="G136" s="1093"/>
      <c r="H136" s="1628"/>
      <c r="I136" s="110" t="s">
        <v>261</v>
      </c>
      <c r="J136" s="764"/>
      <c r="K136" s="770"/>
      <c r="L136" s="520">
        <v>10000</v>
      </c>
      <c r="M136" s="517">
        <v>10000</v>
      </c>
      <c r="N136" s="517"/>
      <c r="O136" s="736"/>
      <c r="P136" s="426"/>
      <c r="Q136" s="383"/>
      <c r="R136" s="152" t="s">
        <v>398</v>
      </c>
      <c r="S136" s="205" t="s">
        <v>332</v>
      </c>
      <c r="T136" s="205"/>
      <c r="U136" s="206"/>
    </row>
    <row r="137" spans="1:23" ht="22.5" customHeight="1" x14ac:dyDescent="0.2">
      <c r="A137" s="1813"/>
      <c r="B137" s="1814"/>
      <c r="C137" s="2039"/>
      <c r="D137" s="1178" t="s">
        <v>44</v>
      </c>
      <c r="E137" s="1865" t="s">
        <v>370</v>
      </c>
      <c r="F137" s="1573"/>
      <c r="G137" s="1526" t="s">
        <v>55</v>
      </c>
      <c r="H137" s="2050"/>
      <c r="I137" s="1037" t="s">
        <v>41</v>
      </c>
      <c r="J137" s="443">
        <v>5213</v>
      </c>
      <c r="K137" s="773">
        <v>5213</v>
      </c>
      <c r="L137" s="1113">
        <v>3000</v>
      </c>
      <c r="M137" s="610">
        <v>3000</v>
      </c>
      <c r="N137" s="610"/>
      <c r="O137" s="498"/>
      <c r="P137" s="1150">
        <v>3000</v>
      </c>
      <c r="Q137" s="539">
        <v>3000</v>
      </c>
      <c r="R137" s="1866" t="s">
        <v>356</v>
      </c>
      <c r="S137" s="1868" t="s">
        <v>333</v>
      </c>
      <c r="T137" s="1868" t="s">
        <v>315</v>
      </c>
      <c r="U137" s="1718" t="s">
        <v>315</v>
      </c>
    </row>
    <row r="138" spans="1:23" ht="31.5" customHeight="1" x14ac:dyDescent="0.2">
      <c r="A138" s="1813"/>
      <c r="B138" s="1814"/>
      <c r="C138" s="2039"/>
      <c r="D138" s="1179"/>
      <c r="E138" s="1801"/>
      <c r="F138" s="1573"/>
      <c r="G138" s="1527"/>
      <c r="H138" s="1965"/>
      <c r="I138" s="1052" t="s">
        <v>112</v>
      </c>
      <c r="J138" s="751"/>
      <c r="K138" s="774"/>
      <c r="L138" s="512">
        <v>5100</v>
      </c>
      <c r="M138" s="510">
        <v>5100</v>
      </c>
      <c r="N138" s="510"/>
      <c r="O138" s="905"/>
      <c r="P138" s="1194">
        <v>2100</v>
      </c>
      <c r="Q138" s="1038">
        <v>2100</v>
      </c>
      <c r="R138" s="1867"/>
      <c r="S138" s="1869"/>
      <c r="T138" s="1869"/>
      <c r="U138" s="1719"/>
    </row>
    <row r="139" spans="1:23" ht="40.5" customHeight="1" x14ac:dyDescent="0.2">
      <c r="A139" s="1876"/>
      <c r="B139" s="1877"/>
      <c r="C139" s="2057"/>
      <c r="D139" s="1180"/>
      <c r="E139" s="1998"/>
      <c r="F139" s="1085"/>
      <c r="G139" s="1569"/>
      <c r="H139" s="1514"/>
      <c r="I139" s="175" t="s">
        <v>112</v>
      </c>
      <c r="J139" s="764"/>
      <c r="K139" s="770"/>
      <c r="L139" s="520">
        <v>500</v>
      </c>
      <c r="M139" s="517">
        <v>500</v>
      </c>
      <c r="N139" s="517"/>
      <c r="O139" s="736"/>
      <c r="P139" s="754"/>
      <c r="Q139" s="550"/>
      <c r="R139" s="152" t="s">
        <v>357</v>
      </c>
      <c r="S139" s="353" t="s">
        <v>327</v>
      </c>
      <c r="T139" s="353"/>
      <c r="U139" s="1193"/>
    </row>
    <row r="140" spans="1:23" ht="41.25" customHeight="1" x14ac:dyDescent="0.2">
      <c r="A140" s="1524"/>
      <c r="B140" s="1525"/>
      <c r="C140" s="1612"/>
      <c r="D140" s="301" t="s">
        <v>49</v>
      </c>
      <c r="E140" s="1589" t="s">
        <v>371</v>
      </c>
      <c r="F140" s="1598"/>
      <c r="G140" s="1549" t="s">
        <v>55</v>
      </c>
      <c r="H140" s="1626"/>
      <c r="I140" s="320" t="s">
        <v>112</v>
      </c>
      <c r="J140" s="428"/>
      <c r="K140" s="769"/>
      <c r="L140" s="855">
        <v>8000</v>
      </c>
      <c r="M140" s="856">
        <v>8000</v>
      </c>
      <c r="N140" s="1600"/>
      <c r="O140" s="1572"/>
      <c r="P140" s="1048"/>
      <c r="Q140" s="733"/>
      <c r="R140" s="1447" t="s">
        <v>358</v>
      </c>
      <c r="S140" s="1097">
        <v>1</v>
      </c>
      <c r="T140" s="1624"/>
      <c r="U140" s="1625"/>
    </row>
    <row r="141" spans="1:23" ht="88.5" customHeight="1" x14ac:dyDescent="0.2">
      <c r="A141" s="1524"/>
      <c r="B141" s="1525"/>
      <c r="C141" s="1612"/>
      <c r="D141" s="301"/>
      <c r="E141" s="1589"/>
      <c r="F141" s="1598"/>
      <c r="G141" s="1549"/>
      <c r="H141" s="1626"/>
      <c r="I141" s="236" t="s">
        <v>112</v>
      </c>
      <c r="J141" s="787"/>
      <c r="K141" s="787"/>
      <c r="L141" s="1117">
        <v>50000</v>
      </c>
      <c r="M141" s="1063">
        <v>50000</v>
      </c>
      <c r="N141" s="211"/>
      <c r="O141" s="212"/>
      <c r="P141" s="1168"/>
      <c r="Q141" s="545"/>
      <c r="R141" s="1307" t="s">
        <v>399</v>
      </c>
      <c r="S141" s="1201">
        <v>100</v>
      </c>
      <c r="T141" s="1169"/>
      <c r="U141" s="1170"/>
      <c r="W141" s="708"/>
    </row>
    <row r="142" spans="1:23" ht="41.25" customHeight="1" x14ac:dyDescent="0.2">
      <c r="A142" s="1524"/>
      <c r="B142" s="1525"/>
      <c r="C142" s="1612"/>
      <c r="D142" s="1167"/>
      <c r="E142" s="1632"/>
      <c r="F142" s="1653"/>
      <c r="G142" s="1166"/>
      <c r="H142" s="1021"/>
      <c r="I142" s="175" t="s">
        <v>112</v>
      </c>
      <c r="J142" s="401"/>
      <c r="K142" s="770"/>
      <c r="L142" s="815">
        <v>122000</v>
      </c>
      <c r="M142" s="1195">
        <v>122000</v>
      </c>
      <c r="N142" s="1196"/>
      <c r="O142" s="1197"/>
      <c r="P142" s="1198"/>
      <c r="Q142" s="753"/>
      <c r="R142" s="259" t="s">
        <v>359</v>
      </c>
      <c r="S142" s="1202">
        <v>100</v>
      </c>
      <c r="T142" s="1199"/>
      <c r="U142" s="1200"/>
    </row>
    <row r="143" spans="1:23" ht="15.75" customHeight="1" x14ac:dyDescent="0.2">
      <c r="A143" s="1813"/>
      <c r="B143" s="1814"/>
      <c r="C143" s="2039"/>
      <c r="D143" s="2145" t="s">
        <v>50</v>
      </c>
      <c r="E143" s="1850" t="s">
        <v>309</v>
      </c>
      <c r="F143" s="1598"/>
      <c r="G143" s="1549" t="s">
        <v>55</v>
      </c>
      <c r="H143" s="2015" t="s">
        <v>145</v>
      </c>
      <c r="I143" s="320" t="s">
        <v>112</v>
      </c>
      <c r="J143" s="769">
        <v>321478</v>
      </c>
      <c r="K143" s="769">
        <v>321478</v>
      </c>
      <c r="L143" s="1154">
        <v>376800</v>
      </c>
      <c r="M143" s="856">
        <v>376800</v>
      </c>
      <c r="N143" s="1600"/>
      <c r="O143" s="1572"/>
      <c r="P143" s="1048">
        <v>472000</v>
      </c>
      <c r="Q143" s="733">
        <v>495000</v>
      </c>
      <c r="R143" s="1728" t="s">
        <v>391</v>
      </c>
      <c r="S143" s="2158">
        <v>165</v>
      </c>
      <c r="T143" s="2158">
        <v>170</v>
      </c>
      <c r="U143" s="2160">
        <v>175</v>
      </c>
    </row>
    <row r="144" spans="1:23" ht="15.75" customHeight="1" x14ac:dyDescent="0.2">
      <c r="A144" s="1813"/>
      <c r="B144" s="1814"/>
      <c r="C144" s="2039"/>
      <c r="D144" s="2145"/>
      <c r="E144" s="2142"/>
      <c r="F144" s="1573"/>
      <c r="G144" s="1549"/>
      <c r="H144" s="2004"/>
      <c r="I144" s="320" t="s">
        <v>121</v>
      </c>
      <c r="J144" s="769">
        <v>6482</v>
      </c>
      <c r="K144" s="769">
        <v>6482</v>
      </c>
      <c r="L144" s="1154"/>
      <c r="M144" s="856"/>
      <c r="N144" s="1600"/>
      <c r="O144" s="1572"/>
      <c r="P144" s="1048"/>
      <c r="Q144" s="733"/>
      <c r="R144" s="1728"/>
      <c r="S144" s="2159"/>
      <c r="T144" s="2159"/>
      <c r="U144" s="2161"/>
    </row>
    <row r="145" spans="1:23" ht="15" customHeight="1" x14ac:dyDescent="0.2">
      <c r="A145" s="1813"/>
      <c r="B145" s="1814"/>
      <c r="C145" s="2039"/>
      <c r="D145" s="2145"/>
      <c r="E145" s="1112"/>
      <c r="F145" s="1573"/>
      <c r="G145" s="1549"/>
      <c r="H145" s="2004"/>
      <c r="I145" s="1052" t="s">
        <v>112</v>
      </c>
      <c r="J145" s="751">
        <v>11585</v>
      </c>
      <c r="K145" s="774">
        <v>11585</v>
      </c>
      <c r="L145" s="809"/>
      <c r="M145" s="1053"/>
      <c r="N145" s="1054"/>
      <c r="O145" s="1055"/>
      <c r="P145" s="751"/>
      <c r="Q145" s="783"/>
      <c r="R145" s="230"/>
      <c r="S145" s="1056"/>
      <c r="T145" s="1057"/>
      <c r="U145" s="1058"/>
    </row>
    <row r="146" spans="1:23" ht="52.5" customHeight="1" x14ac:dyDescent="0.2">
      <c r="A146" s="1813"/>
      <c r="B146" s="1814"/>
      <c r="C146" s="2039"/>
      <c r="D146" s="2145"/>
      <c r="E146" s="1308"/>
      <c r="F146" s="1305"/>
      <c r="G146" s="1549"/>
      <c r="H146" s="1061" t="s">
        <v>120</v>
      </c>
      <c r="I146" s="236" t="s">
        <v>112</v>
      </c>
      <c r="J146" s="768">
        <v>168038</v>
      </c>
      <c r="K146" s="768">
        <f>168038+15519</f>
        <v>183557</v>
      </c>
      <c r="L146" s="1519">
        <v>123200</v>
      </c>
      <c r="M146" s="1063">
        <v>123200</v>
      </c>
      <c r="N146" s="1095"/>
      <c r="O146" s="1096"/>
      <c r="P146" s="454">
        <v>50000</v>
      </c>
      <c r="Q146" s="423">
        <v>50000</v>
      </c>
      <c r="R146" s="242" t="s">
        <v>360</v>
      </c>
      <c r="S146" s="1156" t="s">
        <v>317</v>
      </c>
      <c r="T146" s="1156" t="s">
        <v>316</v>
      </c>
      <c r="U146" s="1309" t="s">
        <v>318</v>
      </c>
    </row>
    <row r="147" spans="1:23" ht="38.25" customHeight="1" x14ac:dyDescent="0.2">
      <c r="A147" s="1813"/>
      <c r="B147" s="1814"/>
      <c r="C147" s="2039"/>
      <c r="D147" s="2145"/>
      <c r="E147" s="1589"/>
      <c r="F147" s="1305"/>
      <c r="G147" s="1549"/>
      <c r="H147" s="1628"/>
      <c r="I147" s="1059" t="s">
        <v>112</v>
      </c>
      <c r="J147" s="774"/>
      <c r="K147" s="774"/>
      <c r="L147" s="1116">
        <v>9000</v>
      </c>
      <c r="M147" s="1053"/>
      <c r="N147" s="1054"/>
      <c r="O147" s="1055">
        <v>9000</v>
      </c>
      <c r="P147" s="1194">
        <v>140000</v>
      </c>
      <c r="Q147" s="420"/>
      <c r="R147" s="322" t="s">
        <v>298</v>
      </c>
      <c r="S147" s="415" t="s">
        <v>91</v>
      </c>
      <c r="T147" s="1060">
        <v>1</v>
      </c>
      <c r="U147" s="1686"/>
      <c r="W147" s="708"/>
    </row>
    <row r="148" spans="1:23" ht="18.75" customHeight="1" x14ac:dyDescent="0.2">
      <c r="A148" s="1813"/>
      <c r="B148" s="1814"/>
      <c r="C148" s="2039"/>
      <c r="D148" s="2145"/>
      <c r="E148" s="1850"/>
      <c r="F148" s="1062"/>
      <c r="G148" s="1527"/>
      <c r="H148" s="1628"/>
      <c r="I148" s="320" t="s">
        <v>112</v>
      </c>
      <c r="J148" s="530">
        <f>40547+178087</f>
        <v>218634</v>
      </c>
      <c r="K148" s="769">
        <f>40547+106531-67842</f>
        <v>79236</v>
      </c>
      <c r="L148" s="528"/>
      <c r="M148" s="526"/>
      <c r="N148" s="526"/>
      <c r="O148" s="529"/>
      <c r="P148" s="530"/>
      <c r="Q148" s="428"/>
      <c r="R148" s="2141" t="s">
        <v>253</v>
      </c>
      <c r="S148" s="351" t="s">
        <v>163</v>
      </c>
      <c r="T148" s="52"/>
      <c r="U148" s="1049"/>
    </row>
    <row r="149" spans="1:23" ht="18" customHeight="1" x14ac:dyDescent="0.2">
      <c r="A149" s="1813"/>
      <c r="B149" s="1814"/>
      <c r="C149" s="2039"/>
      <c r="D149" s="2145"/>
      <c r="E149" s="2019"/>
      <c r="F149" s="1069"/>
      <c r="G149" s="1569"/>
      <c r="H149" s="1678"/>
      <c r="I149" s="1068" t="s">
        <v>41</v>
      </c>
      <c r="J149" s="530"/>
      <c r="K149" s="769"/>
      <c r="L149" s="528">
        <f>O149</f>
        <v>92500</v>
      </c>
      <c r="M149" s="526"/>
      <c r="N149" s="526"/>
      <c r="O149" s="529">
        <v>92500</v>
      </c>
      <c r="P149" s="530"/>
      <c r="Q149" s="428"/>
      <c r="R149" s="1784"/>
      <c r="S149" s="351"/>
      <c r="T149" s="52"/>
      <c r="U149" s="1049"/>
    </row>
    <row r="150" spans="1:23" ht="66.75" customHeight="1" x14ac:dyDescent="0.2">
      <c r="A150" s="1534"/>
      <c r="B150" s="1525"/>
      <c r="C150" s="1065"/>
      <c r="D150" s="1560" t="s">
        <v>53</v>
      </c>
      <c r="E150" s="1819" t="s">
        <v>95</v>
      </c>
      <c r="F150" s="1098"/>
      <c r="G150" s="350" t="s">
        <v>55</v>
      </c>
      <c r="H150" s="2003" t="s">
        <v>120</v>
      </c>
      <c r="I150" s="1037" t="s">
        <v>261</v>
      </c>
      <c r="J150" s="773">
        <v>29049</v>
      </c>
      <c r="K150" s="773">
        <f>29049+64522</f>
        <v>93571</v>
      </c>
      <c r="L150" s="1118">
        <v>25000</v>
      </c>
      <c r="M150" s="1099"/>
      <c r="N150" s="1099"/>
      <c r="O150" s="576">
        <v>25000</v>
      </c>
      <c r="P150" s="1152">
        <v>25000</v>
      </c>
      <c r="Q150" s="442">
        <v>25000</v>
      </c>
      <c r="R150" s="2036" t="s">
        <v>392</v>
      </c>
      <c r="S150" s="280">
        <v>11</v>
      </c>
      <c r="T150" s="280">
        <v>5</v>
      </c>
      <c r="U150" s="101">
        <v>5</v>
      </c>
    </row>
    <row r="151" spans="1:23" ht="102" customHeight="1" x14ac:dyDescent="0.2">
      <c r="A151" s="1534"/>
      <c r="B151" s="1525"/>
      <c r="C151" s="1065"/>
      <c r="D151" s="1630"/>
      <c r="E151" s="1879"/>
      <c r="F151" s="1100"/>
      <c r="G151" s="1499"/>
      <c r="H151" s="2168"/>
      <c r="I151" s="175" t="s">
        <v>41</v>
      </c>
      <c r="J151" s="770"/>
      <c r="K151" s="770"/>
      <c r="L151" s="1119">
        <v>55000</v>
      </c>
      <c r="M151" s="1520"/>
      <c r="N151" s="648"/>
      <c r="O151" s="584">
        <v>55000</v>
      </c>
      <c r="P151" s="447"/>
      <c r="Q151" s="446"/>
      <c r="R151" s="2037"/>
      <c r="S151" s="1687"/>
      <c r="T151" s="1687"/>
      <c r="U151" s="154"/>
    </row>
    <row r="152" spans="1:23" ht="15.75" customHeight="1" thickBot="1" x14ac:dyDescent="0.25">
      <c r="A152" s="501"/>
      <c r="B152" s="1596"/>
      <c r="C152" s="159"/>
      <c r="D152" s="163"/>
      <c r="E152" s="163"/>
      <c r="F152" s="163"/>
      <c r="G152" s="163"/>
      <c r="H152" s="2011" t="s">
        <v>103</v>
      </c>
      <c r="I152" s="2012"/>
      <c r="J152" s="668">
        <f t="shared" ref="J152:Q152" si="12">SUM(J130:J151)</f>
        <v>1263861</v>
      </c>
      <c r="K152" s="755">
        <f t="shared" si="12"/>
        <v>1205614</v>
      </c>
      <c r="L152" s="755">
        <f t="shared" si="12"/>
        <v>1318100</v>
      </c>
      <c r="M152" s="668">
        <f t="shared" si="12"/>
        <v>1075600</v>
      </c>
      <c r="N152" s="1522">
        <f t="shared" si="12"/>
        <v>0</v>
      </c>
      <c r="O152" s="1475">
        <f t="shared" si="12"/>
        <v>242500</v>
      </c>
      <c r="P152" s="755">
        <f t="shared" si="12"/>
        <v>1110100</v>
      </c>
      <c r="Q152" s="668">
        <f t="shared" si="12"/>
        <v>935100</v>
      </c>
      <c r="R152" s="160"/>
      <c r="S152" s="161"/>
      <c r="T152" s="161"/>
      <c r="U152" s="151"/>
    </row>
    <row r="153" spans="1:23" ht="25.5" customHeight="1" x14ac:dyDescent="0.2">
      <c r="A153" s="1813" t="s">
        <v>8</v>
      </c>
      <c r="B153" s="1814" t="s">
        <v>44</v>
      </c>
      <c r="C153" s="1816" t="s">
        <v>10</v>
      </c>
      <c r="D153" s="1576"/>
      <c r="E153" s="1834" t="s">
        <v>372</v>
      </c>
      <c r="F153" s="1580" t="s">
        <v>74</v>
      </c>
      <c r="G153" s="1581" t="s">
        <v>55</v>
      </c>
      <c r="H153" s="2014" t="s">
        <v>146</v>
      </c>
      <c r="I153" s="115" t="s">
        <v>112</v>
      </c>
      <c r="J153" s="443">
        <v>57924</v>
      </c>
      <c r="K153" s="745">
        <v>40735</v>
      </c>
      <c r="L153" s="689">
        <v>34600</v>
      </c>
      <c r="M153" s="1521">
        <v>10000</v>
      </c>
      <c r="N153" s="1523"/>
      <c r="O153" s="1427">
        <v>24600</v>
      </c>
      <c r="P153" s="443">
        <v>70000</v>
      </c>
      <c r="Q153" s="497"/>
      <c r="R153" s="1531" t="s">
        <v>151</v>
      </c>
      <c r="S153" s="100">
        <v>1</v>
      </c>
      <c r="T153" s="100"/>
      <c r="U153" s="101"/>
    </row>
    <row r="154" spans="1:23" ht="27.75" customHeight="1" x14ac:dyDescent="0.2">
      <c r="A154" s="1813"/>
      <c r="B154" s="1814"/>
      <c r="C154" s="1816"/>
      <c r="D154" s="1541"/>
      <c r="E154" s="1850"/>
      <c r="F154" s="1540"/>
      <c r="G154" s="1527"/>
      <c r="H154" s="1918"/>
      <c r="I154" s="320" t="s">
        <v>121</v>
      </c>
      <c r="J154" s="530"/>
      <c r="K154" s="428"/>
      <c r="L154" s="1154">
        <v>4400</v>
      </c>
      <c r="M154" s="1213"/>
      <c r="N154" s="527"/>
      <c r="O154" s="529">
        <v>4400</v>
      </c>
      <c r="P154" s="530"/>
      <c r="Q154" s="428"/>
      <c r="R154" s="1448" t="s">
        <v>362</v>
      </c>
      <c r="S154" s="1550">
        <v>1</v>
      </c>
      <c r="T154" s="295"/>
      <c r="U154" s="296"/>
    </row>
    <row r="155" spans="1:23" ht="26.25" customHeight="1" x14ac:dyDescent="0.2">
      <c r="A155" s="1813"/>
      <c r="B155" s="1814"/>
      <c r="C155" s="1816"/>
      <c r="D155" s="1541"/>
      <c r="E155" s="1738"/>
      <c r="F155" s="2172" t="s">
        <v>373</v>
      </c>
      <c r="G155" s="1527"/>
      <c r="H155" s="1918"/>
      <c r="I155" s="1212" t="s">
        <v>41</v>
      </c>
      <c r="J155" s="6"/>
      <c r="K155" s="1140"/>
      <c r="L155" s="34">
        <v>14500</v>
      </c>
      <c r="M155" s="1165"/>
      <c r="N155" s="1165"/>
      <c r="O155" s="53">
        <v>14500</v>
      </c>
      <c r="P155" s="530"/>
      <c r="Q155" s="428"/>
      <c r="R155" s="1449" t="s">
        <v>361</v>
      </c>
      <c r="S155" s="211">
        <v>2</v>
      </c>
      <c r="T155" s="295"/>
      <c r="U155" s="296"/>
    </row>
    <row r="156" spans="1:23" ht="14.25" customHeight="1" x14ac:dyDescent="0.2">
      <c r="A156" s="1813"/>
      <c r="B156" s="1814"/>
      <c r="C156" s="1816"/>
      <c r="D156" s="1541"/>
      <c r="E156" s="1426"/>
      <c r="F156" s="2173"/>
      <c r="G156" s="1527"/>
      <c r="H156" s="1918"/>
      <c r="I156" s="175"/>
      <c r="J156" s="764"/>
      <c r="K156" s="401"/>
      <c r="L156" s="520"/>
      <c r="M156" s="517"/>
      <c r="N156" s="517"/>
      <c r="O156" s="736"/>
      <c r="P156" s="764"/>
      <c r="Q156" s="401"/>
      <c r="R156" s="377" t="s">
        <v>336</v>
      </c>
      <c r="S156" s="827"/>
      <c r="T156" s="492">
        <v>1</v>
      </c>
      <c r="U156" s="493"/>
      <c r="W156" s="708"/>
    </row>
    <row r="157" spans="1:23" ht="15.75" customHeight="1" thickBot="1" x14ac:dyDescent="0.25">
      <c r="A157" s="501"/>
      <c r="B157" s="1596"/>
      <c r="C157" s="1318"/>
      <c r="D157" s="1621"/>
      <c r="E157" s="1579"/>
      <c r="F157" s="1111"/>
      <c r="G157" s="1588"/>
      <c r="H157" s="77"/>
      <c r="I157" s="121" t="s">
        <v>9</v>
      </c>
      <c r="J157" s="387">
        <f>J153</f>
        <v>57924</v>
      </c>
      <c r="K157" s="386">
        <f>K153</f>
        <v>40735</v>
      </c>
      <c r="L157" s="440">
        <f>L156+L155+L154+L153</f>
        <v>53500</v>
      </c>
      <c r="M157" s="440">
        <f t="shared" ref="M157:Q157" si="13">M156+M155+M154+M153</f>
        <v>10000</v>
      </c>
      <c r="N157" s="440">
        <f t="shared" si="13"/>
        <v>0</v>
      </c>
      <c r="O157" s="390">
        <f>O156+O155+O154+O153</f>
        <v>43500</v>
      </c>
      <c r="P157" s="391">
        <f>P156+P155+P154+P153</f>
        <v>70000</v>
      </c>
      <c r="Q157" s="440">
        <f t="shared" si="13"/>
        <v>0</v>
      </c>
      <c r="R157" s="1185"/>
      <c r="S157" s="1186"/>
      <c r="T157" s="1186"/>
      <c r="U157" s="98"/>
    </row>
    <row r="158" spans="1:23" ht="14.25" customHeight="1" x14ac:dyDescent="0.2">
      <c r="A158" s="1831" t="s">
        <v>8</v>
      </c>
      <c r="B158" s="1832" t="s">
        <v>44</v>
      </c>
      <c r="C158" s="1833" t="s">
        <v>44</v>
      </c>
      <c r="D158" s="2169"/>
      <c r="E158" s="1842" t="s">
        <v>76</v>
      </c>
      <c r="F158" s="1845" t="s">
        <v>122</v>
      </c>
      <c r="G158" s="1862" t="s">
        <v>91</v>
      </c>
      <c r="H158" s="2167" t="s">
        <v>104</v>
      </c>
      <c r="I158" s="51" t="s">
        <v>41</v>
      </c>
      <c r="J158" s="1121">
        <v>98471</v>
      </c>
      <c r="K158" s="745">
        <f>98471-33546</f>
        <v>64925</v>
      </c>
      <c r="L158" s="528">
        <v>148200</v>
      </c>
      <c r="M158" s="526">
        <v>148200</v>
      </c>
      <c r="N158" s="526"/>
      <c r="O158" s="529"/>
      <c r="P158" s="1122">
        <v>148200</v>
      </c>
      <c r="Q158" s="1122">
        <v>148200</v>
      </c>
      <c r="R158" s="13" t="s">
        <v>111</v>
      </c>
      <c r="S158" s="1668">
        <v>18</v>
      </c>
      <c r="T158" s="1668">
        <v>18</v>
      </c>
      <c r="U158" s="1669">
        <v>18</v>
      </c>
      <c r="V158" s="11"/>
    </row>
    <row r="159" spans="1:23" ht="14.25" customHeight="1" x14ac:dyDescent="0.2">
      <c r="A159" s="1813"/>
      <c r="B159" s="1814"/>
      <c r="C159" s="1816"/>
      <c r="D159" s="2058"/>
      <c r="E159" s="1843"/>
      <c r="F159" s="1846"/>
      <c r="G159" s="1822"/>
      <c r="H159" s="2163"/>
      <c r="I159" s="359" t="s">
        <v>100</v>
      </c>
      <c r="J159" s="770"/>
      <c r="K159" s="401"/>
      <c r="L159" s="533"/>
      <c r="M159" s="590"/>
      <c r="N159" s="590"/>
      <c r="O159" s="682"/>
      <c r="P159" s="392"/>
      <c r="Q159" s="392"/>
      <c r="R159" s="1808" t="s">
        <v>149</v>
      </c>
      <c r="S159" s="1600">
        <v>2</v>
      </c>
      <c r="T159" s="1600">
        <v>2</v>
      </c>
      <c r="U159" s="1572">
        <v>2</v>
      </c>
      <c r="V159" s="11"/>
    </row>
    <row r="160" spans="1:23" ht="14.25" customHeight="1" thickBot="1" x14ac:dyDescent="0.25">
      <c r="A160" s="1838"/>
      <c r="B160" s="1839"/>
      <c r="C160" s="1841"/>
      <c r="D160" s="2170"/>
      <c r="E160" s="1844"/>
      <c r="F160" s="1847"/>
      <c r="G160" s="1849"/>
      <c r="H160" s="1135"/>
      <c r="I160" s="121" t="s">
        <v>9</v>
      </c>
      <c r="J160" s="470">
        <f>SUM(J158:J159)</f>
        <v>98471</v>
      </c>
      <c r="K160" s="390">
        <f>SUM(K158:K159)</f>
        <v>64925</v>
      </c>
      <c r="L160" s="440">
        <f>SUM(L158:L159)</f>
        <v>148200</v>
      </c>
      <c r="M160" s="684">
        <f t="shared" ref="M160:O160" si="14">SUM(M158:M159)</f>
        <v>148200</v>
      </c>
      <c r="N160" s="684">
        <f t="shared" si="14"/>
        <v>0</v>
      </c>
      <c r="O160" s="686">
        <f t="shared" si="14"/>
        <v>0</v>
      </c>
      <c r="P160" s="393">
        <f>SUM(P158:P159)</f>
        <v>148200</v>
      </c>
      <c r="Q160" s="393">
        <f>SUM(Q158:Q159)</f>
        <v>148200</v>
      </c>
      <c r="R160" s="1830"/>
      <c r="S160" s="97"/>
      <c r="T160" s="97"/>
      <c r="U160" s="98"/>
      <c r="V160" s="11"/>
    </row>
    <row r="161" spans="1:22" ht="17.25" customHeight="1" x14ac:dyDescent="0.2">
      <c r="A161" s="1831" t="s">
        <v>8</v>
      </c>
      <c r="B161" s="1832" t="s">
        <v>44</v>
      </c>
      <c r="C161" s="1833" t="s">
        <v>49</v>
      </c>
      <c r="D161" s="1618"/>
      <c r="E161" s="1834" t="s">
        <v>307</v>
      </c>
      <c r="F161" s="1836" t="s">
        <v>188</v>
      </c>
      <c r="G161" s="1110" t="s">
        <v>68</v>
      </c>
      <c r="H161" s="2026" t="s">
        <v>119</v>
      </c>
      <c r="I161" s="17" t="s">
        <v>70</v>
      </c>
      <c r="J161" s="530"/>
      <c r="K161" s="428"/>
      <c r="L161" s="528"/>
      <c r="M161" s="526"/>
      <c r="N161" s="526"/>
      <c r="O161" s="529"/>
      <c r="P161" s="392"/>
      <c r="Q161" s="436">
        <v>295400</v>
      </c>
      <c r="R161" s="1629" t="s">
        <v>286</v>
      </c>
      <c r="S161" s="284"/>
      <c r="T161" s="1600">
        <v>1</v>
      </c>
      <c r="U161" s="1572"/>
    </row>
    <row r="162" spans="1:22" ht="15.75" customHeight="1" x14ac:dyDescent="0.2">
      <c r="A162" s="1813"/>
      <c r="B162" s="1814"/>
      <c r="C162" s="1816"/>
      <c r="D162" s="1618"/>
      <c r="E162" s="1738"/>
      <c r="F162" s="1837"/>
      <c r="G162" s="1091"/>
      <c r="H162" s="1965"/>
      <c r="I162" s="17" t="s">
        <v>41</v>
      </c>
      <c r="J162" s="530"/>
      <c r="K162" s="428"/>
      <c r="L162" s="528"/>
      <c r="M162" s="526"/>
      <c r="N162" s="526"/>
      <c r="O162" s="529"/>
      <c r="P162" s="392">
        <v>2900</v>
      </c>
      <c r="Q162" s="392">
        <v>15700</v>
      </c>
      <c r="R162" s="1593" t="s">
        <v>72</v>
      </c>
      <c r="S162" s="1097"/>
      <c r="T162" s="1600">
        <v>1</v>
      </c>
      <c r="U162" s="1572"/>
    </row>
    <row r="163" spans="1:22" ht="15.75" customHeight="1" x14ac:dyDescent="0.2">
      <c r="A163" s="1813"/>
      <c r="B163" s="1814"/>
      <c r="C163" s="1816"/>
      <c r="D163" s="1618"/>
      <c r="E163" s="1738"/>
      <c r="F163" s="1837"/>
      <c r="G163" s="1091"/>
      <c r="H163" s="2027"/>
      <c r="I163" s="110" t="s">
        <v>261</v>
      </c>
      <c r="J163" s="764"/>
      <c r="K163" s="401"/>
      <c r="L163" s="520"/>
      <c r="M163" s="518"/>
      <c r="N163" s="518"/>
      <c r="O163" s="549"/>
      <c r="P163" s="447"/>
      <c r="Q163" s="588">
        <v>36500</v>
      </c>
      <c r="R163" s="1599" t="s">
        <v>295</v>
      </c>
      <c r="S163" s="1600"/>
      <c r="T163" s="1600"/>
      <c r="U163" s="1572">
        <v>30</v>
      </c>
    </row>
    <row r="164" spans="1:22" ht="16.5" customHeight="1" x14ac:dyDescent="0.2">
      <c r="A164" s="1813"/>
      <c r="B164" s="1814"/>
      <c r="C164" s="1816"/>
      <c r="D164" s="1618"/>
      <c r="E164" s="1590"/>
      <c r="F164" s="1837"/>
      <c r="G164" s="1527"/>
      <c r="H164" s="1206" t="s">
        <v>374</v>
      </c>
      <c r="I164" s="110" t="s">
        <v>112</v>
      </c>
      <c r="J164" s="764">
        <v>14481</v>
      </c>
      <c r="K164" s="401">
        <v>0</v>
      </c>
      <c r="L164" s="520"/>
      <c r="M164" s="518"/>
      <c r="N164" s="518"/>
      <c r="O164" s="549"/>
      <c r="P164" s="447"/>
      <c r="Q164" s="588"/>
      <c r="R164" s="1599"/>
      <c r="S164" s="1600"/>
      <c r="T164" s="1600"/>
      <c r="U164" s="1572"/>
    </row>
    <row r="165" spans="1:22" ht="15" customHeight="1" thickBot="1" x14ac:dyDescent="0.25">
      <c r="A165" s="1534"/>
      <c r="B165" s="1525"/>
      <c r="C165" s="1584"/>
      <c r="D165" s="1621"/>
      <c r="E165" s="1579"/>
      <c r="F165" s="1111"/>
      <c r="G165" s="1588"/>
      <c r="H165" s="77"/>
      <c r="I165" s="121" t="s">
        <v>9</v>
      </c>
      <c r="J165" s="470">
        <f>SUM(J162:J164)</f>
        <v>14481</v>
      </c>
      <c r="K165" s="390">
        <f>SUM(K162:K164)</f>
        <v>0</v>
      </c>
      <c r="L165" s="440">
        <f>SUM(L162:L164)</f>
        <v>0</v>
      </c>
      <c r="M165" s="684">
        <f t="shared" ref="M165:O165" si="15">SUM(M162:M164)</f>
        <v>0</v>
      </c>
      <c r="N165" s="684">
        <f t="shared" si="15"/>
        <v>0</v>
      </c>
      <c r="O165" s="686">
        <f t="shared" si="15"/>
        <v>0</v>
      </c>
      <c r="P165" s="393">
        <f>SUM(P161:P164)</f>
        <v>2900</v>
      </c>
      <c r="Q165" s="390">
        <f>SUM(Q161:Q164)</f>
        <v>347600</v>
      </c>
      <c r="R165" s="1599"/>
      <c r="S165" s="97"/>
      <c r="T165" s="97"/>
      <c r="U165" s="98"/>
      <c r="V165" s="11"/>
    </row>
    <row r="166" spans="1:22" ht="14.25" customHeight="1" thickBot="1" x14ac:dyDescent="0.25">
      <c r="A166" s="140" t="s">
        <v>8</v>
      </c>
      <c r="B166" s="9" t="s">
        <v>44</v>
      </c>
      <c r="C166" s="1720" t="s">
        <v>11</v>
      </c>
      <c r="D166" s="1720"/>
      <c r="E166" s="1720"/>
      <c r="F166" s="1720"/>
      <c r="G166" s="1720"/>
      <c r="H166" s="1720"/>
      <c r="I166" s="1721"/>
      <c r="J166" s="720">
        <f>J165+J160+J157+J152</f>
        <v>1434737</v>
      </c>
      <c r="K166" s="394">
        <f>K165+K160+K157+K152</f>
        <v>1311274</v>
      </c>
      <c r="L166" s="721">
        <f>L165+L160+L157+L152</f>
        <v>1519800</v>
      </c>
      <c r="M166" s="397">
        <f t="shared" ref="M166:Q166" si="16">M165+M160+M157+M152</f>
        <v>1233800</v>
      </c>
      <c r="N166" s="397">
        <f t="shared" si="16"/>
        <v>0</v>
      </c>
      <c r="O166" s="722">
        <f t="shared" si="16"/>
        <v>286000</v>
      </c>
      <c r="P166" s="397">
        <f t="shared" si="16"/>
        <v>1331200</v>
      </c>
      <c r="Q166" s="397">
        <f t="shared" si="16"/>
        <v>1430900</v>
      </c>
      <c r="R166" s="1787"/>
      <c r="S166" s="1722"/>
      <c r="T166" s="1722"/>
      <c r="U166" s="1723"/>
      <c r="V166" s="11"/>
    </row>
    <row r="167" spans="1:22" ht="14.25" customHeight="1" thickBot="1" x14ac:dyDescent="0.25">
      <c r="A167" s="139" t="s">
        <v>8</v>
      </c>
      <c r="B167" s="9" t="s">
        <v>49</v>
      </c>
      <c r="C167" s="1724" t="s">
        <v>350</v>
      </c>
      <c r="D167" s="1725"/>
      <c r="E167" s="1725"/>
      <c r="F167" s="1725"/>
      <c r="G167" s="1725"/>
      <c r="H167" s="1725"/>
      <c r="I167" s="1725"/>
      <c r="J167" s="1725"/>
      <c r="K167" s="1725"/>
      <c r="L167" s="1725"/>
      <c r="M167" s="1725"/>
      <c r="N167" s="1725"/>
      <c r="O167" s="1725"/>
      <c r="P167" s="1725"/>
      <c r="Q167" s="1725"/>
      <c r="R167" s="1725"/>
      <c r="S167" s="1725"/>
      <c r="T167" s="1725"/>
      <c r="U167" s="1726"/>
    </row>
    <row r="168" spans="1:22" ht="31.5" customHeight="1" x14ac:dyDescent="0.2">
      <c r="A168" s="1574" t="s">
        <v>8</v>
      </c>
      <c r="B168" s="1575" t="s">
        <v>49</v>
      </c>
      <c r="C168" s="1133" t="s">
        <v>8</v>
      </c>
      <c r="D168" s="1500"/>
      <c r="E168" s="1501" t="s">
        <v>304</v>
      </c>
      <c r="F168" s="1073"/>
      <c r="G168" s="1581" t="s">
        <v>55</v>
      </c>
      <c r="H168" s="1627" t="s">
        <v>271</v>
      </c>
      <c r="I168" s="1312"/>
      <c r="J168" s="807"/>
      <c r="K168" s="1485"/>
      <c r="L168" s="807"/>
      <c r="M168" s="1688"/>
      <c r="N168" s="1011"/>
      <c r="O168" s="812"/>
      <c r="P168" s="1689"/>
      <c r="Q168" s="812"/>
      <c r="R168" s="484"/>
      <c r="S168" s="27"/>
      <c r="T168" s="27"/>
      <c r="U168" s="28"/>
    </row>
    <row r="169" spans="1:22" ht="14.25" customHeight="1" x14ac:dyDescent="0.2">
      <c r="A169" s="1524"/>
      <c r="B169" s="1525"/>
      <c r="C169" s="162"/>
      <c r="D169" s="1541" t="s">
        <v>8</v>
      </c>
      <c r="E169" s="1589" t="s">
        <v>277</v>
      </c>
      <c r="F169" s="1598"/>
      <c r="G169" s="1527"/>
      <c r="H169" s="1690"/>
      <c r="I169" s="1037" t="s">
        <v>261</v>
      </c>
      <c r="J169" s="773">
        <v>347544</v>
      </c>
      <c r="K169" s="773">
        <v>762460</v>
      </c>
      <c r="L169" s="1432">
        <v>290000</v>
      </c>
      <c r="M169" s="1436">
        <v>290000</v>
      </c>
      <c r="N169" s="657"/>
      <c r="O169" s="658"/>
      <c r="P169" s="433">
        <v>290000</v>
      </c>
      <c r="Q169" s="382">
        <v>290000</v>
      </c>
      <c r="R169" s="2045" t="s">
        <v>110</v>
      </c>
      <c r="S169" s="1203">
        <v>1.7</v>
      </c>
      <c r="T169" s="1204">
        <v>1.2</v>
      </c>
      <c r="U169" s="1205">
        <v>1.2</v>
      </c>
      <c r="V169" s="65"/>
    </row>
    <row r="170" spans="1:22" ht="26.25" customHeight="1" x14ac:dyDescent="0.2">
      <c r="A170" s="1524"/>
      <c r="B170" s="1525"/>
      <c r="C170" s="162"/>
      <c r="D170" s="1541"/>
      <c r="E170" s="1656" t="s">
        <v>330</v>
      </c>
      <c r="F170" s="1598"/>
      <c r="G170" s="1527"/>
      <c r="H170" s="1628"/>
      <c r="I170" s="320" t="s">
        <v>261</v>
      </c>
      <c r="J170" s="530"/>
      <c r="K170" s="769">
        <v>345544</v>
      </c>
      <c r="L170" s="769"/>
      <c r="M170" s="527"/>
      <c r="N170" s="526"/>
      <c r="O170" s="1047"/>
      <c r="P170" s="1048"/>
      <c r="Q170" s="733"/>
      <c r="R170" s="2046"/>
      <c r="S170" s="884"/>
      <c r="T170" s="885"/>
      <c r="U170" s="886"/>
      <c r="V170" s="65"/>
    </row>
    <row r="171" spans="1:22" ht="25.5" customHeight="1" x14ac:dyDescent="0.2">
      <c r="A171" s="1524"/>
      <c r="B171" s="1525"/>
      <c r="C171" s="162"/>
      <c r="D171" s="1541"/>
      <c r="E171" s="1656" t="s">
        <v>311</v>
      </c>
      <c r="F171" s="1598"/>
      <c r="G171" s="1527"/>
      <c r="H171" s="1628"/>
      <c r="I171" s="320"/>
      <c r="J171" s="530"/>
      <c r="K171" s="769"/>
      <c r="L171" s="769"/>
      <c r="M171" s="527"/>
      <c r="N171" s="526"/>
      <c r="O171" s="1047"/>
      <c r="P171" s="1048"/>
      <c r="Q171" s="733"/>
      <c r="R171" s="1646"/>
      <c r="S171" s="884"/>
      <c r="T171" s="885"/>
      <c r="U171" s="886"/>
      <c r="V171" s="65"/>
    </row>
    <row r="172" spans="1:22" ht="27.75" customHeight="1" x14ac:dyDescent="0.2">
      <c r="A172" s="1524"/>
      <c r="B172" s="1525"/>
      <c r="C172" s="162"/>
      <c r="D172" s="1541"/>
      <c r="E172" s="1656" t="s">
        <v>312</v>
      </c>
      <c r="F172" s="1598"/>
      <c r="G172" s="1527"/>
      <c r="H172" s="1628"/>
      <c r="I172" s="320"/>
      <c r="J172" s="530"/>
      <c r="K172" s="769"/>
      <c r="L172" s="769"/>
      <c r="M172" s="527"/>
      <c r="N172" s="526"/>
      <c r="O172" s="1047"/>
      <c r="P172" s="1048"/>
      <c r="Q172" s="733"/>
      <c r="R172" s="1646"/>
      <c r="S172" s="884"/>
      <c r="T172" s="885"/>
      <c r="U172" s="886"/>
      <c r="V172" s="65"/>
    </row>
    <row r="173" spans="1:22" ht="14.25" customHeight="1" x14ac:dyDescent="0.2">
      <c r="A173" s="1524"/>
      <c r="B173" s="1525"/>
      <c r="C173" s="162"/>
      <c r="D173" s="1541"/>
      <c r="E173" s="2013" t="s">
        <v>313</v>
      </c>
      <c r="F173" s="1598"/>
      <c r="G173" s="1527"/>
      <c r="H173" s="1628"/>
      <c r="I173" s="320" t="s">
        <v>41</v>
      </c>
      <c r="J173" s="769"/>
      <c r="K173" s="769"/>
      <c r="L173" s="769">
        <v>75200</v>
      </c>
      <c r="M173" s="527">
        <v>75200</v>
      </c>
      <c r="N173" s="526"/>
      <c r="O173" s="529"/>
      <c r="P173" s="1048"/>
      <c r="Q173" s="733"/>
      <c r="R173" s="1691" t="s">
        <v>217</v>
      </c>
      <c r="S173" s="1692" t="s">
        <v>194</v>
      </c>
      <c r="T173" s="1692"/>
      <c r="U173" s="1572"/>
      <c r="V173" s="65"/>
    </row>
    <row r="174" spans="1:22" ht="16.5" customHeight="1" x14ac:dyDescent="0.2">
      <c r="A174" s="1524"/>
      <c r="B174" s="1525"/>
      <c r="C174" s="162"/>
      <c r="D174" s="1558"/>
      <c r="E174" s="1739"/>
      <c r="F174" s="1598"/>
      <c r="G174" s="1527"/>
      <c r="H174" s="1628"/>
      <c r="I174" s="175" t="s">
        <v>261</v>
      </c>
      <c r="J174" s="770">
        <v>61081</v>
      </c>
      <c r="K174" s="770">
        <v>0</v>
      </c>
      <c r="L174" s="770"/>
      <c r="M174" s="519"/>
      <c r="N174" s="518"/>
      <c r="O174" s="549"/>
      <c r="P174" s="754"/>
      <c r="Q174" s="550"/>
      <c r="R174" s="1693" t="s">
        <v>217</v>
      </c>
      <c r="S174" s="346" t="s">
        <v>194</v>
      </c>
      <c r="T174" s="346"/>
      <c r="U174" s="154"/>
      <c r="V174" s="65"/>
    </row>
    <row r="175" spans="1:22" ht="29.25" customHeight="1" x14ac:dyDescent="0.2">
      <c r="A175" s="1813"/>
      <c r="B175" s="1814"/>
      <c r="C175" s="2039"/>
      <c r="D175" s="1179" t="s">
        <v>10</v>
      </c>
      <c r="E175" s="1801" t="s">
        <v>303</v>
      </c>
      <c r="F175" s="1598"/>
      <c r="G175" s="1527"/>
      <c r="H175" s="2050"/>
      <c r="I175" s="17" t="s">
        <v>261</v>
      </c>
      <c r="J175" s="769">
        <v>628475</v>
      </c>
      <c r="K175" s="1153">
        <v>901747</v>
      </c>
      <c r="L175" s="769">
        <v>600000</v>
      </c>
      <c r="M175" s="527">
        <v>600000</v>
      </c>
      <c r="N175" s="526"/>
      <c r="O175" s="529"/>
      <c r="P175" s="436">
        <v>600000</v>
      </c>
      <c r="Q175" s="388">
        <v>600000</v>
      </c>
      <c r="R175" s="1642" t="s">
        <v>62</v>
      </c>
      <c r="S175" s="173" t="s">
        <v>302</v>
      </c>
      <c r="T175" s="173" t="s">
        <v>302</v>
      </c>
      <c r="U175" s="174" t="s">
        <v>302</v>
      </c>
    </row>
    <row r="176" spans="1:22" ht="26.25" customHeight="1" x14ac:dyDescent="0.2">
      <c r="A176" s="1813"/>
      <c r="B176" s="1814"/>
      <c r="C176" s="2039"/>
      <c r="D176" s="1179"/>
      <c r="E176" s="1801"/>
      <c r="F176" s="1598"/>
      <c r="G176" s="1527"/>
      <c r="H176" s="2050"/>
      <c r="I176" s="17"/>
      <c r="J176" s="769"/>
      <c r="K176" s="1153"/>
      <c r="L176" s="1433"/>
      <c r="M176" s="1437"/>
      <c r="N176" s="590"/>
      <c r="O176" s="682"/>
      <c r="P176" s="436"/>
      <c r="Q176" s="388"/>
      <c r="R176" s="1449" t="s">
        <v>61</v>
      </c>
      <c r="S176" s="208" t="s">
        <v>301</v>
      </c>
      <c r="T176" s="208" t="s">
        <v>301</v>
      </c>
      <c r="U176" s="209" t="s">
        <v>301</v>
      </c>
    </row>
    <row r="177" spans="1:29" ht="16.5" customHeight="1" x14ac:dyDescent="0.2">
      <c r="A177" s="1813"/>
      <c r="B177" s="1814"/>
      <c r="C177" s="2039"/>
      <c r="D177" s="1179"/>
      <c r="E177" s="2041"/>
      <c r="F177" s="1598"/>
      <c r="G177" s="1527"/>
      <c r="H177" s="2051"/>
      <c r="I177" s="1016"/>
      <c r="J177" s="774"/>
      <c r="K177" s="774"/>
      <c r="L177" s="1434"/>
      <c r="M177" s="616"/>
      <c r="N177" s="748"/>
      <c r="O177" s="669"/>
      <c r="P177" s="1151"/>
      <c r="Q177" s="420"/>
      <c r="R177" s="297" t="s">
        <v>108</v>
      </c>
      <c r="S177" s="1071" t="s">
        <v>155</v>
      </c>
      <c r="T177" s="1071" t="s">
        <v>155</v>
      </c>
      <c r="U177" s="1072" t="s">
        <v>155</v>
      </c>
    </row>
    <row r="178" spans="1:29" ht="17.25" customHeight="1" x14ac:dyDescent="0.2">
      <c r="A178" s="1813"/>
      <c r="B178" s="1814"/>
      <c r="C178" s="2039"/>
      <c r="D178" s="1179"/>
      <c r="E178" s="1801" t="s">
        <v>82</v>
      </c>
      <c r="F178" s="1598"/>
      <c r="G178" s="1527"/>
      <c r="H178" s="2051"/>
      <c r="I178" s="320" t="s">
        <v>41</v>
      </c>
      <c r="J178" s="769">
        <v>144810</v>
      </c>
      <c r="K178" s="769">
        <v>144810</v>
      </c>
      <c r="L178" s="769">
        <v>144800</v>
      </c>
      <c r="M178" s="527">
        <v>144800</v>
      </c>
      <c r="N178" s="526"/>
      <c r="O178" s="529"/>
      <c r="P178" s="436">
        <v>300000</v>
      </c>
      <c r="Q178" s="388">
        <v>429200</v>
      </c>
      <c r="R178" s="2103" t="s">
        <v>60</v>
      </c>
      <c r="S178" s="302">
        <v>0.6</v>
      </c>
      <c r="T178" s="302">
        <v>1.3</v>
      </c>
      <c r="U178" s="303">
        <v>1.8</v>
      </c>
    </row>
    <row r="179" spans="1:29" ht="14.25" customHeight="1" x14ac:dyDescent="0.2">
      <c r="A179" s="1813"/>
      <c r="B179" s="1814"/>
      <c r="C179" s="2040"/>
      <c r="D179" s="1180"/>
      <c r="E179" s="1998"/>
      <c r="F179" s="1598"/>
      <c r="G179" s="1527"/>
      <c r="H179" s="2051"/>
      <c r="I179" s="175"/>
      <c r="J179" s="764"/>
      <c r="K179" s="770"/>
      <c r="L179" s="770"/>
      <c r="M179" s="519"/>
      <c r="N179" s="518"/>
      <c r="O179" s="549"/>
      <c r="P179" s="426"/>
      <c r="Q179" s="383"/>
      <c r="R179" s="2104"/>
      <c r="S179" s="83"/>
      <c r="T179" s="83"/>
      <c r="U179" s="91"/>
    </row>
    <row r="180" spans="1:29" ht="15.75" customHeight="1" x14ac:dyDescent="0.2">
      <c r="A180" s="1813"/>
      <c r="B180" s="1814"/>
      <c r="C180" s="2039"/>
      <c r="D180" s="2042" t="s">
        <v>44</v>
      </c>
      <c r="E180" s="1820" t="s">
        <v>284</v>
      </c>
      <c r="F180" s="1818"/>
      <c r="G180" s="1822"/>
      <c r="H180" s="2052"/>
      <c r="I180" s="1037" t="s">
        <v>112</v>
      </c>
      <c r="J180" s="903">
        <v>13033</v>
      </c>
      <c r="K180" s="1143">
        <f>45/3.4528*1000</f>
        <v>13033</v>
      </c>
      <c r="L180" s="769">
        <f>M180</f>
        <v>336800</v>
      </c>
      <c r="M180" s="1039">
        <v>336800</v>
      </c>
      <c r="N180" s="526"/>
      <c r="O180" s="538"/>
      <c r="P180" s="1150">
        <v>50000</v>
      </c>
      <c r="Q180" s="539">
        <v>50000</v>
      </c>
      <c r="R180" s="1445" t="s">
        <v>59</v>
      </c>
      <c r="S180" s="885">
        <v>2.9</v>
      </c>
      <c r="T180" s="885">
        <v>1.7</v>
      </c>
      <c r="U180" s="886">
        <v>1.7</v>
      </c>
    </row>
    <row r="181" spans="1:29" ht="14.25" customHeight="1" x14ac:dyDescent="0.2">
      <c r="A181" s="1813"/>
      <c r="B181" s="1814"/>
      <c r="C181" s="2039"/>
      <c r="D181" s="2058"/>
      <c r="E181" s="1820"/>
      <c r="F181" s="1818"/>
      <c r="G181" s="1822"/>
      <c r="H181" s="2052"/>
      <c r="I181" s="320" t="s">
        <v>41</v>
      </c>
      <c r="J181" s="500"/>
      <c r="K181" s="1154"/>
      <c r="L181" s="769">
        <f>M181</f>
        <v>121700</v>
      </c>
      <c r="M181" s="527">
        <v>121700</v>
      </c>
      <c r="N181" s="526"/>
      <c r="O181" s="529"/>
      <c r="P181" s="1048"/>
      <c r="Q181" s="733"/>
      <c r="R181" s="1445"/>
      <c r="S181" s="885"/>
      <c r="T181" s="885"/>
      <c r="U181" s="886"/>
    </row>
    <row r="182" spans="1:29" ht="15.75" customHeight="1" x14ac:dyDescent="0.2">
      <c r="A182" s="1876"/>
      <c r="B182" s="1877"/>
      <c r="C182" s="2057"/>
      <c r="D182" s="2043"/>
      <c r="E182" s="1879"/>
      <c r="F182" s="2059"/>
      <c r="G182" s="1882"/>
      <c r="H182" s="2053"/>
      <c r="I182" s="175" t="s">
        <v>261</v>
      </c>
      <c r="J182" s="1147">
        <v>131777</v>
      </c>
      <c r="K182" s="1155">
        <v>418273</v>
      </c>
      <c r="L182" s="770">
        <v>120000</v>
      </c>
      <c r="M182" s="519">
        <v>120000</v>
      </c>
      <c r="N182" s="518"/>
      <c r="O182" s="549"/>
      <c r="P182" s="754">
        <v>130000</v>
      </c>
      <c r="Q182" s="550">
        <v>130000</v>
      </c>
      <c r="R182" s="1446"/>
      <c r="S182" s="153"/>
      <c r="T182" s="153"/>
      <c r="U182" s="154"/>
    </row>
    <row r="183" spans="1:29" ht="17.25" customHeight="1" x14ac:dyDescent="0.2">
      <c r="A183" s="1524"/>
      <c r="B183" s="1525"/>
      <c r="C183" s="1612"/>
      <c r="D183" s="1541" t="s">
        <v>49</v>
      </c>
      <c r="E183" s="1850" t="s">
        <v>278</v>
      </c>
      <c r="F183" s="1598"/>
      <c r="G183" s="1527"/>
      <c r="H183" s="1562"/>
      <c r="I183" s="17" t="s">
        <v>41</v>
      </c>
      <c r="J183" s="1154">
        <v>52711</v>
      </c>
      <c r="K183" s="1154">
        <f>52711+28897+32954</f>
        <v>114562</v>
      </c>
      <c r="L183" s="769">
        <v>109600</v>
      </c>
      <c r="M183" s="1515">
        <v>109600</v>
      </c>
      <c r="N183" s="1694"/>
      <c r="O183" s="1047"/>
      <c r="P183" s="530">
        <v>118900</v>
      </c>
      <c r="Q183" s="428">
        <v>118900</v>
      </c>
      <c r="R183" s="2101" t="s">
        <v>285</v>
      </c>
      <c r="S183" s="1516">
        <v>18</v>
      </c>
      <c r="T183" s="1218">
        <v>18</v>
      </c>
      <c r="U183" s="1181">
        <v>18</v>
      </c>
      <c r="V183" s="1810"/>
      <c r="W183" s="1811"/>
      <c r="X183" s="1811"/>
      <c r="Y183" s="1811"/>
      <c r="Z183" s="1811"/>
      <c r="AA183" s="1811"/>
      <c r="AB183" s="1811"/>
      <c r="AC183" s="1811"/>
    </row>
    <row r="184" spans="1:29" ht="15.75" customHeight="1" x14ac:dyDescent="0.2">
      <c r="A184" s="1524"/>
      <c r="B184" s="1525"/>
      <c r="C184" s="1612"/>
      <c r="D184" s="1558"/>
      <c r="E184" s="2100"/>
      <c r="F184" s="1598"/>
      <c r="G184" s="1527"/>
      <c r="H184" s="1074"/>
      <c r="I184" s="110"/>
      <c r="J184" s="1147"/>
      <c r="K184" s="1155"/>
      <c r="L184" s="770"/>
      <c r="M184" s="1438"/>
      <c r="N184" s="1077"/>
      <c r="O184" s="736"/>
      <c r="P184" s="1502"/>
      <c r="Q184" s="1229"/>
      <c r="R184" s="2102"/>
      <c r="S184" s="1148"/>
      <c r="T184" s="192"/>
      <c r="U184" s="1149"/>
      <c r="V184" s="1812"/>
      <c r="W184" s="1811"/>
      <c r="X184" s="1811"/>
      <c r="Y184" s="1811"/>
      <c r="Z184" s="1811"/>
      <c r="AA184" s="1811"/>
      <c r="AB184" s="1811"/>
      <c r="AC184" s="1811"/>
    </row>
    <row r="185" spans="1:29" ht="21" customHeight="1" x14ac:dyDescent="0.2">
      <c r="A185" s="1524"/>
      <c r="B185" s="1525"/>
      <c r="C185" s="1612"/>
      <c r="D185" s="1630" t="s">
        <v>50</v>
      </c>
      <c r="E185" s="1567" t="s">
        <v>58</v>
      </c>
      <c r="F185" s="1653"/>
      <c r="G185" s="1569"/>
      <c r="H185" s="1640"/>
      <c r="I185" s="110" t="s">
        <v>261</v>
      </c>
      <c r="J185" s="775">
        <v>92012</v>
      </c>
      <c r="K185" s="775">
        <v>92012</v>
      </c>
      <c r="L185" s="619">
        <v>92100</v>
      </c>
      <c r="M185" s="519">
        <v>92100</v>
      </c>
      <c r="N185" s="518"/>
      <c r="O185" s="736"/>
      <c r="P185" s="754">
        <v>92100</v>
      </c>
      <c r="Q185" s="550">
        <v>92100</v>
      </c>
      <c r="R185" s="1446" t="s">
        <v>88</v>
      </c>
      <c r="S185" s="153">
        <v>14</v>
      </c>
      <c r="T185" s="153">
        <v>14</v>
      </c>
      <c r="U185" s="154">
        <v>14</v>
      </c>
    </row>
    <row r="186" spans="1:29" ht="14.25" customHeight="1" thickBot="1" x14ac:dyDescent="0.25">
      <c r="A186" s="501"/>
      <c r="B186" s="1596"/>
      <c r="C186" s="1666"/>
      <c r="D186" s="159"/>
      <c r="E186" s="1348"/>
      <c r="F186" s="1349"/>
      <c r="G186" s="159"/>
      <c r="H186" s="2011" t="s">
        <v>103</v>
      </c>
      <c r="I186" s="2012"/>
      <c r="J186" s="1356">
        <f t="shared" ref="J186:Q186" si="17">SUM(J169:J185)</f>
        <v>1471443</v>
      </c>
      <c r="K186" s="1503">
        <f t="shared" si="17"/>
        <v>2792441</v>
      </c>
      <c r="L186" s="1357">
        <f t="shared" si="17"/>
        <v>1890200</v>
      </c>
      <c r="M186" s="1435">
        <f t="shared" si="17"/>
        <v>1890200</v>
      </c>
      <c r="N186" s="1435">
        <f t="shared" si="17"/>
        <v>0</v>
      </c>
      <c r="O186" s="1358">
        <f t="shared" si="17"/>
        <v>0</v>
      </c>
      <c r="P186" s="1356">
        <f t="shared" si="17"/>
        <v>1581000</v>
      </c>
      <c r="Q186" s="1503">
        <f t="shared" si="17"/>
        <v>1710200</v>
      </c>
      <c r="R186" s="1350"/>
      <c r="S186" s="150"/>
      <c r="T186" s="1317"/>
      <c r="U186" s="151"/>
      <c r="V186" s="708"/>
      <c r="W186" s="708"/>
      <c r="X186" s="708"/>
      <c r="Y186" s="708"/>
      <c r="Z186" s="708"/>
      <c r="AA186" s="708"/>
    </row>
    <row r="187" spans="1:29" ht="24" customHeight="1" x14ac:dyDescent="0.2">
      <c r="A187" s="1534" t="s">
        <v>8</v>
      </c>
      <c r="B187" s="1525" t="s">
        <v>49</v>
      </c>
      <c r="C187" s="301" t="s">
        <v>10</v>
      </c>
      <c r="D187" s="2058"/>
      <c r="E187" s="2082" t="s">
        <v>393</v>
      </c>
      <c r="F187" s="2084"/>
      <c r="G187" s="2083" t="s">
        <v>68</v>
      </c>
      <c r="H187" s="2086" t="s">
        <v>114</v>
      </c>
      <c r="I187" s="51" t="s">
        <v>261</v>
      </c>
      <c r="J187" s="1452">
        <v>8689</v>
      </c>
      <c r="K187" s="1517">
        <v>0</v>
      </c>
      <c r="L187" s="1121"/>
      <c r="M187" s="1351"/>
      <c r="N187" s="1351"/>
      <c r="O187" s="1122"/>
      <c r="P187" s="1453">
        <v>203000</v>
      </c>
      <c r="Q187" s="1355"/>
      <c r="R187" s="1641" t="s">
        <v>321</v>
      </c>
      <c r="S187" s="1218">
        <v>1</v>
      </c>
      <c r="T187" s="1219"/>
      <c r="U187" s="1181"/>
      <c r="V187" s="708"/>
      <c r="W187" s="708"/>
      <c r="X187" s="708"/>
      <c r="Y187" s="708"/>
      <c r="Z187" s="708"/>
      <c r="AA187" s="708"/>
    </row>
    <row r="188" spans="1:29" ht="15" customHeight="1" x14ac:dyDescent="0.2">
      <c r="A188" s="1534"/>
      <c r="B188" s="1525"/>
      <c r="C188" s="301"/>
      <c r="D188" s="2058"/>
      <c r="E188" s="2082"/>
      <c r="F188" s="2084"/>
      <c r="G188" s="1806"/>
      <c r="H188" s="2002"/>
      <c r="I188" s="320" t="s">
        <v>41</v>
      </c>
      <c r="J188" s="1154"/>
      <c r="K188" s="499"/>
      <c r="L188" s="769">
        <v>30000</v>
      </c>
      <c r="M188" s="526"/>
      <c r="N188" s="527"/>
      <c r="O188" s="529">
        <v>30000</v>
      </c>
      <c r="P188" s="1048"/>
      <c r="Q188" s="733"/>
      <c r="R188" s="230" t="s">
        <v>322</v>
      </c>
      <c r="S188" s="1054"/>
      <c r="T188" s="1054">
        <v>100</v>
      </c>
      <c r="U188" s="1507"/>
    </row>
    <row r="189" spans="1:29" ht="18" customHeight="1" x14ac:dyDescent="0.2">
      <c r="A189" s="1534"/>
      <c r="B189" s="1525"/>
      <c r="C189" s="1385"/>
      <c r="D189" s="2058"/>
      <c r="E189" s="2082"/>
      <c r="F189" s="2084"/>
      <c r="G189" s="1806"/>
      <c r="H189" s="2002"/>
      <c r="I189" s="110"/>
      <c r="J189" s="1155"/>
      <c r="K189" s="899"/>
      <c r="L189" s="770"/>
      <c r="M189" s="519"/>
      <c r="N189" s="519"/>
      <c r="O189" s="549"/>
      <c r="P189" s="754"/>
      <c r="Q189" s="550"/>
      <c r="R189" s="1808" t="s">
        <v>364</v>
      </c>
      <c r="S189" s="1600"/>
      <c r="T189" s="1600">
        <v>100</v>
      </c>
      <c r="U189" s="1181"/>
    </row>
    <row r="190" spans="1:29" ht="17.25" customHeight="1" thickBot="1" x14ac:dyDescent="0.25">
      <c r="A190" s="501"/>
      <c r="B190" s="1596"/>
      <c r="C190" s="1318"/>
      <c r="D190" s="1184"/>
      <c r="E190" s="1183"/>
      <c r="F190" s="2085"/>
      <c r="G190" s="1807"/>
      <c r="H190" s="77"/>
      <c r="I190" s="121" t="s">
        <v>9</v>
      </c>
      <c r="J190" s="387">
        <f>SUM(J187:J189)</f>
        <v>8689</v>
      </c>
      <c r="K190" s="386">
        <f t="shared" ref="K190:Q190" si="18">SUM(K187:K189)</f>
        <v>0</v>
      </c>
      <c r="L190" s="1454">
        <f t="shared" si="18"/>
        <v>30000</v>
      </c>
      <c r="M190" s="684">
        <f t="shared" si="18"/>
        <v>0</v>
      </c>
      <c r="N190" s="1455">
        <f t="shared" si="18"/>
        <v>0</v>
      </c>
      <c r="O190" s="1506">
        <f t="shared" si="18"/>
        <v>30000</v>
      </c>
      <c r="P190" s="387">
        <f t="shared" si="18"/>
        <v>203000</v>
      </c>
      <c r="Q190" s="386">
        <f t="shared" si="18"/>
        <v>0</v>
      </c>
      <c r="R190" s="1809"/>
      <c r="S190" s="1186"/>
      <c r="T190" s="1186"/>
      <c r="U190" s="98"/>
    </row>
    <row r="191" spans="1:29" ht="14.25" customHeight="1" thickBot="1" x14ac:dyDescent="0.25">
      <c r="A191" s="501" t="s">
        <v>8</v>
      </c>
      <c r="B191" s="1596" t="s">
        <v>49</v>
      </c>
      <c r="C191" s="1786" t="s">
        <v>11</v>
      </c>
      <c r="D191" s="1786"/>
      <c r="E191" s="1786"/>
      <c r="F191" s="1786"/>
      <c r="G191" s="1786"/>
      <c r="H191" s="1720"/>
      <c r="I191" s="1721"/>
      <c r="J191" s="720">
        <f>J190+J186</f>
        <v>1480132</v>
      </c>
      <c r="K191" s="394">
        <f t="shared" ref="K191:Q191" si="19">K190+K186</f>
        <v>2792441</v>
      </c>
      <c r="L191" s="1508">
        <f>L190+L186</f>
        <v>1920200</v>
      </c>
      <c r="M191" s="1511">
        <f t="shared" si="19"/>
        <v>1890200</v>
      </c>
      <c r="N191" s="1505">
        <f t="shared" si="19"/>
        <v>0</v>
      </c>
      <c r="O191" s="1509">
        <f t="shared" si="19"/>
        <v>30000</v>
      </c>
      <c r="P191" s="720">
        <f t="shared" si="19"/>
        <v>1784000</v>
      </c>
      <c r="Q191" s="394">
        <f t="shared" si="19"/>
        <v>1710200</v>
      </c>
      <c r="R191" s="1787"/>
      <c r="S191" s="1722"/>
      <c r="T191" s="1722"/>
      <c r="U191" s="1723"/>
    </row>
    <row r="192" spans="1:29" ht="14.25" customHeight="1" thickBot="1" x14ac:dyDescent="0.25">
      <c r="A192" s="140" t="s">
        <v>8</v>
      </c>
      <c r="B192" s="1788" t="s">
        <v>12</v>
      </c>
      <c r="C192" s="1789"/>
      <c r="D192" s="1789"/>
      <c r="E192" s="1789"/>
      <c r="F192" s="1789"/>
      <c r="G192" s="1789"/>
      <c r="H192" s="1789"/>
      <c r="I192" s="1790"/>
      <c r="J192" s="874">
        <f t="shared" ref="J192:Q192" si="20">J191+J166+J127+J108</f>
        <v>12375331</v>
      </c>
      <c r="K192" s="1352">
        <f t="shared" si="20"/>
        <v>13382145</v>
      </c>
      <c r="L192" s="1187">
        <f t="shared" si="20"/>
        <v>14611500</v>
      </c>
      <c r="M192" s="1512">
        <f t="shared" si="20"/>
        <v>8979700</v>
      </c>
      <c r="N192" s="1504">
        <f t="shared" si="20"/>
        <v>0</v>
      </c>
      <c r="O192" s="1188">
        <f t="shared" si="20"/>
        <v>5631750</v>
      </c>
      <c r="P192" s="874">
        <f t="shared" si="20"/>
        <v>15560200</v>
      </c>
      <c r="Q192" s="1352">
        <f t="shared" si="20"/>
        <v>23359400</v>
      </c>
      <c r="R192" s="1791"/>
      <c r="S192" s="1792"/>
      <c r="T192" s="1792"/>
      <c r="U192" s="1793"/>
    </row>
    <row r="193" spans="1:37" ht="14.25" customHeight="1" thickBot="1" x14ac:dyDescent="0.25">
      <c r="A193" s="82" t="s">
        <v>52</v>
      </c>
      <c r="B193" s="1794" t="s">
        <v>94</v>
      </c>
      <c r="C193" s="1795"/>
      <c r="D193" s="1795"/>
      <c r="E193" s="1795"/>
      <c r="F193" s="1795"/>
      <c r="G193" s="1795"/>
      <c r="H193" s="1795"/>
      <c r="I193" s="1796"/>
      <c r="J193" s="875">
        <f>SUM(J192)</f>
        <v>12375331</v>
      </c>
      <c r="K193" s="1353">
        <f t="shared" ref="K193:Q193" si="21">SUM(K192)</f>
        <v>13382145</v>
      </c>
      <c r="L193" s="875">
        <f t="shared" si="21"/>
        <v>14611500</v>
      </c>
      <c r="M193" s="1031">
        <f t="shared" si="21"/>
        <v>8979700</v>
      </c>
      <c r="N193" s="1031">
        <f t="shared" si="21"/>
        <v>0</v>
      </c>
      <c r="O193" s="1094">
        <f t="shared" si="21"/>
        <v>5631750</v>
      </c>
      <c r="P193" s="1354">
        <f t="shared" si="21"/>
        <v>15560200</v>
      </c>
      <c r="Q193" s="1353">
        <f t="shared" si="21"/>
        <v>23359400</v>
      </c>
      <c r="R193" s="1797"/>
      <c r="S193" s="1798"/>
      <c r="T193" s="1798"/>
      <c r="U193" s="1799"/>
    </row>
    <row r="194" spans="1:37" s="19" customFormat="1" ht="13.5" customHeight="1" x14ac:dyDescent="0.2">
      <c r="A194" s="2081"/>
      <c r="B194" s="2081"/>
      <c r="C194" s="2081"/>
      <c r="D194" s="2081"/>
      <c r="E194" s="2081"/>
      <c r="F194" s="2081"/>
      <c r="G194" s="2081"/>
      <c r="H194" s="2081"/>
      <c r="I194" s="2081"/>
      <c r="J194" s="2081"/>
      <c r="K194" s="2081"/>
      <c r="L194" s="2081"/>
      <c r="M194" s="2081"/>
      <c r="N194" s="2081"/>
      <c r="O194" s="2081"/>
      <c r="P194" s="2081"/>
      <c r="Q194" s="2081"/>
      <c r="R194" s="2081"/>
      <c r="S194" s="2081"/>
      <c r="T194" s="2081"/>
      <c r="U194" s="2081"/>
      <c r="V194" s="18"/>
      <c r="W194" s="18"/>
      <c r="X194" s="18"/>
      <c r="Y194" s="18"/>
      <c r="Z194" s="18"/>
      <c r="AA194" s="18"/>
      <c r="AB194" s="18"/>
      <c r="AC194" s="18"/>
      <c r="AD194" s="18"/>
      <c r="AE194" s="18"/>
      <c r="AF194" s="18"/>
      <c r="AG194" s="18"/>
      <c r="AH194" s="18"/>
      <c r="AI194" s="18"/>
      <c r="AJ194" s="18"/>
      <c r="AK194" s="18"/>
    </row>
    <row r="195" spans="1:37" s="19" customFormat="1" ht="15" customHeight="1" thickBot="1" x14ac:dyDescent="0.25">
      <c r="A195" s="1774" t="s">
        <v>17</v>
      </c>
      <c r="B195" s="1774"/>
      <c r="C195" s="1774"/>
      <c r="D195" s="1774"/>
      <c r="E195" s="1774"/>
      <c r="F195" s="1774"/>
      <c r="G195" s="1774"/>
      <c r="H195" s="1774"/>
      <c r="I195" s="1774"/>
      <c r="J195" s="1774"/>
      <c r="K195" s="1774"/>
      <c r="L195" s="1774"/>
      <c r="M195" s="1774"/>
      <c r="N195" s="1774"/>
      <c r="O195" s="1774"/>
      <c r="P195" s="1774"/>
      <c r="Q195" s="1774"/>
      <c r="R195" s="5"/>
      <c r="S195" s="5"/>
      <c r="T195" s="5"/>
      <c r="U195" s="5"/>
      <c r="V195" s="18"/>
      <c r="W195" s="18"/>
      <c r="X195" s="18"/>
      <c r="Y195" s="18"/>
      <c r="Z195" s="18"/>
      <c r="AA195" s="18"/>
      <c r="AB195" s="18"/>
      <c r="AC195" s="18"/>
      <c r="AD195" s="18"/>
      <c r="AE195" s="18"/>
      <c r="AF195" s="18"/>
      <c r="AG195" s="18"/>
      <c r="AH195" s="18"/>
      <c r="AI195" s="18"/>
      <c r="AJ195" s="18"/>
      <c r="AK195" s="18"/>
    </row>
    <row r="196" spans="1:37" ht="48" customHeight="1" thickBot="1" x14ac:dyDescent="0.25">
      <c r="A196" s="1775" t="s">
        <v>13</v>
      </c>
      <c r="B196" s="1776"/>
      <c r="C196" s="1776"/>
      <c r="D196" s="1776"/>
      <c r="E196" s="1776"/>
      <c r="F196" s="1776"/>
      <c r="G196" s="1776"/>
      <c r="H196" s="1776"/>
      <c r="I196" s="1777"/>
      <c r="J196" s="758" t="s">
        <v>198</v>
      </c>
      <c r="K196" s="758" t="s">
        <v>262</v>
      </c>
      <c r="L196" s="2075" t="s">
        <v>263</v>
      </c>
      <c r="M196" s="2076"/>
      <c r="N196" s="2076"/>
      <c r="O196" s="2077"/>
      <c r="P196" s="24" t="s">
        <v>142</v>
      </c>
      <c r="Q196" s="24" t="s">
        <v>266</v>
      </c>
    </row>
    <row r="197" spans="1:37" ht="14.25" customHeight="1" x14ac:dyDescent="0.2">
      <c r="A197" s="1778" t="s">
        <v>18</v>
      </c>
      <c r="B197" s="1779"/>
      <c r="C197" s="1779"/>
      <c r="D197" s="1779"/>
      <c r="E197" s="1779"/>
      <c r="F197" s="1779"/>
      <c r="G197" s="1779"/>
      <c r="H197" s="1779"/>
      <c r="I197" s="1780"/>
      <c r="J197" s="1644">
        <f>J198+J204+J205+J206</f>
        <v>6864297</v>
      </c>
      <c r="K197" s="1644">
        <f>K198+K204+K205+K206</f>
        <v>10636547</v>
      </c>
      <c r="L197" s="2072">
        <f>L198+L204+L205+L206</f>
        <v>13738700</v>
      </c>
      <c r="M197" s="2073"/>
      <c r="N197" s="2073"/>
      <c r="O197" s="2074"/>
      <c r="P197" s="399">
        <f>P198+P205+P206+P204</f>
        <v>14308100</v>
      </c>
      <c r="Q197" s="399">
        <f>Q198+Q205+Q206+Q204</f>
        <v>17425300</v>
      </c>
    </row>
    <row r="198" spans="1:37" ht="14.25" customHeight="1" x14ac:dyDescent="0.2">
      <c r="A198" s="1781" t="s">
        <v>191</v>
      </c>
      <c r="B198" s="1782"/>
      <c r="C198" s="1782"/>
      <c r="D198" s="1782"/>
      <c r="E198" s="1782"/>
      <c r="F198" s="1782"/>
      <c r="G198" s="1782"/>
      <c r="H198" s="1782"/>
      <c r="I198" s="1783"/>
      <c r="J198" s="1645">
        <f>SUM(J199:J202)</f>
        <v>6539615</v>
      </c>
      <c r="K198" s="1645">
        <f>SUM(K199:K203)</f>
        <v>10254465</v>
      </c>
      <c r="L198" s="2078">
        <f>SUM(L199:O203)</f>
        <v>13734300</v>
      </c>
      <c r="M198" s="2079"/>
      <c r="N198" s="2079"/>
      <c r="O198" s="2080"/>
      <c r="P198" s="400">
        <f>SUM(P199:P203)</f>
        <v>14308100</v>
      </c>
      <c r="Q198" s="400">
        <f>SUM(Q199:Q203)</f>
        <v>17425300</v>
      </c>
    </row>
    <row r="199" spans="1:37" ht="14.25" customHeight="1" x14ac:dyDescent="0.2">
      <c r="A199" s="1770" t="s">
        <v>33</v>
      </c>
      <c r="B199" s="1771"/>
      <c r="C199" s="1771"/>
      <c r="D199" s="1771"/>
      <c r="E199" s="1771"/>
      <c r="F199" s="1771"/>
      <c r="G199" s="1771"/>
      <c r="H199" s="1771"/>
      <c r="I199" s="1772"/>
      <c r="J199" s="1652">
        <f>SUMIF(I13:I193,"SB",J13:J193)</f>
        <v>5325214</v>
      </c>
      <c r="K199" s="1652">
        <f>SUMIF(I13:I193,"SB",K13:K193)</f>
        <v>5353519</v>
      </c>
      <c r="L199" s="2054">
        <f>SUMIF(I13:I193,"SB",L13:L193)</f>
        <v>8181200</v>
      </c>
      <c r="M199" s="2055"/>
      <c r="N199" s="2055"/>
      <c r="O199" s="2056"/>
      <c r="P199" s="401">
        <f>SUMIF(I13:I193,"SB",P13:P193)</f>
        <v>6573600</v>
      </c>
      <c r="Q199" s="401">
        <f>SUMIF(I13:I193,"SB",Q13:Q193)</f>
        <v>6912400</v>
      </c>
      <c r="R199" s="61"/>
    </row>
    <row r="200" spans="1:37" ht="14.25" customHeight="1" x14ac:dyDescent="0.2">
      <c r="A200" s="1752" t="s">
        <v>34</v>
      </c>
      <c r="B200" s="1753"/>
      <c r="C200" s="1753"/>
      <c r="D200" s="1753"/>
      <c r="E200" s="1753"/>
      <c r="F200" s="1753"/>
      <c r="G200" s="1753"/>
      <c r="H200" s="1753"/>
      <c r="I200" s="1754"/>
      <c r="J200" s="1649">
        <f>SUMIF(I13:I193,"SB(P)",J13:J193)</f>
        <v>120829</v>
      </c>
      <c r="K200" s="1649">
        <f>SUMIF(I13:I193,"SB(P)",K13:K193)</f>
        <v>120829</v>
      </c>
      <c r="L200" s="2060">
        <f>SUMIF(I13:I193,"SB(P)",L13:L193)</f>
        <v>0</v>
      </c>
      <c r="M200" s="2061"/>
      <c r="N200" s="2061"/>
      <c r="O200" s="2062"/>
      <c r="P200" s="402">
        <f>SUMIF(I13:I193,"SB(P)",P13:P193)</f>
        <v>70000</v>
      </c>
      <c r="Q200" s="402">
        <f>SUMIF(I13:I193,"SB(P)",Q13:Q193)</f>
        <v>3000</v>
      </c>
      <c r="R200" s="61"/>
    </row>
    <row r="201" spans="1:37" ht="14.25" customHeight="1" x14ac:dyDescent="0.2">
      <c r="A201" s="1752" t="s">
        <v>113</v>
      </c>
      <c r="B201" s="1753"/>
      <c r="C201" s="1753"/>
      <c r="D201" s="1753"/>
      <c r="E201" s="1753"/>
      <c r="F201" s="1753"/>
      <c r="G201" s="1753"/>
      <c r="H201" s="1753"/>
      <c r="I201" s="1754"/>
      <c r="J201" s="1649">
        <f>SUMIF(I14:I193,"SB(VR)",J14:J193)</f>
        <v>1084598</v>
      </c>
      <c r="K201" s="1649">
        <f>SUMIF(I13:I193,"SB(VR)",K13:K193)</f>
        <v>1084598</v>
      </c>
      <c r="L201" s="2054">
        <f>SUMIF(I13:I193,"SB(VR)",L13:L193)</f>
        <v>1309300</v>
      </c>
      <c r="M201" s="2055"/>
      <c r="N201" s="2055"/>
      <c r="O201" s="2056"/>
      <c r="P201" s="401">
        <f>SUMIF(I13:I193,"SB(VR)",P13:P193)</f>
        <v>894200</v>
      </c>
      <c r="Q201" s="401">
        <f>SUMIF(I13:I193,"SB(VR)",Q13:Q193)</f>
        <v>707200</v>
      </c>
      <c r="R201" s="61"/>
    </row>
    <row r="202" spans="1:37" ht="14.25" customHeight="1" x14ac:dyDescent="0.2">
      <c r="A202" s="1749" t="s">
        <v>131</v>
      </c>
      <c r="B202" s="1750"/>
      <c r="C202" s="1750"/>
      <c r="D202" s="1750"/>
      <c r="E202" s="1750"/>
      <c r="F202" s="1750"/>
      <c r="G202" s="1750"/>
      <c r="H202" s="1750"/>
      <c r="I202" s="1751"/>
      <c r="J202" s="1649">
        <f>SUMIF(I11:I191,"SB(L)",J11:J191)</f>
        <v>8974</v>
      </c>
      <c r="K202" s="1649">
        <f>SUMIF(I11:I191,"SB(L)",K11:K191)</f>
        <v>8974</v>
      </c>
      <c r="L202" s="2060">
        <f>SUMIF(I11:I191,"SB(L)",L11:L191)</f>
        <v>36700</v>
      </c>
      <c r="M202" s="2061"/>
      <c r="N202" s="2061"/>
      <c r="O202" s="2062"/>
      <c r="P202" s="402">
        <f>SUMIF(I12:I191,"SB(L)",P12:P191)</f>
        <v>36700</v>
      </c>
      <c r="Q202" s="402">
        <f>SUMIF(I12:I191,"SB(L)",Q12:Q191)</f>
        <v>36700</v>
      </c>
    </row>
    <row r="203" spans="1:37" ht="14.25" customHeight="1" x14ac:dyDescent="0.2">
      <c r="A203" s="1749" t="s">
        <v>259</v>
      </c>
      <c r="B203" s="1750"/>
      <c r="C203" s="1750"/>
      <c r="D203" s="1750"/>
      <c r="E203" s="1750"/>
      <c r="F203" s="1750"/>
      <c r="G203" s="1750"/>
      <c r="H203" s="1750"/>
      <c r="I203" s="1751"/>
      <c r="J203" s="1649"/>
      <c r="K203" s="1649">
        <f>SUMIF(I12:I192,"SB(KPP)",K12:K192)</f>
        <v>3686545</v>
      </c>
      <c r="L203" s="2060">
        <f>SUMIF(I12:I192,"SB(KPP)",L12:L192)</f>
        <v>4207100</v>
      </c>
      <c r="M203" s="2061"/>
      <c r="N203" s="2061"/>
      <c r="O203" s="2062"/>
      <c r="P203" s="402">
        <f>SUMIF(I13:I192,"SB(KPP)",P13:P192)</f>
        <v>6733600</v>
      </c>
      <c r="Q203" s="402">
        <f>SUMIF(I13:I192,"SB(KPP)",Q13:Q192)</f>
        <v>9766000</v>
      </c>
      <c r="R203" s="1076"/>
    </row>
    <row r="204" spans="1:37" ht="14.25" customHeight="1" x14ac:dyDescent="0.2">
      <c r="A204" s="1758" t="s">
        <v>257</v>
      </c>
      <c r="B204" s="1759"/>
      <c r="C204" s="1759"/>
      <c r="D204" s="1759"/>
      <c r="E204" s="1759"/>
      <c r="F204" s="1759"/>
      <c r="G204" s="1759"/>
      <c r="H204" s="1759"/>
      <c r="I204" s="1760"/>
      <c r="J204" s="1648">
        <f>SUMIF(I12:I192,"SB(VRL)",J12:J192)</f>
        <v>72307</v>
      </c>
      <c r="K204" s="1648">
        <f>SUMIF(I12:I192,"SB(VRL)",K12:K192)</f>
        <v>72307</v>
      </c>
      <c r="L204" s="2066">
        <f>SUMIF(I12:I192,"SB(VRL)",L12:L192)</f>
        <v>4400</v>
      </c>
      <c r="M204" s="2067"/>
      <c r="N204" s="2067"/>
      <c r="O204" s="2068"/>
      <c r="P204" s="385">
        <f>SUMIF(I13:I192,"SB(VRL)",P13:P192)</f>
        <v>0</v>
      </c>
      <c r="Q204" s="385">
        <f>SUMIF(I13:I192,"SB(VRL)",Q13:Q192)</f>
        <v>0</v>
      </c>
    </row>
    <row r="205" spans="1:37" ht="14.25" customHeight="1" x14ac:dyDescent="0.2">
      <c r="A205" s="1761" t="s">
        <v>258</v>
      </c>
      <c r="B205" s="1759"/>
      <c r="C205" s="1759"/>
      <c r="D205" s="1759"/>
      <c r="E205" s="1759"/>
      <c r="F205" s="1759"/>
      <c r="G205" s="1759"/>
      <c r="H205" s="1759"/>
      <c r="I205" s="1760"/>
      <c r="J205" s="1648">
        <f>SUMIF(I13:I193,"SB(ŽPL)",J13:J193)</f>
        <v>252375</v>
      </c>
      <c r="K205" s="1648">
        <f>SUMIF(I13:I193,"SB(ŽPL)",K13:K193)</f>
        <v>309775</v>
      </c>
      <c r="L205" s="2066">
        <f>SUMIF(I13:I193,"SB(ŽPL)",L13:L193)</f>
        <v>0</v>
      </c>
      <c r="M205" s="2067"/>
      <c r="N205" s="2067"/>
      <c r="O205" s="2068"/>
      <c r="P205" s="385">
        <f>SUMIF(I13:I193,"SB(ŽPL)",P13:P193)</f>
        <v>0</v>
      </c>
      <c r="Q205" s="385">
        <f>SUMIF(I13:I193,"SB(ŽPL)",Q13:Q193)</f>
        <v>0</v>
      </c>
      <c r="R205" s="61"/>
    </row>
    <row r="206" spans="1:37" ht="14.25" customHeight="1" x14ac:dyDescent="0.2">
      <c r="A206" s="1761" t="s">
        <v>126</v>
      </c>
      <c r="B206" s="1762"/>
      <c r="C206" s="1762"/>
      <c r="D206" s="1762"/>
      <c r="E206" s="1762"/>
      <c r="F206" s="1762"/>
      <c r="G206" s="1762"/>
      <c r="H206" s="1762"/>
      <c r="I206" s="1763"/>
      <c r="J206" s="1648">
        <f>SUMIF(I14:I193,"PF",J14:J193)</f>
        <v>0</v>
      </c>
      <c r="K206" s="1648">
        <f>SUMIF(I14:I193,"PF",K14:K193)</f>
        <v>0</v>
      </c>
      <c r="L206" s="2066">
        <f>SUMIF(I14:I193,"PF",L14:L193)</f>
        <v>0</v>
      </c>
      <c r="M206" s="2067"/>
      <c r="N206" s="2067"/>
      <c r="O206" s="2068"/>
      <c r="P206" s="385">
        <f>SUMIF(I13:I191,"PF",P13:P193)</f>
        <v>0</v>
      </c>
      <c r="Q206" s="385">
        <f>SUMIF(I13:I191,"PF",Q13:Q193)</f>
        <v>0</v>
      </c>
    </row>
    <row r="207" spans="1:37" ht="14.25" customHeight="1" x14ac:dyDescent="0.2">
      <c r="A207" s="1764" t="s">
        <v>19</v>
      </c>
      <c r="B207" s="1765"/>
      <c r="C207" s="1765"/>
      <c r="D207" s="1765"/>
      <c r="E207" s="1765"/>
      <c r="F207" s="1765"/>
      <c r="G207" s="1765"/>
      <c r="H207" s="1765"/>
      <c r="I207" s="1766"/>
      <c r="J207" s="1650">
        <f>SUM(J208:J212)</f>
        <v>5511034</v>
      </c>
      <c r="K207" s="1650">
        <f>SUM(K208:K212)</f>
        <v>2745598</v>
      </c>
      <c r="L207" s="2069">
        <f>SUM(L208:O212)</f>
        <v>872800</v>
      </c>
      <c r="M207" s="2070"/>
      <c r="N207" s="2070"/>
      <c r="O207" s="2071"/>
      <c r="P207" s="403">
        <f>P208+P209+P210+P211+P212</f>
        <v>1252100</v>
      </c>
      <c r="Q207" s="403">
        <f>Q208+Q209+Q210+Q211+Q212</f>
        <v>5934100</v>
      </c>
    </row>
    <row r="208" spans="1:37" ht="14.25" customHeight="1" x14ac:dyDescent="0.2">
      <c r="A208" s="1767" t="s">
        <v>35</v>
      </c>
      <c r="B208" s="1768"/>
      <c r="C208" s="1768"/>
      <c r="D208" s="1768"/>
      <c r="E208" s="1768"/>
      <c r="F208" s="1768"/>
      <c r="G208" s="1768"/>
      <c r="H208" s="1768"/>
      <c r="I208" s="1769"/>
      <c r="J208" s="1649">
        <f>SUMIF(I13:I193,"ES",J13:J193)</f>
        <v>1981696</v>
      </c>
      <c r="K208" s="1649">
        <f>SUMIF(I13:I193,"ES",K13:K193)</f>
        <v>1981696</v>
      </c>
      <c r="L208" s="2060">
        <f>SUMIF(I13:I193,"ES",L13:L193)</f>
        <v>0</v>
      </c>
      <c r="M208" s="2061"/>
      <c r="N208" s="2061"/>
      <c r="O208" s="2062"/>
      <c r="P208" s="402">
        <f>SUMIF(I13:I193,"ES",P13:P193)</f>
        <v>546100</v>
      </c>
      <c r="Q208" s="402">
        <f>SUMIF(I13:I193,"ES",Q13:Q193)</f>
        <v>4061100</v>
      </c>
      <c r="R208" s="61"/>
    </row>
    <row r="209" spans="1:21" ht="14.25" customHeight="1" x14ac:dyDescent="0.2">
      <c r="A209" s="1749" t="s">
        <v>36</v>
      </c>
      <c r="B209" s="1750"/>
      <c r="C209" s="1750"/>
      <c r="D209" s="1750"/>
      <c r="E209" s="1750"/>
      <c r="F209" s="1750"/>
      <c r="G209" s="1750"/>
      <c r="H209" s="1750"/>
      <c r="I209" s="1751"/>
      <c r="J209" s="1649">
        <f>SUMIF(I14:I193,"SB(KPP)",J14:J193)</f>
        <v>2765436</v>
      </c>
      <c r="K209" s="1649">
        <f>SUMIF(I13:I193,"KPP",K13:K193)</f>
        <v>0</v>
      </c>
      <c r="L209" s="2060">
        <f>SUMIF(I13:I193,"KPP",L13:L193)</f>
        <v>0</v>
      </c>
      <c r="M209" s="2061"/>
      <c r="N209" s="2061"/>
      <c r="O209" s="2062"/>
      <c r="P209" s="402">
        <f>SUMIF(I13:I193,"KPP",P13:P193)</f>
        <v>0</v>
      </c>
      <c r="Q209" s="402">
        <f>SUMIF(I13:I193,"KPP",Q13:Q193)</f>
        <v>0</v>
      </c>
      <c r="R209" s="61"/>
    </row>
    <row r="210" spans="1:21" ht="14.25" customHeight="1" x14ac:dyDescent="0.2">
      <c r="A210" s="1749" t="s">
        <v>37</v>
      </c>
      <c r="B210" s="1750"/>
      <c r="C210" s="1750"/>
      <c r="D210" s="1750"/>
      <c r="E210" s="1750"/>
      <c r="F210" s="1750"/>
      <c r="G210" s="1750"/>
      <c r="H210" s="1750"/>
      <c r="I210" s="1751"/>
      <c r="J210" s="1649">
        <f>SUMIF(I13:I193,"KVJUD",J13:J193)</f>
        <v>516074</v>
      </c>
      <c r="K210" s="1649">
        <f>SUMIF(I13:I193,"KVJUD",K13:K193)</f>
        <v>516074</v>
      </c>
      <c r="L210" s="2060">
        <f>SUMIF(I13:I193,"KVJUD",L13:L193)</f>
        <v>818800</v>
      </c>
      <c r="M210" s="2061"/>
      <c r="N210" s="2061"/>
      <c r="O210" s="2062"/>
      <c r="P210" s="402">
        <f>SUMIF(I13:I193,"KVJUD",P13:P193)</f>
        <v>624000</v>
      </c>
      <c r="Q210" s="402">
        <f>SUMIF(I13:I193,"KVJUD",Q13:Q193)</f>
        <v>1616000</v>
      </c>
      <c r="R210" s="65"/>
      <c r="S210" s="6"/>
      <c r="T210" s="6"/>
      <c r="U210" s="6"/>
    </row>
    <row r="211" spans="1:21" ht="14.25" customHeight="1" x14ac:dyDescent="0.2">
      <c r="A211" s="1752" t="s">
        <v>38</v>
      </c>
      <c r="B211" s="1753"/>
      <c r="C211" s="1753"/>
      <c r="D211" s="1753"/>
      <c r="E211" s="1753"/>
      <c r="F211" s="1753"/>
      <c r="G211" s="1753"/>
      <c r="H211" s="1753"/>
      <c r="I211" s="1754"/>
      <c r="J211" s="1649">
        <f>SUMIF(I13:I193,"LRVB",J13:J193)</f>
        <v>0</v>
      </c>
      <c r="K211" s="1649">
        <f>SUMIF(I13:I193,"LRVB",K13:K193)</f>
        <v>0</v>
      </c>
      <c r="L211" s="2060">
        <f>SUMIF(I13:I193,"LRVB",L13:L193)</f>
        <v>0</v>
      </c>
      <c r="M211" s="2061"/>
      <c r="N211" s="2061"/>
      <c r="O211" s="2062"/>
      <c r="P211" s="402">
        <f>SUMIF(I13:I193,"LRVB",P13:P193)</f>
        <v>0</v>
      </c>
      <c r="Q211" s="402">
        <f>SUMIF(I13:I193,"LRVB",Q13:Q193)</f>
        <v>227000</v>
      </c>
      <c r="R211" s="65"/>
      <c r="S211" s="6"/>
      <c r="T211" s="6"/>
      <c r="U211" s="6"/>
    </row>
    <row r="212" spans="1:21" ht="14.25" customHeight="1" x14ac:dyDescent="0.2">
      <c r="A212" s="1752" t="s">
        <v>39</v>
      </c>
      <c r="B212" s="1753"/>
      <c r="C212" s="1753"/>
      <c r="D212" s="1753"/>
      <c r="E212" s="1753"/>
      <c r="F212" s="1753"/>
      <c r="G212" s="1753"/>
      <c r="H212" s="1753"/>
      <c r="I212" s="1754"/>
      <c r="J212" s="1649">
        <f>SUMIF(I13:I193,"Kt",J13:J193)</f>
        <v>247828</v>
      </c>
      <c r="K212" s="1649">
        <f>SUMIF(I13:I193,"Kt",K13:K193)</f>
        <v>247828</v>
      </c>
      <c r="L212" s="2060">
        <f>SUMIF(I13:I193,"Kt",L13:L193)</f>
        <v>54000</v>
      </c>
      <c r="M212" s="2061"/>
      <c r="N212" s="2061"/>
      <c r="O212" s="2062"/>
      <c r="P212" s="402">
        <f>SUMIF(I13:I193,"Kt",P13:P193)</f>
        <v>82000</v>
      </c>
      <c r="Q212" s="402">
        <f>SUMIF(I13:I193,"Kt",Q13:Q193)</f>
        <v>30000</v>
      </c>
      <c r="R212" s="65"/>
      <c r="S212" s="6"/>
      <c r="T212" s="6"/>
      <c r="U212" s="6"/>
    </row>
    <row r="213" spans="1:21" ht="14.25" customHeight="1" thickBot="1" x14ac:dyDescent="0.25">
      <c r="A213" s="1755" t="s">
        <v>20</v>
      </c>
      <c r="B213" s="1756"/>
      <c r="C213" s="1756"/>
      <c r="D213" s="1756"/>
      <c r="E213" s="1756"/>
      <c r="F213" s="1756"/>
      <c r="G213" s="1756"/>
      <c r="H213" s="1756"/>
      <c r="I213" s="1757"/>
      <c r="J213" s="1654">
        <f>SUM(J197,J207)</f>
        <v>12375331</v>
      </c>
      <c r="K213" s="1654">
        <f>SUM(K197,K207)</f>
        <v>13382145</v>
      </c>
      <c r="L213" s="2063">
        <f>SUM(L197,L207)</f>
        <v>14611500</v>
      </c>
      <c r="M213" s="2064"/>
      <c r="N213" s="2064"/>
      <c r="O213" s="2065"/>
      <c r="P213" s="404">
        <f>SUM(P197,P207)</f>
        <v>15560200</v>
      </c>
      <c r="Q213" s="404">
        <f>SUM(Q197,Q207)</f>
        <v>23359400</v>
      </c>
      <c r="R213" s="6"/>
      <c r="S213" s="6"/>
      <c r="T213" s="6"/>
      <c r="U213" s="6"/>
    </row>
    <row r="214" spans="1:21" x14ac:dyDescent="0.2">
      <c r="L214" s="1651"/>
      <c r="M214" s="2048"/>
      <c r="N214" s="2049"/>
      <c r="O214" s="1651"/>
      <c r="P214" s="1651"/>
      <c r="Q214" s="1651"/>
    </row>
    <row r="215" spans="1:21" x14ac:dyDescent="0.2">
      <c r="J215" s="1076"/>
      <c r="M215" s="61"/>
    </row>
    <row r="216" spans="1:21" x14ac:dyDescent="0.2">
      <c r="M216" s="1076"/>
      <c r="P216" s="1076"/>
    </row>
    <row r="217" spans="1:21" x14ac:dyDescent="0.2">
      <c r="A217" s="6"/>
      <c r="B217" s="6"/>
      <c r="C217" s="6"/>
      <c r="D217" s="6"/>
      <c r="E217" s="6"/>
      <c r="F217" s="6"/>
      <c r="G217" s="6"/>
      <c r="H217" s="6"/>
      <c r="I217" s="6"/>
      <c r="J217" s="708"/>
      <c r="K217" s="6"/>
      <c r="L217" s="6"/>
      <c r="M217" s="6"/>
      <c r="N217" s="6"/>
      <c r="O217" s="6"/>
      <c r="P217" s="708"/>
      <c r="Q217" s="708"/>
      <c r="R217" s="6"/>
      <c r="S217" s="6"/>
      <c r="T217" s="6"/>
      <c r="U217" s="6"/>
    </row>
    <row r="218" spans="1:21" x14ac:dyDescent="0.2">
      <c r="A218" s="6"/>
      <c r="B218" s="6"/>
      <c r="C218" s="6"/>
      <c r="D218" s="6"/>
      <c r="E218" s="6"/>
      <c r="F218" s="6"/>
      <c r="G218" s="6"/>
      <c r="H218" s="6"/>
      <c r="I218" s="6"/>
      <c r="J218" s="6"/>
      <c r="K218" s="6"/>
      <c r="L218" s="6"/>
      <c r="M218" s="6"/>
      <c r="N218" s="6"/>
      <c r="O218" s="6"/>
      <c r="P218" s="65"/>
      <c r="Q218" s="6"/>
      <c r="R218" s="6"/>
      <c r="S218" s="6"/>
      <c r="T218" s="6"/>
      <c r="U218" s="6"/>
    </row>
  </sheetData>
  <mergeCells count="375">
    <mergeCell ref="A1:U1"/>
    <mergeCell ref="B90:B102"/>
    <mergeCell ref="C75:C76"/>
    <mergeCell ref="F80:F81"/>
    <mergeCell ref="A38:A39"/>
    <mergeCell ref="D38:D39"/>
    <mergeCell ref="A61:A62"/>
    <mergeCell ref="B72:B74"/>
    <mergeCell ref="C72:C74"/>
    <mergeCell ref="B63:B64"/>
    <mergeCell ref="C63:C64"/>
    <mergeCell ref="B40:B46"/>
    <mergeCell ref="A53:A56"/>
    <mergeCell ref="A48:A49"/>
    <mergeCell ref="B48:B49"/>
    <mergeCell ref="C48:C49"/>
    <mergeCell ref="C53:C56"/>
    <mergeCell ref="C61:C62"/>
    <mergeCell ref="A63:A64"/>
    <mergeCell ref="A40:A46"/>
    <mergeCell ref="R21:R22"/>
    <mergeCell ref="R75:R76"/>
    <mergeCell ref="G21:G22"/>
    <mergeCell ref="G75:G76"/>
    <mergeCell ref="A161:A164"/>
    <mergeCell ref="B161:B164"/>
    <mergeCell ref="C161:C164"/>
    <mergeCell ref="D57:D58"/>
    <mergeCell ref="E57:E58"/>
    <mergeCell ref="F57:F58"/>
    <mergeCell ref="A72:A74"/>
    <mergeCell ref="A75:A76"/>
    <mergeCell ref="B118:B119"/>
    <mergeCell ref="A120:A121"/>
    <mergeCell ref="A118:A119"/>
    <mergeCell ref="C129:C139"/>
    <mergeCell ref="B129:B139"/>
    <mergeCell ref="C120:C121"/>
    <mergeCell ref="B120:B121"/>
    <mergeCell ref="D75:D76"/>
    <mergeCell ref="E75:E76"/>
    <mergeCell ref="F75:F76"/>
    <mergeCell ref="B75:B76"/>
    <mergeCell ref="B153:B156"/>
    <mergeCell ref="C153:C156"/>
    <mergeCell ref="E153:E155"/>
    <mergeCell ref="F155:F156"/>
    <mergeCell ref="A158:A160"/>
    <mergeCell ref="B158:B160"/>
    <mergeCell ref="A90:A102"/>
    <mergeCell ref="G158:G160"/>
    <mergeCell ref="A116:A117"/>
    <mergeCell ref="B116:B117"/>
    <mergeCell ref="D116:D117"/>
    <mergeCell ref="A143:A149"/>
    <mergeCell ref="B143:B149"/>
    <mergeCell ref="A129:A139"/>
    <mergeCell ref="C127:I127"/>
    <mergeCell ref="H158:H159"/>
    <mergeCell ref="E150:E151"/>
    <mergeCell ref="C118:C119"/>
    <mergeCell ref="E122:G122"/>
    <mergeCell ref="H122:I122"/>
    <mergeCell ref="H150:H151"/>
    <mergeCell ref="C116:C117"/>
    <mergeCell ref="C158:C160"/>
    <mergeCell ref="D158:D160"/>
    <mergeCell ref="E158:E160"/>
    <mergeCell ref="G91:G92"/>
    <mergeCell ref="F158:F160"/>
    <mergeCell ref="A153:A156"/>
    <mergeCell ref="C128:U128"/>
    <mergeCell ref="H72:H74"/>
    <mergeCell ref="H104:H105"/>
    <mergeCell ref="E77:G77"/>
    <mergeCell ref="H89:I89"/>
    <mergeCell ref="H77:I77"/>
    <mergeCell ref="H37:H39"/>
    <mergeCell ref="G38:G39"/>
    <mergeCell ref="E38:E39"/>
    <mergeCell ref="H75:H76"/>
    <mergeCell ref="B19:B20"/>
    <mergeCell ref="C21:C22"/>
    <mergeCell ref="G123:G125"/>
    <mergeCell ref="R148:R149"/>
    <mergeCell ref="E143:E144"/>
    <mergeCell ref="F116:F117"/>
    <mergeCell ref="R29:R30"/>
    <mergeCell ref="D23:D26"/>
    <mergeCell ref="E23:E26"/>
    <mergeCell ref="G23:G26"/>
    <mergeCell ref="E86:E87"/>
    <mergeCell ref="I94:I95"/>
    <mergeCell ref="R99:R102"/>
    <mergeCell ref="D143:D149"/>
    <mergeCell ref="E148:E149"/>
    <mergeCell ref="E123:E126"/>
    <mergeCell ref="C70:C71"/>
    <mergeCell ref="H86:H87"/>
    <mergeCell ref="H103:I103"/>
    <mergeCell ref="G99:G100"/>
    <mergeCell ref="D91:D93"/>
    <mergeCell ref="E103:G103"/>
    <mergeCell ref="D94:D95"/>
    <mergeCell ref="D99:D100"/>
    <mergeCell ref="A31:A33"/>
    <mergeCell ref="B31:B33"/>
    <mergeCell ref="C31:C33"/>
    <mergeCell ref="R72:R74"/>
    <mergeCell ref="H66:I66"/>
    <mergeCell ref="E68:E69"/>
    <mergeCell ref="D72:D74"/>
    <mergeCell ref="E70:E71"/>
    <mergeCell ref="E72:E74"/>
    <mergeCell ref="D68:D69"/>
    <mergeCell ref="F70:F71"/>
    <mergeCell ref="D70:D71"/>
    <mergeCell ref="R31:R33"/>
    <mergeCell ref="C38:C39"/>
    <mergeCell ref="B38:B39"/>
    <mergeCell ref="R34:R35"/>
    <mergeCell ref="F68:F69"/>
    <mergeCell ref="R63:R64"/>
    <mergeCell ref="E36:G36"/>
    <mergeCell ref="E59:E60"/>
    <mergeCell ref="G57:G58"/>
    <mergeCell ref="H57:H58"/>
    <mergeCell ref="R45:R46"/>
    <mergeCell ref="E44:E46"/>
    <mergeCell ref="E14:E15"/>
    <mergeCell ref="E17:E18"/>
    <mergeCell ref="R17:R18"/>
    <mergeCell ref="A70:A71"/>
    <mergeCell ref="B53:B56"/>
    <mergeCell ref="B61:B62"/>
    <mergeCell ref="C40:C46"/>
    <mergeCell ref="H19:H20"/>
    <mergeCell ref="F19:F20"/>
    <mergeCell ref="G19:G20"/>
    <mergeCell ref="F21:F22"/>
    <mergeCell ref="A34:A35"/>
    <mergeCell ref="B34:B35"/>
    <mergeCell ref="C34:C35"/>
    <mergeCell ref="D34:D35"/>
    <mergeCell ref="G34:G35"/>
    <mergeCell ref="H21:H35"/>
    <mergeCell ref="A21:A22"/>
    <mergeCell ref="B21:B22"/>
    <mergeCell ref="E29:E30"/>
    <mergeCell ref="F31:F33"/>
    <mergeCell ref="F34:F35"/>
    <mergeCell ref="A19:A20"/>
    <mergeCell ref="E19:E20"/>
    <mergeCell ref="P6:P8"/>
    <mergeCell ref="D19:D20"/>
    <mergeCell ref="B14:B18"/>
    <mergeCell ref="H36:I36"/>
    <mergeCell ref="D21:D22"/>
    <mergeCell ref="E21:E22"/>
    <mergeCell ref="C19:C20"/>
    <mergeCell ref="R6:U6"/>
    <mergeCell ref="F6:F8"/>
    <mergeCell ref="I6:I8"/>
    <mergeCell ref="L6:O6"/>
    <mergeCell ref="O7:O8"/>
    <mergeCell ref="Q6:Q8"/>
    <mergeCell ref="B11:U11"/>
    <mergeCell ref="D14:D18"/>
    <mergeCell ref="C12:U12"/>
    <mergeCell ref="H14:H18"/>
    <mergeCell ref="G14:G18"/>
    <mergeCell ref="C14:C18"/>
    <mergeCell ref="K7:K8"/>
    <mergeCell ref="D6:D8"/>
    <mergeCell ref="A10:U10"/>
    <mergeCell ref="A14:A18"/>
    <mergeCell ref="F15:F17"/>
    <mergeCell ref="B175:B179"/>
    <mergeCell ref="E183:E184"/>
    <mergeCell ref="R183:R184"/>
    <mergeCell ref="R178:R179"/>
    <mergeCell ref="A2:U2"/>
    <mergeCell ref="A3:U3"/>
    <mergeCell ref="A4:U4"/>
    <mergeCell ref="S5:U5"/>
    <mergeCell ref="G6:G8"/>
    <mergeCell ref="L7:L8"/>
    <mergeCell ref="A9:U9"/>
    <mergeCell ref="A6:A8"/>
    <mergeCell ref="R7:R8"/>
    <mergeCell ref="S7:U7"/>
    <mergeCell ref="E6:E8"/>
    <mergeCell ref="H6:H8"/>
    <mergeCell ref="J7:J8"/>
    <mergeCell ref="M7:N7"/>
    <mergeCell ref="B6:B8"/>
    <mergeCell ref="C6:C8"/>
    <mergeCell ref="C90:C102"/>
    <mergeCell ref="D120:D121"/>
    <mergeCell ref="H91:H93"/>
    <mergeCell ref="E112:E113"/>
    <mergeCell ref="H186:I186"/>
    <mergeCell ref="C191:I191"/>
    <mergeCell ref="R193:U193"/>
    <mergeCell ref="B193:I193"/>
    <mergeCell ref="R191:U191"/>
    <mergeCell ref="R189:R190"/>
    <mergeCell ref="H40:H46"/>
    <mergeCell ref="D48:D49"/>
    <mergeCell ref="E48:E49"/>
    <mergeCell ref="D53:D56"/>
    <mergeCell ref="G53:G56"/>
    <mergeCell ref="H70:H71"/>
    <mergeCell ref="H52:H56"/>
    <mergeCell ref="H67:H69"/>
    <mergeCell ref="D61:D62"/>
    <mergeCell ref="F40:F46"/>
    <mergeCell ref="E89:G89"/>
    <mergeCell ref="E82:E83"/>
    <mergeCell ref="D63:D64"/>
    <mergeCell ref="E53:E56"/>
    <mergeCell ref="G72:G74"/>
    <mergeCell ref="G40:G46"/>
    <mergeCell ref="F72:F74"/>
    <mergeCell ref="B70:B71"/>
    <mergeCell ref="A195:Q195"/>
    <mergeCell ref="L197:O197"/>
    <mergeCell ref="L196:O196"/>
    <mergeCell ref="L198:O198"/>
    <mergeCell ref="A198:I198"/>
    <mergeCell ref="A194:U194"/>
    <mergeCell ref="R192:U192"/>
    <mergeCell ref="E187:E189"/>
    <mergeCell ref="D187:D189"/>
    <mergeCell ref="G187:G190"/>
    <mergeCell ref="F187:F190"/>
    <mergeCell ref="H187:H189"/>
    <mergeCell ref="A209:I209"/>
    <mergeCell ref="L205:O205"/>
    <mergeCell ref="A211:I211"/>
    <mergeCell ref="L211:O211"/>
    <mergeCell ref="A208:I208"/>
    <mergeCell ref="L208:O208"/>
    <mergeCell ref="A206:I206"/>
    <mergeCell ref="A202:I202"/>
    <mergeCell ref="L202:O202"/>
    <mergeCell ref="A204:I204"/>
    <mergeCell ref="L204:O204"/>
    <mergeCell ref="L210:O210"/>
    <mergeCell ref="A203:I203"/>
    <mergeCell ref="L203:O203"/>
    <mergeCell ref="L206:O206"/>
    <mergeCell ref="A210:I210"/>
    <mergeCell ref="A205:I205"/>
    <mergeCell ref="L207:O207"/>
    <mergeCell ref="A207:I207"/>
    <mergeCell ref="M214:N214"/>
    <mergeCell ref="H175:H182"/>
    <mergeCell ref="A197:I197"/>
    <mergeCell ref="B192:I192"/>
    <mergeCell ref="L199:O199"/>
    <mergeCell ref="G180:G182"/>
    <mergeCell ref="E180:E182"/>
    <mergeCell ref="A180:A182"/>
    <mergeCell ref="C180:C182"/>
    <mergeCell ref="D180:D182"/>
    <mergeCell ref="F180:F182"/>
    <mergeCell ref="B180:B182"/>
    <mergeCell ref="A196:I196"/>
    <mergeCell ref="A201:I201"/>
    <mergeCell ref="A199:I199"/>
    <mergeCell ref="L200:O200"/>
    <mergeCell ref="A175:A179"/>
    <mergeCell ref="A213:I213"/>
    <mergeCell ref="L213:O213"/>
    <mergeCell ref="A212:I212"/>
    <mergeCell ref="L209:O209"/>
    <mergeCell ref="L201:O201"/>
    <mergeCell ref="A200:I200"/>
    <mergeCell ref="L212:O212"/>
    <mergeCell ref="V183:AC184"/>
    <mergeCell ref="C175:C179"/>
    <mergeCell ref="E175:E177"/>
    <mergeCell ref="C167:U167"/>
    <mergeCell ref="C166:I166"/>
    <mergeCell ref="S137:S138"/>
    <mergeCell ref="T137:T138"/>
    <mergeCell ref="G118:G119"/>
    <mergeCell ref="C108:I108"/>
    <mergeCell ref="G116:G117"/>
    <mergeCell ref="R112:R113"/>
    <mergeCell ref="R118:R119"/>
    <mergeCell ref="F120:F121"/>
    <mergeCell ref="E118:E119"/>
    <mergeCell ref="F118:F119"/>
    <mergeCell ref="D118:D119"/>
    <mergeCell ref="F130:F131"/>
    <mergeCell ref="R169:R170"/>
    <mergeCell ref="E178:E179"/>
    <mergeCell ref="C143:C149"/>
    <mergeCell ref="T116:T117"/>
    <mergeCell ref="D123:D125"/>
    <mergeCell ref="F123:F125"/>
    <mergeCell ref="H152:I152"/>
    <mergeCell ref="E27:E28"/>
    <mergeCell ref="F24:F28"/>
    <mergeCell ref="E34:E35"/>
    <mergeCell ref="E31:E33"/>
    <mergeCell ref="R166:U166"/>
    <mergeCell ref="H161:H163"/>
    <mergeCell ref="E161:E163"/>
    <mergeCell ref="H99:H100"/>
    <mergeCell ref="H82:H84"/>
    <mergeCell ref="F161:F164"/>
    <mergeCell ref="R91:R92"/>
    <mergeCell ref="E120:E121"/>
    <mergeCell ref="S116:S117"/>
    <mergeCell ref="E137:E139"/>
    <mergeCell ref="G120:G121"/>
    <mergeCell ref="H120:H121"/>
    <mergeCell ref="T100:T102"/>
    <mergeCell ref="U100:U102"/>
    <mergeCell ref="R105:R106"/>
    <mergeCell ref="R150:R151"/>
    <mergeCell ref="E96:E97"/>
    <mergeCell ref="R159:R160"/>
    <mergeCell ref="G48:G49"/>
    <mergeCell ref="H48:H49"/>
    <mergeCell ref="E173:E174"/>
    <mergeCell ref="H153:H156"/>
    <mergeCell ref="R143:R144"/>
    <mergeCell ref="H116:H119"/>
    <mergeCell ref="E116:E117"/>
    <mergeCell ref="G94:G95"/>
    <mergeCell ref="H94:H95"/>
    <mergeCell ref="H111:H114"/>
    <mergeCell ref="R120:R121"/>
    <mergeCell ref="E99:E100"/>
    <mergeCell ref="R123:R126"/>
    <mergeCell ref="C109:U109"/>
    <mergeCell ref="S99:S102"/>
    <mergeCell ref="T143:T144"/>
    <mergeCell ref="S143:S144"/>
    <mergeCell ref="U143:U144"/>
    <mergeCell ref="U116:U117"/>
    <mergeCell ref="H143:H145"/>
    <mergeCell ref="R137:R138"/>
    <mergeCell ref="R127:U127"/>
    <mergeCell ref="U137:U138"/>
    <mergeCell ref="H137:H138"/>
    <mergeCell ref="H123:H125"/>
    <mergeCell ref="R48:R49"/>
    <mergeCell ref="H59:H62"/>
    <mergeCell ref="E51:G51"/>
    <mergeCell ref="G70:G71"/>
    <mergeCell ref="F53:F56"/>
    <mergeCell ref="E94:E95"/>
    <mergeCell ref="R116:R117"/>
    <mergeCell ref="G68:G69"/>
    <mergeCell ref="H51:I51"/>
    <mergeCell ref="E79:E81"/>
    <mergeCell ref="H63:H64"/>
    <mergeCell ref="R68:R69"/>
    <mergeCell ref="R53:R56"/>
    <mergeCell ref="R79:R81"/>
    <mergeCell ref="H79:H81"/>
    <mergeCell ref="R86:R87"/>
    <mergeCell ref="E84:E85"/>
    <mergeCell ref="R61:R62"/>
    <mergeCell ref="E91:E93"/>
    <mergeCell ref="F91:F92"/>
    <mergeCell ref="H107:I107"/>
    <mergeCell ref="E66:G66"/>
    <mergeCell ref="E61:E62"/>
    <mergeCell ref="E63:E64"/>
  </mergeCells>
  <phoneticPr fontId="16" type="noConversion"/>
  <printOptions horizontalCentered="1"/>
  <pageMargins left="0.23622047244094491" right="0.23622047244094491" top="0.35433070866141736" bottom="0.35433070866141736" header="0.31496062992125984" footer="0.31496062992125984"/>
  <pageSetup paperSize="9" scale="75" orientation="landscape" r:id="rId1"/>
  <headerFooter alignWithMargins="0"/>
  <rowBreaks count="4" manualBreakCount="4">
    <brk id="62" max="20" man="1"/>
    <brk id="115" max="20" man="1"/>
    <brk id="152" max="20" man="1"/>
    <brk id="182" max="2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M18" sqref="M18"/>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2177" t="s">
        <v>23</v>
      </c>
      <c r="B1" s="2177"/>
    </row>
    <row r="2" spans="1:2" ht="31.5" x14ac:dyDescent="0.25">
      <c r="A2" s="2" t="s">
        <v>4</v>
      </c>
      <c r="B2" s="1" t="s">
        <v>21</v>
      </c>
    </row>
    <row r="3" spans="1:2" ht="15.75" customHeight="1" x14ac:dyDescent="0.25">
      <c r="A3" s="62">
        <v>1</v>
      </c>
      <c r="B3" s="1" t="s">
        <v>24</v>
      </c>
    </row>
    <row r="4" spans="1:2" ht="15.75" customHeight="1" x14ac:dyDescent="0.25">
      <c r="A4" s="62">
        <v>2</v>
      </c>
      <c r="B4" s="1" t="s">
        <v>25</v>
      </c>
    </row>
    <row r="5" spans="1:2" ht="15.75" customHeight="1" x14ac:dyDescent="0.25">
      <c r="A5" s="62">
        <v>3</v>
      </c>
      <c r="B5" s="1" t="s">
        <v>26</v>
      </c>
    </row>
    <row r="6" spans="1:2" ht="15.75" customHeight="1" x14ac:dyDescent="0.25">
      <c r="A6" s="62">
        <v>4</v>
      </c>
      <c r="B6" s="1" t="s">
        <v>27</v>
      </c>
    </row>
    <row r="7" spans="1:2" ht="15.75" customHeight="1" x14ac:dyDescent="0.25">
      <c r="A7" s="62">
        <v>5</v>
      </c>
      <c r="B7" s="1" t="s">
        <v>28</v>
      </c>
    </row>
    <row r="8" spans="1:2" ht="15.75" customHeight="1" x14ac:dyDescent="0.25">
      <c r="A8" s="62">
        <v>6</v>
      </c>
      <c r="B8" s="1" t="s">
        <v>29</v>
      </c>
    </row>
    <row r="9" spans="1:2" ht="15.75" customHeight="1" x14ac:dyDescent="0.25"/>
    <row r="10" spans="1:2" ht="15.75" customHeight="1" x14ac:dyDescent="0.25">
      <c r="A10" s="2178" t="s">
        <v>32</v>
      </c>
      <c r="B10" s="2178"/>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05"/>
  <sheetViews>
    <sheetView topLeftCell="A43" workbookViewId="0">
      <selection activeCell="AD10" sqref="AD10"/>
    </sheetView>
  </sheetViews>
  <sheetFormatPr defaultRowHeight="12.75" x14ac:dyDescent="0.2"/>
  <cols>
    <col min="1" max="4" width="2.7109375" style="7" customWidth="1"/>
    <col min="5" max="5" width="34.85546875" style="7" customWidth="1"/>
    <col min="6" max="6" width="2.7109375" style="37" customWidth="1"/>
    <col min="7" max="7" width="2.7109375" style="7" customWidth="1"/>
    <col min="8" max="8" width="2.7109375" style="59" customWidth="1"/>
    <col min="9" max="9" width="14.42578125" style="59" customWidth="1"/>
    <col min="10" max="10" width="7.7109375" style="8" customWidth="1"/>
    <col min="11" max="12" width="10.140625" style="7" customWidth="1"/>
    <col min="13" max="14" width="7.7109375" style="7" customWidth="1"/>
    <col min="15" max="15" width="6.7109375" style="7" customWidth="1"/>
    <col min="16" max="16" width="7.5703125" style="7" customWidth="1"/>
    <col min="17" max="17" width="8.42578125" style="7" hidden="1" customWidth="1"/>
    <col min="18" max="18" width="7.140625" style="7" hidden="1" customWidth="1"/>
    <col min="19" max="19" width="6" style="7" hidden="1" customWidth="1"/>
    <col min="20" max="20" width="7.7109375" style="7" hidden="1" customWidth="1"/>
    <col min="21" max="21" width="9.42578125" style="7" customWidth="1"/>
    <col min="22" max="22" width="10.140625" style="7" customWidth="1"/>
    <col min="23" max="23" width="27.85546875" style="7" customWidth="1"/>
    <col min="24" max="26" width="3.7109375" style="7" customWidth="1"/>
    <col min="27" max="16384" width="9.140625" style="6"/>
  </cols>
  <sheetData>
    <row r="1" spans="1:29" ht="15.75" x14ac:dyDescent="0.2">
      <c r="A1" s="1942" t="s">
        <v>267</v>
      </c>
      <c r="B1" s="1942"/>
      <c r="C1" s="1942"/>
      <c r="D1" s="1942"/>
      <c r="E1" s="1942"/>
      <c r="F1" s="1942"/>
      <c r="G1" s="1942"/>
      <c r="H1" s="1942"/>
      <c r="I1" s="1942"/>
      <c r="J1" s="1942"/>
      <c r="K1" s="1942"/>
      <c r="L1" s="1942"/>
      <c r="M1" s="1942"/>
      <c r="N1" s="1942"/>
      <c r="O1" s="1942"/>
      <c r="P1" s="1942"/>
      <c r="Q1" s="1942"/>
      <c r="R1" s="1942"/>
      <c r="S1" s="1942"/>
      <c r="T1" s="1942"/>
      <c r="U1" s="1942"/>
      <c r="V1" s="1942"/>
      <c r="W1" s="1942"/>
      <c r="X1" s="1942"/>
      <c r="Y1" s="1942"/>
      <c r="Z1" s="1942"/>
    </row>
    <row r="2" spans="1:29" ht="15.75" x14ac:dyDescent="0.2">
      <c r="A2" s="1943" t="s">
        <v>45</v>
      </c>
      <c r="B2" s="1943"/>
      <c r="C2" s="1943"/>
      <c r="D2" s="1943"/>
      <c r="E2" s="1943"/>
      <c r="F2" s="1943"/>
      <c r="G2" s="1943"/>
      <c r="H2" s="1943"/>
      <c r="I2" s="1943"/>
      <c r="J2" s="1943"/>
      <c r="K2" s="1943"/>
      <c r="L2" s="1943"/>
      <c r="M2" s="1943"/>
      <c r="N2" s="1943"/>
      <c r="O2" s="1943"/>
      <c r="P2" s="1943"/>
      <c r="Q2" s="1943"/>
      <c r="R2" s="1943"/>
      <c r="S2" s="1943"/>
      <c r="T2" s="1943"/>
      <c r="U2" s="1943"/>
      <c r="V2" s="1943"/>
      <c r="W2" s="1943"/>
      <c r="X2" s="1943"/>
      <c r="Y2" s="1943"/>
      <c r="Z2" s="1943"/>
    </row>
    <row r="3" spans="1:29" ht="15.75" x14ac:dyDescent="0.2">
      <c r="A3" s="1944" t="s">
        <v>30</v>
      </c>
      <c r="B3" s="1944"/>
      <c r="C3" s="1944"/>
      <c r="D3" s="1944"/>
      <c r="E3" s="1944"/>
      <c r="F3" s="1944"/>
      <c r="G3" s="1944"/>
      <c r="H3" s="1944"/>
      <c r="I3" s="1944"/>
      <c r="J3" s="1944"/>
      <c r="K3" s="1944"/>
      <c r="L3" s="1944"/>
      <c r="M3" s="1944"/>
      <c r="N3" s="1944"/>
      <c r="O3" s="1944"/>
      <c r="P3" s="1944"/>
      <c r="Q3" s="1944"/>
      <c r="R3" s="1944"/>
      <c r="S3" s="1944"/>
      <c r="T3" s="1944"/>
      <c r="U3" s="1944"/>
      <c r="V3" s="1944"/>
      <c r="W3" s="1944"/>
      <c r="X3" s="1944"/>
      <c r="Y3" s="1944"/>
      <c r="Z3" s="1944"/>
      <c r="AA3" s="4"/>
      <c r="AB3" s="4"/>
      <c r="AC3" s="4"/>
    </row>
    <row r="4" spans="1:29" ht="13.5" thickBot="1" x14ac:dyDescent="0.25">
      <c r="A4" s="129"/>
      <c r="B4" s="129"/>
      <c r="C4" s="129"/>
      <c r="D4" s="129"/>
      <c r="E4" s="129"/>
      <c r="F4" s="130"/>
      <c r="G4" s="129"/>
      <c r="H4" s="131"/>
      <c r="I4" s="131"/>
      <c r="J4" s="995"/>
      <c r="K4" s="129"/>
      <c r="L4" s="129"/>
      <c r="M4" s="129"/>
      <c r="N4" s="129"/>
      <c r="O4" s="129"/>
      <c r="P4" s="129"/>
      <c r="Q4" s="129"/>
      <c r="R4" s="129"/>
      <c r="S4" s="129"/>
      <c r="T4" s="129"/>
      <c r="U4" s="129"/>
      <c r="V4" s="129"/>
      <c r="W4" s="129"/>
      <c r="X4" s="1945" t="s">
        <v>0</v>
      </c>
      <c r="Y4" s="1945"/>
      <c r="Z4" s="1945"/>
    </row>
    <row r="5" spans="1:29" ht="48" x14ac:dyDescent="0.2">
      <c r="A5" s="1946" t="s">
        <v>31</v>
      </c>
      <c r="B5" s="1949" t="s">
        <v>1</v>
      </c>
      <c r="C5" s="1949" t="s">
        <v>2</v>
      </c>
      <c r="D5" s="1949" t="s">
        <v>43</v>
      </c>
      <c r="E5" s="1952" t="s">
        <v>15</v>
      </c>
      <c r="F5" s="1955" t="s">
        <v>3</v>
      </c>
      <c r="G5" s="1949" t="s">
        <v>40</v>
      </c>
      <c r="H5" s="2105" t="s">
        <v>4</v>
      </c>
      <c r="I5" s="2110" t="s">
        <v>102</v>
      </c>
      <c r="J5" s="1961" t="s">
        <v>5</v>
      </c>
      <c r="K5" s="758" t="s">
        <v>198</v>
      </c>
      <c r="L5" s="758" t="s">
        <v>262</v>
      </c>
      <c r="M5" s="2075" t="s">
        <v>263</v>
      </c>
      <c r="N5" s="2076"/>
      <c r="O5" s="2076"/>
      <c r="P5" s="2077"/>
      <c r="Q5" s="2314" t="s">
        <v>139</v>
      </c>
      <c r="R5" s="2315"/>
      <c r="S5" s="2315"/>
      <c r="T5" s="2316"/>
      <c r="U5" s="2122" t="s">
        <v>140</v>
      </c>
      <c r="V5" s="2122" t="s">
        <v>264</v>
      </c>
      <c r="W5" s="1967" t="s">
        <v>14</v>
      </c>
      <c r="X5" s="1968"/>
      <c r="Y5" s="1968"/>
      <c r="Z5" s="1969"/>
    </row>
    <row r="6" spans="1:29" x14ac:dyDescent="0.2">
      <c r="A6" s="1947"/>
      <c r="B6" s="1950"/>
      <c r="C6" s="1950"/>
      <c r="D6" s="1950"/>
      <c r="E6" s="1953"/>
      <c r="F6" s="1956"/>
      <c r="G6" s="1950"/>
      <c r="H6" s="2106"/>
      <c r="I6" s="2111"/>
      <c r="J6" s="1962"/>
      <c r="K6" s="2113" t="s">
        <v>6</v>
      </c>
      <c r="L6" s="2113" t="s">
        <v>6</v>
      </c>
      <c r="M6" s="2108" t="s">
        <v>6</v>
      </c>
      <c r="N6" s="2115" t="s">
        <v>7</v>
      </c>
      <c r="O6" s="2116"/>
      <c r="P6" s="2126" t="s">
        <v>22</v>
      </c>
      <c r="Q6" s="2108" t="s">
        <v>6</v>
      </c>
      <c r="R6" s="2115" t="s">
        <v>7</v>
      </c>
      <c r="S6" s="2116"/>
      <c r="T6" s="2126" t="s">
        <v>22</v>
      </c>
      <c r="U6" s="2123"/>
      <c r="V6" s="2123"/>
      <c r="W6" s="1970" t="s">
        <v>15</v>
      </c>
      <c r="X6" s="1972" t="s">
        <v>225</v>
      </c>
      <c r="Y6" s="1973"/>
      <c r="Z6" s="1974"/>
    </row>
    <row r="7" spans="1:29" ht="61.5" thickBot="1" x14ac:dyDescent="0.25">
      <c r="A7" s="1948"/>
      <c r="B7" s="1951"/>
      <c r="C7" s="1951"/>
      <c r="D7" s="1951"/>
      <c r="E7" s="1954"/>
      <c r="F7" s="1957"/>
      <c r="G7" s="1951"/>
      <c r="H7" s="2107"/>
      <c r="I7" s="2112"/>
      <c r="J7" s="1963"/>
      <c r="K7" s="2114"/>
      <c r="L7" s="2114"/>
      <c r="M7" s="2109"/>
      <c r="N7" s="759" t="s">
        <v>6</v>
      </c>
      <c r="O7" s="760" t="s">
        <v>16</v>
      </c>
      <c r="P7" s="2127"/>
      <c r="Q7" s="2109"/>
      <c r="R7" s="759" t="s">
        <v>6</v>
      </c>
      <c r="S7" s="760" t="s">
        <v>16</v>
      </c>
      <c r="T7" s="2127"/>
      <c r="U7" s="2124"/>
      <c r="V7" s="2124"/>
      <c r="W7" s="1971"/>
      <c r="X7" s="761" t="s">
        <v>105</v>
      </c>
      <c r="Y7" s="761" t="s">
        <v>141</v>
      </c>
      <c r="Z7" s="762" t="s">
        <v>265</v>
      </c>
    </row>
    <row r="8" spans="1:29" s="54" customFormat="1" x14ac:dyDescent="0.2">
      <c r="A8" s="1975" t="s">
        <v>101</v>
      </c>
      <c r="B8" s="1976"/>
      <c r="C8" s="1976"/>
      <c r="D8" s="1976"/>
      <c r="E8" s="1976"/>
      <c r="F8" s="1976"/>
      <c r="G8" s="1976"/>
      <c r="H8" s="1976"/>
      <c r="I8" s="1976"/>
      <c r="J8" s="1976"/>
      <c r="K8" s="1976"/>
      <c r="L8" s="1976"/>
      <c r="M8" s="1976"/>
      <c r="N8" s="1976"/>
      <c r="O8" s="1976"/>
      <c r="P8" s="1976"/>
      <c r="Q8" s="1976"/>
      <c r="R8" s="1976"/>
      <c r="S8" s="1976"/>
      <c r="T8" s="1976"/>
      <c r="U8" s="1976"/>
      <c r="V8" s="1976"/>
      <c r="W8" s="1976"/>
      <c r="X8" s="1976"/>
      <c r="Y8" s="1976"/>
      <c r="Z8" s="1977"/>
    </row>
    <row r="9" spans="1:29" s="54" customFormat="1" x14ac:dyDescent="0.2">
      <c r="A9" s="1978" t="s">
        <v>42</v>
      </c>
      <c r="B9" s="1979"/>
      <c r="C9" s="1979"/>
      <c r="D9" s="1979"/>
      <c r="E9" s="1979"/>
      <c r="F9" s="1979"/>
      <c r="G9" s="1979"/>
      <c r="H9" s="1979"/>
      <c r="I9" s="1979"/>
      <c r="J9" s="1979"/>
      <c r="K9" s="1979"/>
      <c r="L9" s="1979"/>
      <c r="M9" s="1979"/>
      <c r="N9" s="1979"/>
      <c r="O9" s="1979"/>
      <c r="P9" s="1979"/>
      <c r="Q9" s="1979"/>
      <c r="R9" s="1979"/>
      <c r="S9" s="1979"/>
      <c r="T9" s="1979"/>
      <c r="U9" s="1979"/>
      <c r="V9" s="1979"/>
      <c r="W9" s="1979"/>
      <c r="X9" s="1979"/>
      <c r="Y9" s="1979"/>
      <c r="Z9" s="1980"/>
    </row>
    <row r="10" spans="1:29" ht="25.5" x14ac:dyDescent="0.2">
      <c r="A10" s="137" t="s">
        <v>8</v>
      </c>
      <c r="B10" s="1981" t="s">
        <v>46</v>
      </c>
      <c r="C10" s="1982"/>
      <c r="D10" s="1982"/>
      <c r="E10" s="1982"/>
      <c r="F10" s="1982"/>
      <c r="G10" s="1982"/>
      <c r="H10" s="1982"/>
      <c r="I10" s="1982"/>
      <c r="J10" s="1982"/>
      <c r="K10" s="1982"/>
      <c r="L10" s="1982"/>
      <c r="M10" s="1982"/>
      <c r="N10" s="1982"/>
      <c r="O10" s="1982"/>
      <c r="P10" s="1982"/>
      <c r="Q10" s="1982"/>
      <c r="R10" s="1982"/>
      <c r="S10" s="1982"/>
      <c r="T10" s="1982"/>
      <c r="U10" s="1982"/>
      <c r="V10" s="1982"/>
      <c r="W10" s="1982"/>
      <c r="X10" s="1982"/>
      <c r="Y10" s="1982"/>
      <c r="Z10" s="1983"/>
    </row>
    <row r="11" spans="1:29" x14ac:dyDescent="0.2">
      <c r="A11" s="138" t="s">
        <v>8</v>
      </c>
      <c r="B11" s="84" t="s">
        <v>8</v>
      </c>
      <c r="C11" s="1984" t="s">
        <v>47</v>
      </c>
      <c r="D11" s="1985"/>
      <c r="E11" s="1985"/>
      <c r="F11" s="1985"/>
      <c r="G11" s="1985"/>
      <c r="H11" s="1985"/>
      <c r="I11" s="1985"/>
      <c r="J11" s="1985"/>
      <c r="K11" s="1985"/>
      <c r="L11" s="1985"/>
      <c r="M11" s="1985"/>
      <c r="N11" s="1985"/>
      <c r="O11" s="1985"/>
      <c r="P11" s="1985"/>
      <c r="Q11" s="1985"/>
      <c r="R11" s="1985"/>
      <c r="S11" s="1985"/>
      <c r="T11" s="1985"/>
      <c r="U11" s="1985"/>
      <c r="V11" s="1985"/>
      <c r="W11" s="1985"/>
      <c r="X11" s="1985"/>
      <c r="Y11" s="1985"/>
      <c r="Z11" s="1986"/>
    </row>
    <row r="12" spans="1:29" ht="34.5" x14ac:dyDescent="0.2">
      <c r="A12" s="938" t="s">
        <v>8</v>
      </c>
      <c r="B12" s="945" t="s">
        <v>8</v>
      </c>
      <c r="C12" s="942" t="s">
        <v>8</v>
      </c>
      <c r="D12" s="78"/>
      <c r="E12" s="367" t="s">
        <v>77</v>
      </c>
      <c r="F12" s="287" t="s">
        <v>176</v>
      </c>
      <c r="G12" s="939" t="s">
        <v>49</v>
      </c>
      <c r="H12" s="934" t="s">
        <v>68</v>
      </c>
      <c r="I12" s="122"/>
      <c r="J12" s="10"/>
      <c r="K12" s="378"/>
      <c r="L12" s="789"/>
      <c r="M12" s="20"/>
      <c r="N12" s="109"/>
      <c r="O12" s="109"/>
      <c r="P12" s="92"/>
      <c r="Q12" s="118"/>
      <c r="R12" s="119"/>
      <c r="S12" s="119"/>
      <c r="T12" s="120"/>
      <c r="U12" s="108"/>
      <c r="V12" s="99"/>
      <c r="W12" s="34"/>
      <c r="X12" s="52"/>
      <c r="Y12" s="69"/>
      <c r="Z12" s="70"/>
    </row>
    <row r="13" spans="1:29" ht="38.25" x14ac:dyDescent="0.2">
      <c r="A13" s="1813"/>
      <c r="B13" s="1814"/>
      <c r="C13" s="2039"/>
      <c r="D13" s="2088" t="s">
        <v>8</v>
      </c>
      <c r="E13" s="985" t="s">
        <v>201</v>
      </c>
      <c r="F13" s="2303" t="s">
        <v>74</v>
      </c>
      <c r="G13" s="2203" t="s">
        <v>49</v>
      </c>
      <c r="H13" s="2204" t="s">
        <v>68</v>
      </c>
      <c r="I13" s="2128" t="s">
        <v>115</v>
      </c>
      <c r="J13" s="244"/>
      <c r="K13" s="763"/>
      <c r="L13" s="734"/>
      <c r="M13" s="502"/>
      <c r="N13" s="506"/>
      <c r="O13" s="506"/>
      <c r="P13" s="507"/>
      <c r="Q13" s="429"/>
      <c r="R13" s="508"/>
      <c r="S13" s="508"/>
      <c r="T13" s="509"/>
      <c r="U13" s="430"/>
      <c r="V13" s="431"/>
      <c r="W13" s="923"/>
      <c r="X13" s="55"/>
      <c r="Y13" s="238"/>
      <c r="Z13" s="73"/>
    </row>
    <row r="14" spans="1:29" ht="25.5" x14ac:dyDescent="0.2">
      <c r="A14" s="1813"/>
      <c r="B14" s="1814"/>
      <c r="C14" s="2039"/>
      <c r="D14" s="2087"/>
      <c r="E14" s="371" t="s">
        <v>202</v>
      </c>
      <c r="F14" s="2312"/>
      <c r="G14" s="2185"/>
      <c r="H14" s="1886"/>
      <c r="I14" s="2129"/>
      <c r="J14" s="328" t="s">
        <v>260</v>
      </c>
      <c r="K14" s="751">
        <v>132414</v>
      </c>
      <c r="L14" s="783">
        <v>132414</v>
      </c>
      <c r="M14" s="510">
        <f>N14+P14</f>
        <v>0</v>
      </c>
      <c r="N14" s="513"/>
      <c r="O14" s="513"/>
      <c r="P14" s="514"/>
      <c r="Q14" s="419">
        <f>R14+T14</f>
        <v>0</v>
      </c>
      <c r="R14" s="515"/>
      <c r="S14" s="515"/>
      <c r="T14" s="516"/>
      <c r="U14" s="420"/>
      <c r="V14" s="421"/>
      <c r="W14" s="332" t="s">
        <v>190</v>
      </c>
      <c r="X14" s="333"/>
      <c r="Y14" s="334"/>
      <c r="Z14" s="335">
        <v>1</v>
      </c>
    </row>
    <row r="15" spans="1:29" ht="25.5" x14ac:dyDescent="0.2">
      <c r="A15" s="1813"/>
      <c r="B15" s="1814"/>
      <c r="C15" s="2039"/>
      <c r="D15" s="2089"/>
      <c r="E15" s="997" t="s">
        <v>206</v>
      </c>
      <c r="F15" s="2313"/>
      <c r="G15" s="2186"/>
      <c r="H15" s="2083"/>
      <c r="I15" s="2130"/>
      <c r="J15" s="330" t="s">
        <v>41</v>
      </c>
      <c r="K15" s="764"/>
      <c r="L15" s="401"/>
      <c r="M15" s="517"/>
      <c r="N15" s="521"/>
      <c r="O15" s="521"/>
      <c r="P15" s="713"/>
      <c r="Q15" s="714"/>
      <c r="R15" s="573"/>
      <c r="S15" s="573"/>
      <c r="T15" s="574"/>
      <c r="U15" s="715">
        <v>500</v>
      </c>
      <c r="V15" s="790">
        <v>567</v>
      </c>
      <c r="W15" s="924"/>
      <c r="X15" s="71"/>
      <c r="Y15" s="331"/>
      <c r="Z15" s="72"/>
    </row>
    <row r="16" spans="1:29" ht="51" x14ac:dyDescent="0.2">
      <c r="A16" s="938"/>
      <c r="B16" s="945"/>
      <c r="C16" s="942"/>
      <c r="D16" s="991" t="s">
        <v>10</v>
      </c>
      <c r="E16" s="292" t="s">
        <v>207</v>
      </c>
      <c r="F16" s="1001"/>
      <c r="G16" s="939" t="s">
        <v>49</v>
      </c>
      <c r="H16" s="934" t="s">
        <v>68</v>
      </c>
      <c r="I16" s="976"/>
      <c r="J16" s="10" t="s">
        <v>260</v>
      </c>
      <c r="K16" s="530">
        <v>5792</v>
      </c>
      <c r="L16" s="428">
        <v>5792</v>
      </c>
      <c r="M16" s="525">
        <f>P16</f>
        <v>0</v>
      </c>
      <c r="N16" s="526"/>
      <c r="O16" s="526"/>
      <c r="P16" s="529"/>
      <c r="Q16" s="525"/>
      <c r="R16" s="526"/>
      <c r="S16" s="526"/>
      <c r="T16" s="527"/>
      <c r="U16" s="428">
        <v>50</v>
      </c>
      <c r="V16" s="530"/>
      <c r="W16" s="311" t="s">
        <v>216</v>
      </c>
      <c r="X16" s="95"/>
      <c r="Y16" s="95">
        <v>1</v>
      </c>
      <c r="Z16" s="96"/>
    </row>
    <row r="17" spans="1:28" x14ac:dyDescent="0.2">
      <c r="A17" s="1813"/>
      <c r="B17" s="1814"/>
      <c r="C17" s="2039"/>
      <c r="D17" s="2088" t="s">
        <v>44</v>
      </c>
      <c r="E17" s="1865" t="s">
        <v>167</v>
      </c>
      <c r="F17" s="2098"/>
      <c r="G17" s="2281" t="s">
        <v>49</v>
      </c>
      <c r="H17" s="2204" t="s">
        <v>68</v>
      </c>
      <c r="I17" s="2307" t="s">
        <v>114</v>
      </c>
      <c r="J17" s="244" t="s">
        <v>260</v>
      </c>
      <c r="K17" s="763">
        <v>14481</v>
      </c>
      <c r="L17" s="734">
        <v>14481</v>
      </c>
      <c r="M17" s="502">
        <f>P17</f>
        <v>0</v>
      </c>
      <c r="N17" s="503"/>
      <c r="O17" s="503"/>
      <c r="P17" s="531"/>
      <c r="Q17" s="502"/>
      <c r="R17" s="503"/>
      <c r="S17" s="503"/>
      <c r="T17" s="504"/>
      <c r="U17" s="532">
        <v>300</v>
      </c>
      <c r="V17" s="431"/>
      <c r="W17" s="251" t="s">
        <v>200</v>
      </c>
      <c r="X17" s="327">
        <v>1</v>
      </c>
      <c r="Y17" s="325"/>
      <c r="Z17" s="326"/>
    </row>
    <row r="18" spans="1:28" ht="25.5" x14ac:dyDescent="0.2">
      <c r="A18" s="1813"/>
      <c r="B18" s="1814"/>
      <c r="C18" s="2039"/>
      <c r="D18" s="2087"/>
      <c r="E18" s="1801"/>
      <c r="F18" s="2099"/>
      <c r="G18" s="2277"/>
      <c r="H18" s="1886"/>
      <c r="I18" s="2308"/>
      <c r="J18" s="110" t="s">
        <v>261</v>
      </c>
      <c r="K18" s="764"/>
      <c r="L18" s="401"/>
      <c r="M18" s="611"/>
      <c r="N18" s="521"/>
      <c r="O18" s="521"/>
      <c r="P18" s="522"/>
      <c r="Q18" s="425"/>
      <c r="R18" s="523"/>
      <c r="S18" s="523"/>
      <c r="T18" s="524"/>
      <c r="U18" s="383"/>
      <c r="V18" s="426"/>
      <c r="W18" s="913" t="s">
        <v>168</v>
      </c>
      <c r="X18" s="308"/>
      <c r="Y18" s="25">
        <v>1</v>
      </c>
      <c r="Z18" s="26"/>
    </row>
    <row r="19" spans="1:28" ht="25.5" x14ac:dyDescent="0.2">
      <c r="A19" s="1813"/>
      <c r="B19" s="1814"/>
      <c r="C19" s="2039"/>
      <c r="D19" s="958" t="s">
        <v>49</v>
      </c>
      <c r="E19" s="1865" t="s">
        <v>208</v>
      </c>
      <c r="F19" s="2309" t="s">
        <v>74</v>
      </c>
      <c r="G19" s="306" t="s">
        <v>49</v>
      </c>
      <c r="H19" s="350" t="s">
        <v>68</v>
      </c>
      <c r="I19" s="2215" t="s">
        <v>114</v>
      </c>
      <c r="J19" s="328" t="s">
        <v>260</v>
      </c>
      <c r="K19" s="765">
        <v>14481</v>
      </c>
      <c r="L19" s="784">
        <v>14481</v>
      </c>
      <c r="M19" s="610">
        <f>P19</f>
        <v>0</v>
      </c>
      <c r="N19" s="537"/>
      <c r="O19" s="537"/>
      <c r="P19" s="538"/>
      <c r="Q19" s="534">
        <f>R19+T19</f>
        <v>0</v>
      </c>
      <c r="R19" s="535"/>
      <c r="S19" s="535"/>
      <c r="T19" s="536">
        <v>0</v>
      </c>
      <c r="U19" s="539"/>
      <c r="V19" s="433"/>
      <c r="W19" s="323" t="s">
        <v>199</v>
      </c>
      <c r="X19" s="324">
        <v>100</v>
      </c>
      <c r="Y19" s="325"/>
      <c r="Z19" s="326"/>
    </row>
    <row r="20" spans="1:28" x14ac:dyDescent="0.2">
      <c r="A20" s="1813"/>
      <c r="B20" s="1814"/>
      <c r="C20" s="2039"/>
      <c r="D20" s="991"/>
      <c r="E20" s="1801"/>
      <c r="F20" s="2137"/>
      <c r="G20" s="351"/>
      <c r="H20" s="352"/>
      <c r="I20" s="2038"/>
      <c r="J20" s="17" t="s">
        <v>261</v>
      </c>
      <c r="K20" s="766"/>
      <c r="L20" s="785"/>
      <c r="M20" s="552"/>
      <c r="N20" s="543"/>
      <c r="O20" s="543"/>
      <c r="P20" s="544"/>
      <c r="Q20" s="540"/>
      <c r="R20" s="541"/>
      <c r="S20" s="541"/>
      <c r="T20" s="542"/>
      <c r="U20" s="545">
        <v>50</v>
      </c>
      <c r="V20" s="424">
        <v>527</v>
      </c>
      <c r="W20" s="1990" t="s">
        <v>222</v>
      </c>
      <c r="X20" s="343"/>
      <c r="Y20" s="344">
        <v>1</v>
      </c>
      <c r="Z20" s="345"/>
    </row>
    <row r="21" spans="1:28" x14ac:dyDescent="0.2">
      <c r="A21" s="1813"/>
      <c r="B21" s="1814"/>
      <c r="C21" s="2039"/>
      <c r="D21" s="959"/>
      <c r="E21" s="372"/>
      <c r="F21" s="2310"/>
      <c r="G21" s="353"/>
      <c r="H21" s="354"/>
      <c r="I21" s="2216"/>
      <c r="J21" s="355" t="s">
        <v>41</v>
      </c>
      <c r="K21" s="767"/>
      <c r="L21" s="786"/>
      <c r="M21" s="517"/>
      <c r="N21" s="518"/>
      <c r="O21" s="518"/>
      <c r="P21" s="549"/>
      <c r="Q21" s="546"/>
      <c r="R21" s="547"/>
      <c r="S21" s="547"/>
      <c r="T21" s="548"/>
      <c r="U21" s="550"/>
      <c r="V21" s="426">
        <v>30</v>
      </c>
      <c r="W21" s="2247"/>
      <c r="X21" s="35"/>
      <c r="Y21" s="252"/>
      <c r="Z21" s="253">
        <v>100</v>
      </c>
    </row>
    <row r="22" spans="1:28" ht="38.25" x14ac:dyDescent="0.2">
      <c r="A22" s="938"/>
      <c r="B22" s="945"/>
      <c r="C22" s="162"/>
      <c r="D22" s="947" t="s">
        <v>50</v>
      </c>
      <c r="E22" s="356" t="s">
        <v>209</v>
      </c>
      <c r="F22" s="357"/>
      <c r="G22" s="358"/>
      <c r="H22" s="352"/>
      <c r="I22" s="2311"/>
      <c r="J22" s="17" t="s">
        <v>261</v>
      </c>
      <c r="K22" s="768">
        <v>61081</v>
      </c>
      <c r="L22" s="787">
        <v>61081</v>
      </c>
      <c r="M22" s="552">
        <f>P22</f>
        <v>0</v>
      </c>
      <c r="N22" s="543"/>
      <c r="O22" s="543"/>
      <c r="P22" s="544"/>
      <c r="Q22" s="552"/>
      <c r="R22" s="543"/>
      <c r="S22" s="543"/>
      <c r="T22" s="551"/>
      <c r="U22" s="545"/>
      <c r="V22" s="424"/>
      <c r="W22" s="341" t="s">
        <v>196</v>
      </c>
      <c r="X22" s="342" t="s">
        <v>194</v>
      </c>
      <c r="Y22" s="349"/>
      <c r="Z22" s="179"/>
      <c r="AB22" s="11"/>
    </row>
    <row r="23" spans="1:28" x14ac:dyDescent="0.2">
      <c r="A23" s="1813"/>
      <c r="B23" s="1814"/>
      <c r="C23" s="2039"/>
      <c r="D23" s="2088" t="s">
        <v>52</v>
      </c>
      <c r="E23" s="1865" t="s">
        <v>240</v>
      </c>
      <c r="F23" s="2303" t="s">
        <v>74</v>
      </c>
      <c r="G23" s="2281" t="s">
        <v>49</v>
      </c>
      <c r="H23" s="2204" t="s">
        <v>68</v>
      </c>
      <c r="I23" s="2305" t="s">
        <v>114</v>
      </c>
      <c r="J23" s="17" t="s">
        <v>261</v>
      </c>
      <c r="K23" s="763"/>
      <c r="L23" s="734"/>
      <c r="M23" s="612"/>
      <c r="N23" s="554"/>
      <c r="O23" s="554"/>
      <c r="P23" s="555"/>
      <c r="Q23" s="429"/>
      <c r="R23" s="508"/>
      <c r="S23" s="508"/>
      <c r="T23" s="509"/>
      <c r="U23" s="430">
        <v>76</v>
      </c>
      <c r="V23" s="431"/>
      <c r="W23" s="1715" t="s">
        <v>235</v>
      </c>
      <c r="X23" s="133"/>
      <c r="Y23" s="43">
        <v>1</v>
      </c>
      <c r="Z23" s="44"/>
    </row>
    <row r="24" spans="1:28" x14ac:dyDescent="0.2">
      <c r="A24" s="1813"/>
      <c r="B24" s="1814"/>
      <c r="C24" s="2039"/>
      <c r="D24" s="2089"/>
      <c r="E24" s="1998"/>
      <c r="F24" s="2304"/>
      <c r="G24" s="2282"/>
      <c r="H24" s="2083"/>
      <c r="I24" s="2136"/>
      <c r="J24" s="23" t="s">
        <v>41</v>
      </c>
      <c r="K24" s="764"/>
      <c r="L24" s="401"/>
      <c r="M24" s="611"/>
      <c r="N24" s="521"/>
      <c r="O24" s="521"/>
      <c r="P24" s="522"/>
      <c r="Q24" s="425"/>
      <c r="R24" s="523"/>
      <c r="S24" s="523"/>
      <c r="T24" s="524"/>
      <c r="U24" s="383"/>
      <c r="V24" s="426"/>
      <c r="W24" s="2247"/>
      <c r="X24" s="245"/>
      <c r="Y24" s="35"/>
      <c r="Z24" s="36"/>
    </row>
    <row r="25" spans="1:28" x14ac:dyDescent="0.2">
      <c r="A25" s="1813"/>
      <c r="B25" s="1814"/>
      <c r="C25" s="2039"/>
      <c r="D25" s="2058" t="s">
        <v>53</v>
      </c>
      <c r="E25" s="1827" t="s">
        <v>128</v>
      </c>
      <c r="F25" s="1871" t="s">
        <v>74</v>
      </c>
      <c r="G25" s="2277" t="s">
        <v>49</v>
      </c>
      <c r="H25" s="1886" t="s">
        <v>68</v>
      </c>
      <c r="I25" s="2306"/>
      <c r="J25" s="328" t="s">
        <v>260</v>
      </c>
      <c r="K25" s="769">
        <v>19202</v>
      </c>
      <c r="L25" s="428">
        <v>19202</v>
      </c>
      <c r="M25" s="610"/>
      <c r="N25" s="556"/>
      <c r="O25" s="556"/>
      <c r="P25" s="557"/>
      <c r="Q25" s="558"/>
      <c r="R25" s="496"/>
      <c r="S25" s="496"/>
      <c r="T25" s="559"/>
      <c r="U25" s="560"/>
      <c r="V25" s="561"/>
      <c r="W25" s="1715" t="s">
        <v>223</v>
      </c>
      <c r="X25" s="280"/>
      <c r="Y25" s="280"/>
      <c r="Z25" s="281"/>
    </row>
    <row r="26" spans="1:28" x14ac:dyDescent="0.2">
      <c r="A26" s="1813"/>
      <c r="B26" s="1814"/>
      <c r="C26" s="2039"/>
      <c r="D26" s="2058"/>
      <c r="E26" s="2025"/>
      <c r="F26" s="1871"/>
      <c r="G26" s="2277"/>
      <c r="H26" s="1886"/>
      <c r="I26" s="2306"/>
      <c r="J26" s="237"/>
      <c r="K26" s="768"/>
      <c r="L26" s="787"/>
      <c r="M26" s="552">
        <f>P26</f>
        <v>0</v>
      </c>
      <c r="N26" s="562"/>
      <c r="O26" s="562"/>
      <c r="P26" s="563"/>
      <c r="Q26" s="564"/>
      <c r="R26" s="565"/>
      <c r="S26" s="565"/>
      <c r="T26" s="566"/>
      <c r="U26" s="567"/>
      <c r="V26" s="568"/>
      <c r="W26" s="1716"/>
      <c r="X26" s="132">
        <v>100</v>
      </c>
      <c r="Y26" s="132"/>
      <c r="Z26" s="117"/>
    </row>
    <row r="27" spans="1:28" x14ac:dyDescent="0.2">
      <c r="A27" s="1813"/>
      <c r="B27" s="1814"/>
      <c r="C27" s="2039"/>
      <c r="D27" s="2058"/>
      <c r="E27" s="2008"/>
      <c r="F27" s="2099"/>
      <c r="G27" s="2282"/>
      <c r="H27" s="2083"/>
      <c r="I27" s="2202"/>
      <c r="J27" s="17" t="s">
        <v>261</v>
      </c>
      <c r="K27" s="770">
        <v>103684</v>
      </c>
      <c r="L27" s="401">
        <v>103684</v>
      </c>
      <c r="M27" s="779">
        <f>P27</f>
        <v>0</v>
      </c>
      <c r="N27" s="570"/>
      <c r="O27" s="570"/>
      <c r="P27" s="571"/>
      <c r="Q27" s="572"/>
      <c r="R27" s="573"/>
      <c r="S27" s="573"/>
      <c r="T27" s="574"/>
      <c r="U27" s="457"/>
      <c r="V27" s="575"/>
      <c r="W27" s="1717"/>
      <c r="X27" s="282"/>
      <c r="Y27" s="282"/>
      <c r="Z27" s="283"/>
    </row>
    <row r="28" spans="1:28" ht="13.5" thickBot="1" x14ac:dyDescent="0.25">
      <c r="A28" s="938"/>
      <c r="B28" s="945"/>
      <c r="C28" s="977"/>
      <c r="D28" s="141"/>
      <c r="E28" s="1996"/>
      <c r="F28" s="1996"/>
      <c r="G28" s="1996"/>
      <c r="H28" s="1996"/>
      <c r="I28" s="2000" t="s">
        <v>103</v>
      </c>
      <c r="J28" s="2125"/>
      <c r="K28" s="600">
        <f t="shared" ref="K28:V28" si="0">SUM(K13:K27)</f>
        <v>351135</v>
      </c>
      <c r="L28" s="719">
        <f t="shared" si="0"/>
        <v>351135</v>
      </c>
      <c r="M28" s="671">
        <f t="shared" si="0"/>
        <v>0</v>
      </c>
      <c r="N28" s="599">
        <f t="shared" si="0"/>
        <v>0</v>
      </c>
      <c r="O28" s="599">
        <f t="shared" si="0"/>
        <v>0</v>
      </c>
      <c r="P28" s="599">
        <f t="shared" si="0"/>
        <v>0</v>
      </c>
      <c r="Q28" s="599">
        <f t="shared" si="0"/>
        <v>0</v>
      </c>
      <c r="R28" s="599">
        <f t="shared" si="0"/>
        <v>0</v>
      </c>
      <c r="S28" s="599">
        <f t="shared" si="0"/>
        <v>0</v>
      </c>
      <c r="T28" s="600">
        <f t="shared" si="0"/>
        <v>0</v>
      </c>
      <c r="U28" s="599">
        <f t="shared" si="0"/>
        <v>976</v>
      </c>
      <c r="V28" s="599">
        <f t="shared" si="0"/>
        <v>1124</v>
      </c>
      <c r="W28" s="142"/>
      <c r="X28" s="143"/>
      <c r="Y28" s="143"/>
      <c r="Z28" s="144"/>
    </row>
    <row r="29" spans="1:28" ht="34.5" x14ac:dyDescent="0.2">
      <c r="A29" s="951" t="s">
        <v>8</v>
      </c>
      <c r="B29" s="953" t="s">
        <v>8</v>
      </c>
      <c r="C29" s="956" t="s">
        <v>10</v>
      </c>
      <c r="D29" s="79"/>
      <c r="E29" s="68" t="s">
        <v>78</v>
      </c>
      <c r="F29" s="286" t="s">
        <v>179</v>
      </c>
      <c r="G29" s="979"/>
      <c r="H29" s="962"/>
      <c r="I29" s="76"/>
      <c r="J29" s="42"/>
      <c r="K29" s="771"/>
      <c r="L29" s="788"/>
      <c r="M29" s="601"/>
      <c r="N29" s="602"/>
      <c r="O29" s="602"/>
      <c r="P29" s="603"/>
      <c r="Q29" s="604"/>
      <c r="R29" s="605"/>
      <c r="S29" s="605"/>
      <c r="T29" s="606"/>
      <c r="U29" s="462"/>
      <c r="V29" s="441"/>
      <c r="W29" s="184"/>
      <c r="X29" s="225"/>
      <c r="Y29" s="239"/>
      <c r="Z29" s="240"/>
      <c r="AB29" s="11"/>
    </row>
    <row r="30" spans="1:28" x14ac:dyDescent="0.2">
      <c r="A30" s="1930"/>
      <c r="B30" s="1814"/>
      <c r="C30" s="2039"/>
      <c r="D30" s="2088" t="s">
        <v>8</v>
      </c>
      <c r="E30" s="1884" t="s">
        <v>97</v>
      </c>
      <c r="F30" s="64" t="s">
        <v>74</v>
      </c>
      <c r="G30" s="2281" t="s">
        <v>49</v>
      </c>
      <c r="H30" s="2204" t="s">
        <v>68</v>
      </c>
      <c r="I30" s="2287" t="s">
        <v>114</v>
      </c>
      <c r="J30" s="243" t="s">
        <v>41</v>
      </c>
      <c r="K30" s="772"/>
      <c r="L30" s="734"/>
      <c r="M30" s="502"/>
      <c r="N30" s="506"/>
      <c r="O30" s="506"/>
      <c r="P30" s="607"/>
      <c r="Q30" s="608">
        <f t="shared" ref="Q30:Q41" si="1">R30+T30</f>
        <v>0</v>
      </c>
      <c r="R30" s="508"/>
      <c r="S30" s="508"/>
      <c r="T30" s="509"/>
      <c r="U30" s="430">
        <v>500</v>
      </c>
      <c r="V30" s="431">
        <v>1000</v>
      </c>
      <c r="W30" s="909" t="s">
        <v>72</v>
      </c>
      <c r="X30" s="43">
        <v>1</v>
      </c>
      <c r="Y30" s="43"/>
      <c r="Z30" s="44"/>
    </row>
    <row r="31" spans="1:28" ht="25.5" x14ac:dyDescent="0.2">
      <c r="A31" s="1930"/>
      <c r="B31" s="1814"/>
      <c r="C31" s="2039"/>
      <c r="D31" s="2089"/>
      <c r="E31" s="1829"/>
      <c r="F31" s="278"/>
      <c r="G31" s="2282"/>
      <c r="H31" s="2083"/>
      <c r="I31" s="2296"/>
      <c r="J31" s="17" t="s">
        <v>261</v>
      </c>
      <c r="K31" s="770">
        <v>24241</v>
      </c>
      <c r="L31" s="401">
        <v>18455</v>
      </c>
      <c r="M31" s="517">
        <f>N31+P31</f>
        <v>0</v>
      </c>
      <c r="N31" s="518"/>
      <c r="O31" s="518"/>
      <c r="P31" s="519"/>
      <c r="Q31" s="609">
        <f t="shared" si="1"/>
        <v>0</v>
      </c>
      <c r="R31" s="523"/>
      <c r="S31" s="523"/>
      <c r="T31" s="524">
        <v>0</v>
      </c>
      <c r="U31" s="383">
        <v>1500</v>
      </c>
      <c r="V31" s="384">
        <v>3000</v>
      </c>
      <c r="W31" s="254" t="s">
        <v>236</v>
      </c>
      <c r="X31" s="35"/>
      <c r="Y31" s="35">
        <v>25</v>
      </c>
      <c r="Z31" s="36">
        <v>75</v>
      </c>
    </row>
    <row r="32" spans="1:28" ht="25.5" x14ac:dyDescent="0.2">
      <c r="A32" s="1930"/>
      <c r="B32" s="1814"/>
      <c r="C32" s="2039"/>
      <c r="D32" s="2088" t="s">
        <v>10</v>
      </c>
      <c r="E32" s="1884" t="s">
        <v>210</v>
      </c>
      <c r="F32" s="2098" t="s">
        <v>74</v>
      </c>
      <c r="G32" s="2281" t="s">
        <v>49</v>
      </c>
      <c r="H32" s="2204" t="s">
        <v>68</v>
      </c>
      <c r="I32" s="2119" t="s">
        <v>114</v>
      </c>
      <c r="J32" s="17" t="s">
        <v>261</v>
      </c>
      <c r="K32" s="773">
        <v>155207</v>
      </c>
      <c r="L32" s="497">
        <v>155210</v>
      </c>
      <c r="M32" s="610">
        <f>N32+P32</f>
        <v>0</v>
      </c>
      <c r="N32" s="556"/>
      <c r="O32" s="556"/>
      <c r="P32" s="557"/>
      <c r="Q32" s="558">
        <f t="shared" si="1"/>
        <v>0</v>
      </c>
      <c r="R32" s="496"/>
      <c r="S32" s="496"/>
      <c r="T32" s="559">
        <v>0</v>
      </c>
      <c r="U32" s="442">
        <v>1138</v>
      </c>
      <c r="V32" s="443"/>
      <c r="W32" s="255" t="s">
        <v>164</v>
      </c>
      <c r="X32" s="256"/>
      <c r="Y32" s="257"/>
      <c r="Z32" s="258"/>
    </row>
    <row r="33" spans="1:28" x14ac:dyDescent="0.2">
      <c r="A33" s="1930"/>
      <c r="B33" s="1814"/>
      <c r="C33" s="2039"/>
      <c r="D33" s="2087"/>
      <c r="E33" s="1827"/>
      <c r="F33" s="1871"/>
      <c r="G33" s="2277"/>
      <c r="H33" s="1886"/>
      <c r="I33" s="2034"/>
      <c r="J33" s="328" t="s">
        <v>260</v>
      </c>
      <c r="K33" s="768">
        <v>41387</v>
      </c>
      <c r="L33" s="552">
        <f>41387+57400</f>
        <v>98787</v>
      </c>
      <c r="M33" s="552">
        <f>N33+P33</f>
        <v>0</v>
      </c>
      <c r="N33" s="595"/>
      <c r="O33" s="595"/>
      <c r="P33" s="563"/>
      <c r="Q33" s="564">
        <f t="shared" si="1"/>
        <v>0</v>
      </c>
      <c r="R33" s="565"/>
      <c r="S33" s="565"/>
      <c r="T33" s="566">
        <v>0</v>
      </c>
      <c r="U33" s="423">
        <v>143</v>
      </c>
      <c r="V33" s="424"/>
      <c r="W33" s="230" t="s">
        <v>96</v>
      </c>
      <c r="X33" s="231">
        <v>100</v>
      </c>
      <c r="Y33" s="232"/>
      <c r="Z33" s="233"/>
    </row>
    <row r="34" spans="1:28" ht="38.25" x14ac:dyDescent="0.2">
      <c r="A34" s="1930"/>
      <c r="B34" s="1814"/>
      <c r="C34" s="2039"/>
      <c r="D34" s="2089"/>
      <c r="E34" s="1829"/>
      <c r="F34" s="2099"/>
      <c r="G34" s="2282"/>
      <c r="H34" s="2083"/>
      <c r="I34" s="2120"/>
      <c r="J34" s="23"/>
      <c r="K34" s="770"/>
      <c r="L34" s="401"/>
      <c r="M34" s="517"/>
      <c r="N34" s="611"/>
      <c r="O34" s="611"/>
      <c r="P34" s="588"/>
      <c r="Q34" s="609">
        <f t="shared" si="1"/>
        <v>0</v>
      </c>
      <c r="R34" s="523"/>
      <c r="S34" s="523"/>
      <c r="T34" s="524">
        <v>0</v>
      </c>
      <c r="U34" s="383"/>
      <c r="V34" s="426"/>
      <c r="W34" s="259" t="s">
        <v>165</v>
      </c>
      <c r="X34" s="249"/>
      <c r="Y34" s="266">
        <v>100</v>
      </c>
      <c r="Z34" s="250"/>
    </row>
    <row r="35" spans="1:28" x14ac:dyDescent="0.2">
      <c r="A35" s="1930"/>
      <c r="B35" s="1814"/>
      <c r="C35" s="2039"/>
      <c r="D35" s="2088" t="s">
        <v>44</v>
      </c>
      <c r="E35" s="1865" t="s">
        <v>170</v>
      </c>
      <c r="F35" s="64" t="s">
        <v>74</v>
      </c>
      <c r="G35" s="2281" t="s">
        <v>49</v>
      </c>
      <c r="H35" s="2204" t="s">
        <v>68</v>
      </c>
      <c r="I35" s="2119" t="s">
        <v>114</v>
      </c>
      <c r="J35" s="17" t="s">
        <v>261</v>
      </c>
      <c r="K35" s="772">
        <v>92678</v>
      </c>
      <c r="L35" s="734">
        <v>92678</v>
      </c>
      <c r="M35" s="612">
        <f>N35+P35</f>
        <v>0</v>
      </c>
      <c r="N35" s="554"/>
      <c r="O35" s="554"/>
      <c r="P35" s="613"/>
      <c r="Q35" s="608">
        <f t="shared" si="1"/>
        <v>0</v>
      </c>
      <c r="R35" s="508"/>
      <c r="S35" s="508"/>
      <c r="T35" s="509"/>
      <c r="U35" s="444">
        <v>550</v>
      </c>
      <c r="V35" s="445">
        <v>600</v>
      </c>
      <c r="W35" s="909" t="s">
        <v>89</v>
      </c>
      <c r="X35" s="43">
        <v>1</v>
      </c>
      <c r="Y35" s="43"/>
      <c r="Z35" s="44"/>
    </row>
    <row r="36" spans="1:28" ht="38.25" x14ac:dyDescent="0.2">
      <c r="A36" s="1930"/>
      <c r="B36" s="1814"/>
      <c r="C36" s="2039"/>
      <c r="D36" s="2300"/>
      <c r="E36" s="2041"/>
      <c r="F36" s="361"/>
      <c r="G36" s="2301"/>
      <c r="H36" s="2302"/>
      <c r="I36" s="2034"/>
      <c r="J36" s="265" t="s">
        <v>41</v>
      </c>
      <c r="K36" s="774"/>
      <c r="L36" s="783"/>
      <c r="M36" s="615"/>
      <c r="N36" s="513"/>
      <c r="O36" s="513"/>
      <c r="P36" s="616"/>
      <c r="Q36" s="617"/>
      <c r="R36" s="515"/>
      <c r="S36" s="515"/>
      <c r="T36" s="516"/>
      <c r="U36" s="420">
        <v>50</v>
      </c>
      <c r="V36" s="421">
        <v>50</v>
      </c>
      <c r="W36" s="362" t="s">
        <v>169</v>
      </c>
      <c r="X36" s="363"/>
      <c r="Y36" s="364">
        <v>40</v>
      </c>
      <c r="Z36" s="365">
        <v>100</v>
      </c>
    </row>
    <row r="37" spans="1:28" ht="25.5" x14ac:dyDescent="0.2">
      <c r="A37" s="938"/>
      <c r="B37" s="945"/>
      <c r="C37" s="162"/>
      <c r="D37" s="950" t="s">
        <v>49</v>
      </c>
      <c r="E37" s="360" t="s">
        <v>211</v>
      </c>
      <c r="F37" s="971"/>
      <c r="G37" s="929" t="s">
        <v>49</v>
      </c>
      <c r="H37" s="920" t="s">
        <v>68</v>
      </c>
      <c r="I37" s="2251"/>
      <c r="J37" s="17" t="s">
        <v>261</v>
      </c>
      <c r="K37" s="770">
        <v>37998</v>
      </c>
      <c r="L37" s="401">
        <v>37998</v>
      </c>
      <c r="M37" s="517">
        <f>P37</f>
        <v>0</v>
      </c>
      <c r="N37" s="518"/>
      <c r="O37" s="518"/>
      <c r="P37" s="549"/>
      <c r="Q37" s="425"/>
      <c r="R37" s="523"/>
      <c r="S37" s="523"/>
      <c r="T37" s="524"/>
      <c r="U37" s="383"/>
      <c r="V37" s="384"/>
      <c r="W37" s="379" t="s">
        <v>218</v>
      </c>
      <c r="X37" s="346" t="s">
        <v>194</v>
      </c>
      <c r="Y37" s="310"/>
      <c r="Z37" s="136"/>
      <c r="AB37" s="11"/>
    </row>
    <row r="38" spans="1:28" x14ac:dyDescent="0.2">
      <c r="A38" s="1930"/>
      <c r="B38" s="1814"/>
      <c r="C38" s="2039"/>
      <c r="D38" s="2088" t="s">
        <v>50</v>
      </c>
      <c r="E38" s="1865" t="s">
        <v>184</v>
      </c>
      <c r="F38" s="366" t="s">
        <v>74</v>
      </c>
      <c r="G38" s="2281" t="s">
        <v>49</v>
      </c>
      <c r="H38" s="2204" t="s">
        <v>68</v>
      </c>
      <c r="I38" s="2297" t="s">
        <v>114</v>
      </c>
      <c r="J38" s="17" t="s">
        <v>261</v>
      </c>
      <c r="K38" s="772">
        <v>159291</v>
      </c>
      <c r="L38" s="734">
        <v>159291</v>
      </c>
      <c r="M38" s="612">
        <f>P38</f>
        <v>0</v>
      </c>
      <c r="N38" s="554"/>
      <c r="O38" s="554"/>
      <c r="P38" s="613"/>
      <c r="Q38" s="608"/>
      <c r="R38" s="508"/>
      <c r="S38" s="508"/>
      <c r="T38" s="509"/>
      <c r="U38" s="444"/>
      <c r="V38" s="445"/>
      <c r="W38" s="1715" t="s">
        <v>185</v>
      </c>
      <c r="X38" s="43">
        <v>1</v>
      </c>
      <c r="Y38" s="43"/>
      <c r="Z38" s="44"/>
    </row>
    <row r="39" spans="1:28" x14ac:dyDescent="0.2">
      <c r="A39" s="1930"/>
      <c r="B39" s="1814"/>
      <c r="C39" s="2039"/>
      <c r="D39" s="2089"/>
      <c r="E39" s="1998"/>
      <c r="F39" s="278"/>
      <c r="G39" s="2282"/>
      <c r="H39" s="2083"/>
      <c r="I39" s="2298"/>
      <c r="J39" s="328" t="s">
        <v>260</v>
      </c>
      <c r="K39" s="770">
        <v>24618</v>
      </c>
      <c r="L39" s="401">
        <v>24618</v>
      </c>
      <c r="M39" s="611">
        <f>P39</f>
        <v>0</v>
      </c>
      <c r="N39" s="521"/>
      <c r="O39" s="521"/>
      <c r="P39" s="618"/>
      <c r="Q39" s="609"/>
      <c r="R39" s="523"/>
      <c r="S39" s="523"/>
      <c r="T39" s="524"/>
      <c r="U39" s="383"/>
      <c r="V39" s="384"/>
      <c r="W39" s="2299"/>
      <c r="X39" s="35">
        <v>100</v>
      </c>
      <c r="Y39" s="252"/>
      <c r="Z39" s="253"/>
    </row>
    <row r="40" spans="1:28" ht="25.5" x14ac:dyDescent="0.2">
      <c r="A40" s="938"/>
      <c r="B40" s="945"/>
      <c r="C40" s="162"/>
      <c r="D40" s="125" t="s">
        <v>52</v>
      </c>
      <c r="E40" s="336" t="s">
        <v>212</v>
      </c>
      <c r="F40" s="165"/>
      <c r="G40" s="166" t="s">
        <v>49</v>
      </c>
      <c r="H40" s="983" t="s">
        <v>68</v>
      </c>
      <c r="I40" s="2202"/>
      <c r="J40" s="17" t="s">
        <v>261</v>
      </c>
      <c r="K40" s="775">
        <v>10050</v>
      </c>
      <c r="L40" s="472">
        <v>10050</v>
      </c>
      <c r="M40" s="639">
        <f>P40</f>
        <v>0</v>
      </c>
      <c r="N40" s="620"/>
      <c r="O40" s="620"/>
      <c r="P40" s="622"/>
      <c r="Q40" s="448"/>
      <c r="R40" s="623"/>
      <c r="S40" s="623"/>
      <c r="T40" s="624"/>
      <c r="U40" s="389"/>
      <c r="V40" s="434"/>
      <c r="W40" s="338" t="s">
        <v>195</v>
      </c>
      <c r="X40" s="339" t="s">
        <v>194</v>
      </c>
      <c r="Y40" s="340"/>
      <c r="Z40" s="181"/>
      <c r="AB40" s="11"/>
    </row>
    <row r="41" spans="1:28" ht="51" x14ac:dyDescent="0.2">
      <c r="A41" s="938"/>
      <c r="B41" s="945"/>
      <c r="C41" s="942"/>
      <c r="D41" s="991" t="s">
        <v>53</v>
      </c>
      <c r="E41" s="986" t="s">
        <v>228</v>
      </c>
      <c r="F41" s="944" t="s">
        <v>74</v>
      </c>
      <c r="G41" s="939" t="s">
        <v>49</v>
      </c>
      <c r="H41" s="934" t="s">
        <v>68</v>
      </c>
      <c r="I41" s="936" t="s">
        <v>114</v>
      </c>
      <c r="J41" s="14" t="s">
        <v>261</v>
      </c>
      <c r="K41" s="770"/>
      <c r="L41" s="401"/>
      <c r="M41" s="517"/>
      <c r="N41" s="596"/>
      <c r="O41" s="596"/>
      <c r="P41" s="625"/>
      <c r="Q41" s="609">
        <f t="shared" si="1"/>
        <v>0</v>
      </c>
      <c r="R41" s="523"/>
      <c r="S41" s="523"/>
      <c r="T41" s="524"/>
      <c r="U41" s="451">
        <v>30</v>
      </c>
      <c r="V41" s="452">
        <v>120</v>
      </c>
      <c r="W41" s="924" t="s">
        <v>72</v>
      </c>
      <c r="X41" s="71"/>
      <c r="Y41" s="71"/>
      <c r="Z41" s="72">
        <v>1</v>
      </c>
    </row>
    <row r="42" spans="1:28" ht="13.5" thickBot="1" x14ac:dyDescent="0.25">
      <c r="A42" s="501"/>
      <c r="B42" s="954"/>
      <c r="C42" s="957"/>
      <c r="D42" s="141"/>
      <c r="E42" s="1996"/>
      <c r="F42" s="1996"/>
      <c r="G42" s="1996"/>
      <c r="H42" s="1997"/>
      <c r="I42" s="2000" t="s">
        <v>103</v>
      </c>
      <c r="J42" s="2001"/>
      <c r="K42" s="600">
        <f>SUM(K30:K41)</f>
        <v>545470</v>
      </c>
      <c r="L42" s="719">
        <f>SUM(L30:L41)</f>
        <v>597087</v>
      </c>
      <c r="M42" s="671">
        <f t="shared" ref="M42:V42" si="2">SUM(M30:M41)</f>
        <v>0</v>
      </c>
      <c r="N42" s="599">
        <f t="shared" si="2"/>
        <v>0</v>
      </c>
      <c r="O42" s="599">
        <f t="shared" si="2"/>
        <v>0</v>
      </c>
      <c r="P42" s="599">
        <f>SUM(P30:P41)</f>
        <v>0</v>
      </c>
      <c r="Q42" s="599">
        <f t="shared" si="2"/>
        <v>0</v>
      </c>
      <c r="R42" s="599">
        <f t="shared" si="2"/>
        <v>0</v>
      </c>
      <c r="S42" s="599">
        <f t="shared" si="2"/>
        <v>0</v>
      </c>
      <c r="T42" s="600">
        <f t="shared" si="2"/>
        <v>0</v>
      </c>
      <c r="U42" s="599">
        <f t="shared" si="2"/>
        <v>3911</v>
      </c>
      <c r="V42" s="599">
        <f t="shared" si="2"/>
        <v>4770</v>
      </c>
      <c r="W42" s="145"/>
      <c r="X42" s="146"/>
      <c r="Y42" s="146"/>
      <c r="Z42" s="147"/>
    </row>
    <row r="43" spans="1:28" ht="34.5" x14ac:dyDescent="0.2">
      <c r="A43" s="951" t="s">
        <v>8</v>
      </c>
      <c r="B43" s="953" t="s">
        <v>8</v>
      </c>
      <c r="C43" s="956" t="s">
        <v>44</v>
      </c>
      <c r="D43" s="79"/>
      <c r="E43" s="75" t="s">
        <v>241</v>
      </c>
      <c r="F43" s="285" t="s">
        <v>183</v>
      </c>
      <c r="G43" s="79"/>
      <c r="H43" s="104"/>
      <c r="I43" s="105"/>
      <c r="J43" s="223"/>
      <c r="K43" s="776"/>
      <c r="L43" s="462"/>
      <c r="M43" s="626"/>
      <c r="N43" s="602"/>
      <c r="O43" s="602"/>
      <c r="P43" s="627"/>
      <c r="Q43" s="461"/>
      <c r="R43" s="628"/>
      <c r="S43" s="628"/>
      <c r="T43" s="606"/>
      <c r="U43" s="453"/>
      <c r="V43" s="458"/>
      <c r="W43" s="184"/>
      <c r="X43" s="234"/>
      <c r="Y43" s="234"/>
      <c r="Z43" s="235"/>
    </row>
    <row r="44" spans="1:28" ht="51" x14ac:dyDescent="0.2">
      <c r="A44" s="938"/>
      <c r="B44" s="945"/>
      <c r="C44" s="942"/>
      <c r="D44" s="958" t="s">
        <v>8</v>
      </c>
      <c r="E44" s="987" t="s">
        <v>93</v>
      </c>
      <c r="F44" s="992" t="s">
        <v>74</v>
      </c>
      <c r="G44" s="931" t="s">
        <v>49</v>
      </c>
      <c r="H44" s="229" t="s">
        <v>68</v>
      </c>
      <c r="I44" s="930" t="s">
        <v>114</v>
      </c>
      <c r="J44" s="17" t="s">
        <v>261</v>
      </c>
      <c r="K44" s="777">
        <v>47816</v>
      </c>
      <c r="L44" s="791">
        <v>47820</v>
      </c>
      <c r="M44" s="780">
        <f>N44+P44</f>
        <v>0</v>
      </c>
      <c r="N44" s="630"/>
      <c r="O44" s="630"/>
      <c r="P44" s="631"/>
      <c r="Q44" s="448">
        <f>R44+T44</f>
        <v>0</v>
      </c>
      <c r="R44" s="623"/>
      <c r="S44" s="623"/>
      <c r="T44" s="524"/>
      <c r="U44" s="383"/>
      <c r="V44" s="384"/>
      <c r="W44" s="913" t="s">
        <v>226</v>
      </c>
      <c r="X44" s="247">
        <v>100</v>
      </c>
      <c r="Y44" s="94"/>
      <c r="Z44" s="58"/>
    </row>
    <row r="45" spans="1:28" x14ac:dyDescent="0.2">
      <c r="A45" s="1813"/>
      <c r="B45" s="1814"/>
      <c r="C45" s="2039"/>
      <c r="D45" s="2088" t="s">
        <v>10</v>
      </c>
      <c r="E45" s="1888" t="s">
        <v>242</v>
      </c>
      <c r="F45" s="1927" t="s">
        <v>74</v>
      </c>
      <c r="G45" s="2199" t="s">
        <v>49</v>
      </c>
      <c r="H45" s="2092" t="s">
        <v>68</v>
      </c>
      <c r="I45" s="2287" t="s">
        <v>114</v>
      </c>
      <c r="J45" s="17" t="s">
        <v>261</v>
      </c>
      <c r="K45" s="443">
        <v>34725</v>
      </c>
      <c r="L45" s="497">
        <v>38730</v>
      </c>
      <c r="M45" s="781">
        <f>N45+P45</f>
        <v>0</v>
      </c>
      <c r="N45" s="537"/>
      <c r="O45" s="556"/>
      <c r="P45" s="633"/>
      <c r="Q45" s="432">
        <f>R45+T45</f>
        <v>0</v>
      </c>
      <c r="R45" s="496"/>
      <c r="S45" s="496"/>
      <c r="T45" s="559"/>
      <c r="U45" s="382"/>
      <c r="V45" s="634"/>
      <c r="W45" s="1891" t="s">
        <v>138</v>
      </c>
      <c r="X45" s="55">
        <v>1</v>
      </c>
      <c r="Y45" s="55"/>
      <c r="Z45" s="73"/>
    </row>
    <row r="46" spans="1:28" x14ac:dyDescent="0.2">
      <c r="A46" s="1813"/>
      <c r="B46" s="1814"/>
      <c r="C46" s="2039"/>
      <c r="D46" s="2087"/>
      <c r="E46" s="1889"/>
      <c r="F46" s="1921"/>
      <c r="G46" s="2295"/>
      <c r="H46" s="2097"/>
      <c r="I46" s="2133"/>
      <c r="J46" s="246" t="s">
        <v>73</v>
      </c>
      <c r="K46" s="778"/>
      <c r="L46" s="787"/>
      <c r="M46" s="782"/>
      <c r="N46" s="595"/>
      <c r="O46" s="595"/>
      <c r="P46" s="635"/>
      <c r="Q46" s="422"/>
      <c r="R46" s="565"/>
      <c r="S46" s="565"/>
      <c r="T46" s="566"/>
      <c r="U46" s="423">
        <v>464</v>
      </c>
      <c r="V46" s="424">
        <v>349</v>
      </c>
      <c r="W46" s="1874"/>
      <c r="X46" s="69"/>
      <c r="Y46" s="69"/>
      <c r="Z46" s="70"/>
    </row>
    <row r="47" spans="1:28" x14ac:dyDescent="0.2">
      <c r="A47" s="1813"/>
      <c r="B47" s="1877"/>
      <c r="C47" s="2057"/>
      <c r="D47" s="2089"/>
      <c r="E47" s="1914"/>
      <c r="F47" s="1928"/>
      <c r="G47" s="2200"/>
      <c r="H47" s="2093"/>
      <c r="I47" s="2296"/>
      <c r="J47" s="270" t="s">
        <v>70</v>
      </c>
      <c r="K47" s="764"/>
      <c r="L47" s="401"/>
      <c r="M47" s="611"/>
      <c r="N47" s="521"/>
      <c r="O47" s="521"/>
      <c r="P47" s="522"/>
      <c r="Q47" s="425"/>
      <c r="R47" s="523"/>
      <c r="S47" s="523"/>
      <c r="T47" s="524"/>
      <c r="U47" s="383">
        <v>2630</v>
      </c>
      <c r="V47" s="384">
        <v>1978</v>
      </c>
      <c r="W47" s="1926"/>
      <c r="X47" s="71"/>
      <c r="Y47" s="71">
        <v>60</v>
      </c>
      <c r="Z47" s="72">
        <v>100</v>
      </c>
    </row>
    <row r="48" spans="1:28" x14ac:dyDescent="0.2">
      <c r="A48" s="938"/>
      <c r="B48" s="945"/>
      <c r="C48" s="942"/>
      <c r="D48" s="991" t="s">
        <v>44</v>
      </c>
      <c r="E48" s="1827" t="s">
        <v>98</v>
      </c>
      <c r="F48" s="998" t="s">
        <v>74</v>
      </c>
      <c r="G48" s="1000" t="s">
        <v>49</v>
      </c>
      <c r="H48" s="961" t="s">
        <v>68</v>
      </c>
      <c r="I48" s="2292"/>
      <c r="J48" s="115" t="s">
        <v>261</v>
      </c>
      <c r="K48" s="735"/>
      <c r="L48" s="783"/>
      <c r="M48" s="510"/>
      <c r="N48" s="636"/>
      <c r="O48" s="636"/>
      <c r="P48" s="637"/>
      <c r="Q48" s="419"/>
      <c r="R48" s="515"/>
      <c r="S48" s="515"/>
      <c r="T48" s="516"/>
      <c r="U48" s="483"/>
      <c r="V48" s="638">
        <v>200</v>
      </c>
      <c r="W48" s="405" t="s">
        <v>72</v>
      </c>
      <c r="X48" s="406"/>
      <c r="Y48" s="407"/>
      <c r="Z48" s="408">
        <v>1</v>
      </c>
    </row>
    <row r="49" spans="1:28" x14ac:dyDescent="0.2">
      <c r="A49" s="938"/>
      <c r="B49" s="945"/>
      <c r="C49" s="942"/>
      <c r="D49" s="961"/>
      <c r="E49" s="2252"/>
      <c r="F49" s="998"/>
      <c r="G49" s="1000"/>
      <c r="H49" s="961"/>
      <c r="I49" s="2293"/>
      <c r="J49" s="265" t="s">
        <v>71</v>
      </c>
      <c r="K49" s="905"/>
      <c r="L49" s="783"/>
      <c r="M49" s="510"/>
      <c r="N49" s="636"/>
      <c r="O49" s="636"/>
      <c r="P49" s="637"/>
      <c r="Q49" s="419"/>
      <c r="R49" s="515"/>
      <c r="S49" s="515"/>
      <c r="T49" s="516"/>
      <c r="U49" s="483"/>
      <c r="V49" s="638">
        <v>110</v>
      </c>
      <c r="W49" s="922"/>
      <c r="X49" s="94"/>
      <c r="Y49" s="69"/>
      <c r="Z49" s="70"/>
    </row>
    <row r="50" spans="1:28" x14ac:dyDescent="0.2">
      <c r="A50" s="1813"/>
      <c r="B50" s="1814"/>
      <c r="C50" s="2039"/>
      <c r="D50" s="2092" t="s">
        <v>49</v>
      </c>
      <c r="E50" s="1884" t="s">
        <v>229</v>
      </c>
      <c r="F50" s="988" t="s">
        <v>74</v>
      </c>
      <c r="G50" s="74" t="s">
        <v>49</v>
      </c>
      <c r="H50" s="960" t="s">
        <v>68</v>
      </c>
      <c r="I50" s="2293"/>
      <c r="J50" s="244" t="s">
        <v>41</v>
      </c>
      <c r="K50" s="735"/>
      <c r="L50" s="734"/>
      <c r="M50" s="612"/>
      <c r="N50" s="506"/>
      <c r="O50" s="506"/>
      <c r="P50" s="507"/>
      <c r="Q50" s="429"/>
      <c r="R50" s="508"/>
      <c r="S50" s="508"/>
      <c r="T50" s="509"/>
      <c r="U50" s="430"/>
      <c r="V50" s="431"/>
      <c r="W50" s="1891" t="s">
        <v>72</v>
      </c>
      <c r="X50" s="55"/>
      <c r="Y50" s="55"/>
      <c r="Z50" s="73">
        <v>1</v>
      </c>
    </row>
    <row r="51" spans="1:28" x14ac:dyDescent="0.2">
      <c r="A51" s="1813"/>
      <c r="B51" s="1814"/>
      <c r="C51" s="2039"/>
      <c r="D51" s="2093"/>
      <c r="E51" s="1829"/>
      <c r="F51" s="267"/>
      <c r="G51" s="268"/>
      <c r="H51" s="269"/>
      <c r="I51" s="2294"/>
      <c r="J51" s="110" t="s">
        <v>261</v>
      </c>
      <c r="K51" s="736"/>
      <c r="L51" s="401"/>
      <c r="M51" s="611"/>
      <c r="N51" s="583"/>
      <c r="O51" s="583"/>
      <c r="P51" s="584"/>
      <c r="Q51" s="425"/>
      <c r="R51" s="523"/>
      <c r="S51" s="523"/>
      <c r="T51" s="524"/>
      <c r="U51" s="446"/>
      <c r="V51" s="471">
        <v>400</v>
      </c>
      <c r="W51" s="1926"/>
      <c r="X51" s="135"/>
      <c r="Y51" s="135"/>
      <c r="Z51" s="136"/>
      <c r="AB51" s="11"/>
    </row>
    <row r="52" spans="1:28" ht="13.5" thickBot="1" x14ac:dyDescent="0.25">
      <c r="A52" s="952"/>
      <c r="B52" s="954"/>
      <c r="C52" s="957"/>
      <c r="D52" s="148"/>
      <c r="E52" s="2094"/>
      <c r="F52" s="2094"/>
      <c r="G52" s="2094"/>
      <c r="H52" s="2154"/>
      <c r="I52" s="2011" t="s">
        <v>103</v>
      </c>
      <c r="J52" s="2012"/>
      <c r="K52" s="641">
        <f t="shared" ref="K52:V52" si="3">SUM(K44:K51)</f>
        <v>82541</v>
      </c>
      <c r="L52" s="755">
        <f t="shared" si="3"/>
        <v>86550</v>
      </c>
      <c r="M52" s="640">
        <f t="shared" si="3"/>
        <v>0</v>
      </c>
      <c r="N52" s="640">
        <f t="shared" si="3"/>
        <v>0</v>
      </c>
      <c r="O52" s="640">
        <f t="shared" si="3"/>
        <v>0</v>
      </c>
      <c r="P52" s="640">
        <f t="shared" si="3"/>
        <v>0</v>
      </c>
      <c r="Q52" s="640">
        <f t="shared" si="3"/>
        <v>0</v>
      </c>
      <c r="R52" s="640">
        <f t="shared" si="3"/>
        <v>0</v>
      </c>
      <c r="S52" s="640">
        <f t="shared" si="3"/>
        <v>0</v>
      </c>
      <c r="T52" s="641">
        <f t="shared" si="3"/>
        <v>0</v>
      </c>
      <c r="U52" s="642">
        <f t="shared" si="3"/>
        <v>3094</v>
      </c>
      <c r="V52" s="640">
        <f t="shared" si="3"/>
        <v>3037</v>
      </c>
      <c r="W52" s="145"/>
      <c r="X52" s="150"/>
      <c r="Y52" s="150"/>
      <c r="Z52" s="151"/>
      <c r="AB52" s="11"/>
    </row>
    <row r="53" spans="1:28" ht="34.5" x14ac:dyDescent="0.2">
      <c r="A53" s="951" t="s">
        <v>8</v>
      </c>
      <c r="B53" s="953" t="s">
        <v>8</v>
      </c>
      <c r="C53" s="956" t="s">
        <v>49</v>
      </c>
      <c r="D53" s="85"/>
      <c r="E53" s="86" t="s">
        <v>79</v>
      </c>
      <c r="F53" s="279" t="s">
        <v>178</v>
      </c>
      <c r="G53" s="87"/>
      <c r="H53" s="88"/>
      <c r="I53" s="241"/>
      <c r="J53" s="102"/>
      <c r="K53" s="792"/>
      <c r="L53" s="453"/>
      <c r="M53" s="644"/>
      <c r="N53" s="643"/>
      <c r="O53" s="643"/>
      <c r="P53" s="645"/>
      <c r="Q53" s="604"/>
      <c r="R53" s="605"/>
      <c r="S53" s="605"/>
      <c r="T53" s="606"/>
      <c r="U53" s="453"/>
      <c r="V53" s="459"/>
      <c r="W53" s="224"/>
      <c r="X53" s="225"/>
      <c r="Y53" s="225"/>
      <c r="Z53" s="226"/>
      <c r="AB53" s="11"/>
    </row>
    <row r="54" spans="1:28" x14ac:dyDescent="0.2">
      <c r="A54" s="938"/>
      <c r="B54" s="945"/>
      <c r="C54" s="942"/>
      <c r="D54" s="2139" t="s">
        <v>8</v>
      </c>
      <c r="E54" s="1827" t="s">
        <v>99</v>
      </c>
      <c r="F54" s="2140" t="s">
        <v>74</v>
      </c>
      <c r="G54" s="2290" t="s">
        <v>49</v>
      </c>
      <c r="H54" s="1999" t="s">
        <v>68</v>
      </c>
      <c r="I54" s="2291" t="s">
        <v>114</v>
      </c>
      <c r="J54" s="17" t="s">
        <v>261</v>
      </c>
      <c r="K54" s="772">
        <v>98471</v>
      </c>
      <c r="L54" s="401">
        <v>74849</v>
      </c>
      <c r="M54" s="502">
        <f>N54+P54</f>
        <v>0</v>
      </c>
      <c r="N54" s="554"/>
      <c r="O54" s="554"/>
      <c r="P54" s="613"/>
      <c r="Q54" s="608">
        <f>R54+T54</f>
        <v>0</v>
      </c>
      <c r="R54" s="508"/>
      <c r="S54" s="508"/>
      <c r="T54" s="509">
        <v>0</v>
      </c>
      <c r="U54" s="455">
        <v>1000</v>
      </c>
      <c r="V54" s="455">
        <v>2000</v>
      </c>
      <c r="W54" s="1874" t="s">
        <v>175</v>
      </c>
      <c r="X54" s="915">
        <v>1</v>
      </c>
      <c r="Y54" s="915"/>
      <c r="Z54" s="917"/>
      <c r="AB54" s="11"/>
    </row>
    <row r="55" spans="1:28" x14ac:dyDescent="0.2">
      <c r="A55" s="938"/>
      <c r="B55" s="945"/>
      <c r="C55" s="942"/>
      <c r="D55" s="2139"/>
      <c r="E55" s="1827"/>
      <c r="F55" s="2140"/>
      <c r="G55" s="2290"/>
      <c r="H55" s="1999"/>
      <c r="I55" s="2291"/>
      <c r="J55" s="103" t="s">
        <v>41</v>
      </c>
      <c r="K55" s="770"/>
      <c r="L55" s="401"/>
      <c r="M55" s="517"/>
      <c r="N55" s="646"/>
      <c r="O55" s="646"/>
      <c r="P55" s="519"/>
      <c r="Q55" s="609"/>
      <c r="R55" s="523"/>
      <c r="S55" s="523"/>
      <c r="T55" s="524"/>
      <c r="U55" s="451">
        <v>500</v>
      </c>
      <c r="V55" s="451">
        <v>500</v>
      </c>
      <c r="W55" s="1874"/>
      <c r="X55" s="915"/>
      <c r="Y55" s="915">
        <v>10</v>
      </c>
      <c r="Z55" s="917">
        <v>25</v>
      </c>
      <c r="AB55" s="11"/>
    </row>
    <row r="56" spans="1:28" x14ac:dyDescent="0.2">
      <c r="A56" s="1813"/>
      <c r="B56" s="1814"/>
      <c r="C56" s="2039"/>
      <c r="D56" s="2088" t="s">
        <v>10</v>
      </c>
      <c r="E56" s="1884" t="s">
        <v>243</v>
      </c>
      <c r="F56" s="2098" t="s">
        <v>74</v>
      </c>
      <c r="G56" s="2203" t="s">
        <v>49</v>
      </c>
      <c r="H56" s="2204" t="s">
        <v>68</v>
      </c>
      <c r="I56" s="2119" t="s">
        <v>114</v>
      </c>
      <c r="J56" s="17" t="s">
        <v>261</v>
      </c>
      <c r="K56" s="772">
        <v>28962</v>
      </c>
      <c r="L56" s="734">
        <f>28962-22620</f>
        <v>6342</v>
      </c>
      <c r="M56" s="612">
        <f>N56+P56</f>
        <v>0</v>
      </c>
      <c r="N56" s="554"/>
      <c r="O56" s="554"/>
      <c r="P56" s="647"/>
      <c r="Q56" s="608">
        <f>R56+T56</f>
        <v>0</v>
      </c>
      <c r="R56" s="508"/>
      <c r="S56" s="508"/>
      <c r="T56" s="509"/>
      <c r="U56" s="444">
        <v>487</v>
      </c>
      <c r="V56" s="445">
        <v>1000</v>
      </c>
      <c r="W56" s="251" t="s">
        <v>172</v>
      </c>
      <c r="X56" s="276"/>
      <c r="Y56" s="276">
        <v>1</v>
      </c>
      <c r="Z56" s="277"/>
    </row>
    <row r="57" spans="1:28" ht="38.25" x14ac:dyDescent="0.2">
      <c r="A57" s="1813"/>
      <c r="B57" s="1814"/>
      <c r="C57" s="2039"/>
      <c r="D57" s="2087"/>
      <c r="E57" s="1827"/>
      <c r="F57" s="1871"/>
      <c r="G57" s="2185"/>
      <c r="H57" s="1886"/>
      <c r="I57" s="2034"/>
      <c r="J57" s="14" t="s">
        <v>41</v>
      </c>
      <c r="K57" s="770"/>
      <c r="L57" s="401"/>
      <c r="M57" s="611"/>
      <c r="N57" s="596"/>
      <c r="O57" s="596"/>
      <c r="P57" s="625"/>
      <c r="Q57" s="609"/>
      <c r="R57" s="523"/>
      <c r="S57" s="523"/>
      <c r="T57" s="524"/>
      <c r="U57" s="469"/>
      <c r="V57" s="460">
        <v>100</v>
      </c>
      <c r="W57" s="922" t="s">
        <v>171</v>
      </c>
      <c r="X57" s="69"/>
      <c r="Y57" s="69"/>
      <c r="Z57" s="263">
        <v>10</v>
      </c>
    </row>
    <row r="58" spans="1:28" x14ac:dyDescent="0.2">
      <c r="A58" s="1813"/>
      <c r="B58" s="1814"/>
      <c r="C58" s="2039"/>
      <c r="D58" s="2088" t="s">
        <v>44</v>
      </c>
      <c r="E58" s="1865" t="s">
        <v>186</v>
      </c>
      <c r="F58" s="2098" t="s">
        <v>74</v>
      </c>
      <c r="G58" s="2203" t="s">
        <v>49</v>
      </c>
      <c r="H58" s="2204" t="s">
        <v>68</v>
      </c>
      <c r="I58" s="2119" t="s">
        <v>114</v>
      </c>
      <c r="J58" s="17" t="s">
        <v>261</v>
      </c>
      <c r="K58" s="772">
        <v>25487</v>
      </c>
      <c r="L58" s="734">
        <v>25487</v>
      </c>
      <c r="M58" s="612">
        <f>N58+P58</f>
        <v>0</v>
      </c>
      <c r="N58" s="554"/>
      <c r="O58" s="554"/>
      <c r="P58" s="647"/>
      <c r="Q58" s="608">
        <f>R58+T58</f>
        <v>0</v>
      </c>
      <c r="R58" s="508"/>
      <c r="S58" s="508"/>
      <c r="T58" s="509"/>
      <c r="U58" s="444"/>
      <c r="V58" s="445"/>
      <c r="W58" s="1715" t="s">
        <v>187</v>
      </c>
      <c r="X58" s="55">
        <v>1</v>
      </c>
      <c r="Y58" s="55"/>
      <c r="Z58" s="73"/>
    </row>
    <row r="59" spans="1:28" x14ac:dyDescent="0.2">
      <c r="A59" s="1813"/>
      <c r="B59" s="1814"/>
      <c r="C59" s="2039"/>
      <c r="D59" s="2089"/>
      <c r="E59" s="1998"/>
      <c r="F59" s="2099"/>
      <c r="G59" s="2186"/>
      <c r="H59" s="2083"/>
      <c r="I59" s="2120"/>
      <c r="J59" s="23" t="s">
        <v>71</v>
      </c>
      <c r="K59" s="770"/>
      <c r="L59" s="401"/>
      <c r="M59" s="611"/>
      <c r="N59" s="583"/>
      <c r="O59" s="583"/>
      <c r="P59" s="648"/>
      <c r="Q59" s="609"/>
      <c r="R59" s="523"/>
      <c r="S59" s="523"/>
      <c r="T59" s="524"/>
      <c r="U59" s="446">
        <v>650</v>
      </c>
      <c r="V59" s="447">
        <v>1313</v>
      </c>
      <c r="W59" s="2247"/>
      <c r="X59" s="71"/>
      <c r="Y59" s="274">
        <v>35</v>
      </c>
      <c r="Z59" s="275">
        <v>100</v>
      </c>
    </row>
    <row r="60" spans="1:28" ht="13.5" thickBot="1" x14ac:dyDescent="0.25">
      <c r="A60" s="952"/>
      <c r="B60" s="954"/>
      <c r="C60" s="149"/>
      <c r="D60" s="148"/>
      <c r="E60" s="2094"/>
      <c r="F60" s="2094"/>
      <c r="G60" s="2094"/>
      <c r="H60" s="2154"/>
      <c r="I60" s="2011" t="s">
        <v>103</v>
      </c>
      <c r="J60" s="2156"/>
      <c r="K60" s="650">
        <f>SUM(K54:K59)</f>
        <v>152920</v>
      </c>
      <c r="L60" s="755">
        <f>SUM(L54:L59)</f>
        <v>106678</v>
      </c>
      <c r="M60" s="667">
        <f>SUM(M54:M59)</f>
        <v>0</v>
      </c>
      <c r="N60" s="649">
        <f t="shared" ref="N60:T60" si="4">SUM(N54:N59)</f>
        <v>0</v>
      </c>
      <c r="O60" s="649">
        <f t="shared" si="4"/>
        <v>0</v>
      </c>
      <c r="P60" s="649">
        <f t="shared" si="4"/>
        <v>0</v>
      </c>
      <c r="Q60" s="649">
        <f t="shared" si="4"/>
        <v>0</v>
      </c>
      <c r="R60" s="649">
        <f t="shared" si="4"/>
        <v>0</v>
      </c>
      <c r="S60" s="649">
        <f t="shared" si="4"/>
        <v>0</v>
      </c>
      <c r="T60" s="650">
        <f t="shared" si="4"/>
        <v>0</v>
      </c>
      <c r="U60" s="649">
        <f>SUM(U54:U59)</f>
        <v>2637</v>
      </c>
      <c r="V60" s="649">
        <f t="shared" ref="V60" si="5">SUM(V54:V59)</f>
        <v>4913</v>
      </c>
      <c r="W60" s="145"/>
      <c r="X60" s="150"/>
      <c r="Y60" s="150"/>
      <c r="Z60" s="151"/>
      <c r="AB60" s="11"/>
    </row>
    <row r="61" spans="1:28" ht="34.5" x14ac:dyDescent="0.2">
      <c r="A61" s="951" t="s">
        <v>8</v>
      </c>
      <c r="B61" s="953" t="s">
        <v>8</v>
      </c>
      <c r="C61" s="956" t="s">
        <v>50</v>
      </c>
      <c r="D61" s="228"/>
      <c r="E61" s="373" t="s">
        <v>230</v>
      </c>
      <c r="F61" s="279" t="s">
        <v>166</v>
      </c>
      <c r="G61" s="221"/>
      <c r="H61" s="204"/>
      <c r="I61" s="376"/>
      <c r="J61" s="223"/>
      <c r="K61" s="794"/>
      <c r="L61" s="462"/>
      <c r="M61" s="626"/>
      <c r="N61" s="602"/>
      <c r="O61" s="602"/>
      <c r="P61" s="627"/>
      <c r="Q61" s="651"/>
      <c r="R61" s="652"/>
      <c r="S61" s="652"/>
      <c r="T61" s="653"/>
      <c r="U61" s="462"/>
      <c r="V61" s="462"/>
      <c r="W61" s="13"/>
      <c r="X61" s="45"/>
      <c r="Y61" s="45"/>
      <c r="Z61" s="46"/>
    </row>
    <row r="62" spans="1:28" x14ac:dyDescent="0.2">
      <c r="A62" s="938"/>
      <c r="B62" s="945"/>
      <c r="C62" s="942"/>
      <c r="D62" s="958" t="s">
        <v>8</v>
      </c>
      <c r="E62" s="1888" t="s">
        <v>231</v>
      </c>
      <c r="F62" s="63" t="s">
        <v>74</v>
      </c>
      <c r="G62" s="931" t="s">
        <v>49</v>
      </c>
      <c r="H62" s="919" t="s">
        <v>68</v>
      </c>
      <c r="I62" s="2287" t="s">
        <v>115</v>
      </c>
      <c r="J62" s="17" t="s">
        <v>261</v>
      </c>
      <c r="K62" s="795">
        <v>14481</v>
      </c>
      <c r="L62" s="497">
        <f>14481-10000</f>
        <v>4481</v>
      </c>
      <c r="M62" s="800">
        <f>P62</f>
        <v>0</v>
      </c>
      <c r="N62" s="654"/>
      <c r="O62" s="654"/>
      <c r="P62" s="633"/>
      <c r="Q62" s="577">
        <f>R62+T62</f>
        <v>0</v>
      </c>
      <c r="R62" s="578"/>
      <c r="S62" s="578"/>
      <c r="T62" s="579">
        <v>0</v>
      </c>
      <c r="U62" s="382">
        <v>194</v>
      </c>
      <c r="V62" s="382"/>
      <c r="W62" s="1891" t="s">
        <v>181</v>
      </c>
      <c r="X62" s="56"/>
      <c r="Y62" s="43">
        <v>1</v>
      </c>
      <c r="Z62" s="44"/>
    </row>
    <row r="63" spans="1:28" x14ac:dyDescent="0.2">
      <c r="A63" s="938"/>
      <c r="B63" s="945"/>
      <c r="C63" s="942"/>
      <c r="D63" s="991"/>
      <c r="E63" s="1889"/>
      <c r="F63" s="2288"/>
      <c r="G63" s="932"/>
      <c r="H63" s="934"/>
      <c r="I63" s="2209"/>
      <c r="J63" s="236" t="s">
        <v>70</v>
      </c>
      <c r="K63" s="796"/>
      <c r="L63" s="785"/>
      <c r="M63" s="552"/>
      <c r="N63" s="543"/>
      <c r="O63" s="543"/>
      <c r="P63" s="544"/>
      <c r="Q63" s="580"/>
      <c r="R63" s="581"/>
      <c r="S63" s="581"/>
      <c r="T63" s="582"/>
      <c r="U63" s="423"/>
      <c r="V63" s="423">
        <v>2468</v>
      </c>
      <c r="W63" s="1874"/>
      <c r="X63" s="94"/>
      <c r="Y63" s="25"/>
      <c r="Z63" s="26"/>
    </row>
    <row r="64" spans="1:28" x14ac:dyDescent="0.2">
      <c r="A64" s="938"/>
      <c r="B64" s="945"/>
      <c r="C64" s="942"/>
      <c r="D64" s="959"/>
      <c r="E64" s="1890"/>
      <c r="F64" s="2289"/>
      <c r="G64" s="933"/>
      <c r="H64" s="920"/>
      <c r="I64" s="2251"/>
      <c r="J64" s="23" t="s">
        <v>73</v>
      </c>
      <c r="K64" s="797"/>
      <c r="L64" s="786"/>
      <c r="M64" s="801"/>
      <c r="N64" s="655"/>
      <c r="O64" s="655"/>
      <c r="P64" s="656"/>
      <c r="Q64" s="585"/>
      <c r="R64" s="586"/>
      <c r="S64" s="586"/>
      <c r="T64" s="587"/>
      <c r="U64" s="383"/>
      <c r="V64" s="383">
        <v>435</v>
      </c>
      <c r="W64" s="1892"/>
      <c r="X64" s="35"/>
      <c r="Y64" s="35"/>
      <c r="Z64" s="36">
        <v>65</v>
      </c>
    </row>
    <row r="65" spans="1:28" x14ac:dyDescent="0.2">
      <c r="A65" s="1813"/>
      <c r="B65" s="1814"/>
      <c r="C65" s="2039"/>
      <c r="D65" s="946" t="s">
        <v>10</v>
      </c>
      <c r="E65" s="1906" t="s">
        <v>244</v>
      </c>
      <c r="F65" s="994" t="s">
        <v>74</v>
      </c>
      <c r="G65" s="928" t="s">
        <v>49</v>
      </c>
      <c r="H65" s="919" t="s">
        <v>68</v>
      </c>
      <c r="I65" s="2285" t="s">
        <v>115</v>
      </c>
      <c r="J65" s="115" t="s">
        <v>71</v>
      </c>
      <c r="K65" s="773">
        <v>9326</v>
      </c>
      <c r="L65" s="497">
        <v>9326</v>
      </c>
      <c r="M65" s="781">
        <f>N65+P65</f>
        <v>0</v>
      </c>
      <c r="N65" s="657"/>
      <c r="O65" s="657"/>
      <c r="P65" s="658"/>
      <c r="Q65" s="432">
        <f>R65+T65</f>
        <v>0</v>
      </c>
      <c r="R65" s="496"/>
      <c r="S65" s="496"/>
      <c r="T65" s="559">
        <v>0</v>
      </c>
      <c r="U65" s="382"/>
      <c r="V65" s="382"/>
      <c r="W65" s="1715" t="s">
        <v>237</v>
      </c>
      <c r="X65" s="100">
        <v>1</v>
      </c>
      <c r="Y65" s="100"/>
      <c r="Z65" s="101"/>
      <c r="AB65" s="11"/>
    </row>
    <row r="66" spans="1:28" x14ac:dyDescent="0.2">
      <c r="A66" s="1813"/>
      <c r="B66" s="1814"/>
      <c r="C66" s="2039"/>
      <c r="D66" s="947"/>
      <c r="E66" s="1901"/>
      <c r="F66" s="1003"/>
      <c r="G66" s="939"/>
      <c r="H66" s="934"/>
      <c r="I66" s="2286"/>
      <c r="J66" s="17" t="s">
        <v>100</v>
      </c>
      <c r="K66" s="798">
        <v>5257</v>
      </c>
      <c r="L66" s="804">
        <v>5257</v>
      </c>
      <c r="M66" s="802"/>
      <c r="N66" s="659"/>
      <c r="O66" s="659"/>
      <c r="P66" s="660"/>
      <c r="Q66" s="592"/>
      <c r="R66" s="593"/>
      <c r="S66" s="593"/>
      <c r="T66" s="594"/>
      <c r="U66" s="388"/>
      <c r="V66" s="388"/>
      <c r="W66" s="1784"/>
      <c r="X66" s="915"/>
      <c r="Y66" s="915"/>
      <c r="Z66" s="917"/>
      <c r="AB66" s="11"/>
    </row>
    <row r="67" spans="1:28" ht="51" x14ac:dyDescent="0.2">
      <c r="A67" s="1813"/>
      <c r="B67" s="1814"/>
      <c r="C67" s="2039"/>
      <c r="D67" s="947"/>
      <c r="E67" s="329" t="s">
        <v>232</v>
      </c>
      <c r="F67" s="1003"/>
      <c r="G67" s="939"/>
      <c r="H67" s="934"/>
      <c r="I67" s="2148" t="s">
        <v>177</v>
      </c>
      <c r="J67" s="17" t="s">
        <v>261</v>
      </c>
      <c r="K67" s="768">
        <v>14481</v>
      </c>
      <c r="L67" s="787">
        <f>14481-10000</f>
        <v>4481</v>
      </c>
      <c r="M67" s="782">
        <f>P67</f>
        <v>0</v>
      </c>
      <c r="N67" s="595"/>
      <c r="O67" s="595"/>
      <c r="P67" s="635"/>
      <c r="Q67" s="422"/>
      <c r="R67" s="565"/>
      <c r="S67" s="565"/>
      <c r="T67" s="566"/>
      <c r="U67" s="423">
        <v>169</v>
      </c>
      <c r="V67" s="423"/>
      <c r="W67" s="207" t="s">
        <v>215</v>
      </c>
      <c r="X67" s="295"/>
      <c r="Y67" s="295">
        <v>1</v>
      </c>
      <c r="Z67" s="296"/>
      <c r="AB67" s="11"/>
    </row>
    <row r="68" spans="1:28" ht="25.5" x14ac:dyDescent="0.2">
      <c r="A68" s="938"/>
      <c r="B68" s="945"/>
      <c r="C68" s="977"/>
      <c r="D68" s="950"/>
      <c r="E68" s="374" t="s">
        <v>255</v>
      </c>
      <c r="F68" s="478"/>
      <c r="G68" s="929"/>
      <c r="H68" s="920"/>
      <c r="I68" s="2251"/>
      <c r="J68" s="17" t="s">
        <v>261</v>
      </c>
      <c r="K68" s="770">
        <v>136730</v>
      </c>
      <c r="L68" s="401">
        <v>136730</v>
      </c>
      <c r="M68" s="611">
        <f>P68</f>
        <v>0</v>
      </c>
      <c r="N68" s="521"/>
      <c r="O68" s="521"/>
      <c r="P68" s="522"/>
      <c r="Q68" s="425"/>
      <c r="R68" s="523"/>
      <c r="S68" s="523"/>
      <c r="T68" s="524"/>
      <c r="U68" s="383"/>
      <c r="V68" s="383"/>
      <c r="W68" s="990" t="s">
        <v>256</v>
      </c>
      <c r="X68" s="135">
        <v>100</v>
      </c>
      <c r="Y68" s="135"/>
      <c r="Z68" s="136"/>
      <c r="AB68" s="11"/>
    </row>
    <row r="69" spans="1:28" ht="25.5" x14ac:dyDescent="0.2">
      <c r="A69" s="938"/>
      <c r="B69" s="945"/>
      <c r="C69" s="977"/>
      <c r="D69" s="213" t="s">
        <v>44</v>
      </c>
      <c r="E69" s="793" t="s">
        <v>220</v>
      </c>
      <c r="F69" s="375"/>
      <c r="G69" s="271" t="s">
        <v>49</v>
      </c>
      <c r="H69" s="983" t="s">
        <v>55</v>
      </c>
      <c r="I69" s="380" t="s">
        <v>118</v>
      </c>
      <c r="J69" s="21" t="s">
        <v>41</v>
      </c>
      <c r="K69" s="799">
        <v>2896</v>
      </c>
      <c r="L69" s="805">
        <v>0</v>
      </c>
      <c r="M69" s="803">
        <f>P69+N69</f>
        <v>0</v>
      </c>
      <c r="N69" s="662"/>
      <c r="O69" s="662"/>
      <c r="P69" s="663"/>
      <c r="Q69" s="664"/>
      <c r="R69" s="665"/>
      <c r="S69" s="665"/>
      <c r="T69" s="666"/>
      <c r="U69" s="389"/>
      <c r="V69" s="389"/>
      <c r="W69" s="479" t="s">
        <v>221</v>
      </c>
      <c r="X69" s="272">
        <v>1</v>
      </c>
      <c r="Y69" s="347"/>
      <c r="Z69" s="348"/>
    </row>
    <row r="70" spans="1:28" ht="13.5" thickBot="1" x14ac:dyDescent="0.25">
      <c r="A70" s="938"/>
      <c r="B70" s="945"/>
      <c r="C70" s="977"/>
      <c r="D70" s="248"/>
      <c r="E70" s="2094"/>
      <c r="F70" s="2094"/>
      <c r="G70" s="2094"/>
      <c r="H70" s="2094"/>
      <c r="I70" s="2011" t="s">
        <v>103</v>
      </c>
      <c r="J70" s="2012"/>
      <c r="K70" s="668">
        <f t="shared" ref="K70:V70" si="6">SUM(K62:K69)</f>
        <v>183171</v>
      </c>
      <c r="L70" s="755">
        <f t="shared" si="6"/>
        <v>160275</v>
      </c>
      <c r="M70" s="667">
        <f t="shared" si="6"/>
        <v>0</v>
      </c>
      <c r="N70" s="667">
        <f t="shared" si="6"/>
        <v>0</v>
      </c>
      <c r="O70" s="667">
        <f t="shared" si="6"/>
        <v>0</v>
      </c>
      <c r="P70" s="667">
        <f t="shared" si="6"/>
        <v>0</v>
      </c>
      <c r="Q70" s="667">
        <f t="shared" si="6"/>
        <v>0</v>
      </c>
      <c r="R70" s="667">
        <f t="shared" si="6"/>
        <v>0</v>
      </c>
      <c r="S70" s="667">
        <f t="shared" si="6"/>
        <v>0</v>
      </c>
      <c r="T70" s="668">
        <f t="shared" si="6"/>
        <v>0</v>
      </c>
      <c r="U70" s="649">
        <f t="shared" si="6"/>
        <v>363</v>
      </c>
      <c r="V70" s="667">
        <f t="shared" si="6"/>
        <v>2903</v>
      </c>
      <c r="W70" s="145"/>
      <c r="X70" s="146"/>
      <c r="Y70" s="146"/>
      <c r="Z70" s="147"/>
    </row>
    <row r="71" spans="1:28" ht="30" x14ac:dyDescent="0.2">
      <c r="A71" s="951" t="s">
        <v>8</v>
      </c>
      <c r="B71" s="953" t="s">
        <v>8</v>
      </c>
      <c r="C71" s="956" t="s">
        <v>52</v>
      </c>
      <c r="D71" s="228"/>
      <c r="E71" s="68" t="s">
        <v>116</v>
      </c>
      <c r="F71" s="279" t="s">
        <v>180</v>
      </c>
      <c r="G71" s="221"/>
      <c r="H71" s="204"/>
      <c r="I71" s="222"/>
      <c r="J71" s="42"/>
      <c r="K71" s="776"/>
      <c r="L71" s="462"/>
      <c r="M71" s="626"/>
      <c r="N71" s="602"/>
      <c r="O71" s="602"/>
      <c r="P71" s="627"/>
      <c r="Q71" s="651"/>
      <c r="R71" s="652"/>
      <c r="S71" s="652"/>
      <c r="T71" s="653"/>
      <c r="U71" s="462"/>
      <c r="V71" s="441"/>
      <c r="W71" s="984"/>
      <c r="X71" s="25"/>
      <c r="Y71" s="25"/>
      <c r="Z71" s="26"/>
    </row>
    <row r="72" spans="1:28" x14ac:dyDescent="0.2">
      <c r="A72" s="1813"/>
      <c r="B72" s="1814"/>
      <c r="C72" s="2039"/>
      <c r="D72" s="2088" t="s">
        <v>8</v>
      </c>
      <c r="E72" s="1884" t="s">
        <v>233</v>
      </c>
      <c r="F72" s="264" t="s">
        <v>74</v>
      </c>
      <c r="G72" s="2277" t="s">
        <v>49</v>
      </c>
      <c r="H72" s="1886" t="s">
        <v>68</v>
      </c>
      <c r="I72" s="2133" t="s">
        <v>115</v>
      </c>
      <c r="J72" s="243" t="s">
        <v>73</v>
      </c>
      <c r="K72" s="763">
        <v>120829</v>
      </c>
      <c r="L72" s="734">
        <v>120829</v>
      </c>
      <c r="M72" s="612"/>
      <c r="N72" s="506"/>
      <c r="O72" s="506"/>
      <c r="P72" s="555"/>
      <c r="Q72" s="429"/>
      <c r="R72" s="508"/>
      <c r="S72" s="508"/>
      <c r="T72" s="509"/>
      <c r="U72" s="430"/>
      <c r="V72" s="431"/>
      <c r="W72" s="1715" t="s">
        <v>227</v>
      </c>
      <c r="X72" s="1708" t="s">
        <v>163</v>
      </c>
      <c r="Y72" s="43"/>
      <c r="Z72" s="44"/>
      <c r="AB72" s="262"/>
    </row>
    <row r="73" spans="1:28" x14ac:dyDescent="0.2">
      <c r="A73" s="1813"/>
      <c r="B73" s="1814"/>
      <c r="C73" s="2039"/>
      <c r="D73" s="2087"/>
      <c r="E73" s="1827"/>
      <c r="F73" s="227"/>
      <c r="G73" s="2277"/>
      <c r="H73" s="1886"/>
      <c r="I73" s="2133"/>
      <c r="J73" s="14" t="s">
        <v>71</v>
      </c>
      <c r="K73" s="530">
        <v>191149</v>
      </c>
      <c r="L73" s="428">
        <v>191149</v>
      </c>
      <c r="M73" s="756">
        <f>N73+P73</f>
        <v>0</v>
      </c>
      <c r="N73" s="596"/>
      <c r="O73" s="596"/>
      <c r="P73" s="591"/>
      <c r="Q73" s="427">
        <f>R73+T73</f>
        <v>0</v>
      </c>
      <c r="R73" s="597"/>
      <c r="S73" s="597"/>
      <c r="T73" s="598">
        <v>0</v>
      </c>
      <c r="U73" s="469"/>
      <c r="V73" s="460"/>
      <c r="W73" s="1716"/>
      <c r="X73" s="2279"/>
      <c r="Y73" s="25"/>
      <c r="Z73" s="26"/>
    </row>
    <row r="74" spans="1:28" x14ac:dyDescent="0.2">
      <c r="A74" s="938"/>
      <c r="B74" s="945"/>
      <c r="C74" s="942"/>
      <c r="D74" s="991"/>
      <c r="E74" s="926"/>
      <c r="F74" s="227"/>
      <c r="G74" s="932"/>
      <c r="H74" s="934"/>
      <c r="I74" s="981"/>
      <c r="J74" s="23" t="s">
        <v>75</v>
      </c>
      <c r="K74" s="764">
        <v>23199</v>
      </c>
      <c r="L74" s="401">
        <v>23199</v>
      </c>
      <c r="M74" s="611"/>
      <c r="N74" s="583"/>
      <c r="O74" s="583"/>
      <c r="P74" s="656"/>
      <c r="Q74" s="425"/>
      <c r="R74" s="523"/>
      <c r="S74" s="523"/>
      <c r="T74" s="524"/>
      <c r="U74" s="446"/>
      <c r="V74" s="447"/>
      <c r="W74" s="687"/>
      <c r="X74" s="925"/>
      <c r="Y74" s="35"/>
      <c r="Z74" s="36"/>
    </row>
    <row r="75" spans="1:28" ht="25.5" x14ac:dyDescent="0.2">
      <c r="A75" s="1813"/>
      <c r="B75" s="1814"/>
      <c r="C75" s="2039"/>
      <c r="D75" s="124" t="s">
        <v>10</v>
      </c>
      <c r="E75" s="1884" t="s">
        <v>245</v>
      </c>
      <c r="F75" s="2010" t="s">
        <v>74</v>
      </c>
      <c r="G75" s="2281" t="s">
        <v>49</v>
      </c>
      <c r="H75" s="2204" t="s">
        <v>68</v>
      </c>
      <c r="I75" s="2119" t="s">
        <v>115</v>
      </c>
      <c r="J75" s="265" t="s">
        <v>70</v>
      </c>
      <c r="K75" s="751">
        <v>1981696</v>
      </c>
      <c r="L75" s="783">
        <v>1981696</v>
      </c>
      <c r="M75" s="510">
        <f>N75+P75</f>
        <v>0</v>
      </c>
      <c r="N75" s="636"/>
      <c r="O75" s="636"/>
      <c r="P75" s="669"/>
      <c r="Q75" s="419">
        <f>R75+T75</f>
        <v>0</v>
      </c>
      <c r="R75" s="515"/>
      <c r="S75" s="515"/>
      <c r="T75" s="516"/>
      <c r="U75" s="420"/>
      <c r="V75" s="420"/>
      <c r="W75" s="2283" t="s">
        <v>213</v>
      </c>
      <c r="X75" s="247">
        <v>100</v>
      </c>
      <c r="Y75" s="94"/>
      <c r="Z75" s="58"/>
    </row>
    <row r="76" spans="1:28" x14ac:dyDescent="0.2">
      <c r="A76" s="1876"/>
      <c r="B76" s="1877"/>
      <c r="C76" s="2057"/>
      <c r="D76" s="260"/>
      <c r="E76" s="1829"/>
      <c r="F76" s="2280"/>
      <c r="G76" s="2282"/>
      <c r="H76" s="2083"/>
      <c r="I76" s="2120"/>
      <c r="J76" s="23" t="s">
        <v>75</v>
      </c>
      <c r="K76" s="764">
        <v>492875</v>
      </c>
      <c r="L76" s="401">
        <v>492875</v>
      </c>
      <c r="M76" s="517">
        <f>N76+P76</f>
        <v>0</v>
      </c>
      <c r="N76" s="583"/>
      <c r="O76" s="583"/>
      <c r="P76" s="656"/>
      <c r="Q76" s="425">
        <f>R76+T76</f>
        <v>0</v>
      </c>
      <c r="R76" s="523"/>
      <c r="S76" s="523"/>
      <c r="T76" s="524">
        <v>0</v>
      </c>
      <c r="U76" s="670"/>
      <c r="V76" s="446"/>
      <c r="W76" s="2284"/>
      <c r="X76" s="67"/>
      <c r="Y76" s="57"/>
      <c r="Z76" s="36"/>
    </row>
    <row r="77" spans="1:28" ht="38.25" x14ac:dyDescent="0.2">
      <c r="A77" s="938"/>
      <c r="B77" s="945"/>
      <c r="C77" s="942"/>
      <c r="D77" s="991" t="s">
        <v>44</v>
      </c>
      <c r="E77" s="986" t="s">
        <v>137</v>
      </c>
      <c r="F77" s="944" t="s">
        <v>74</v>
      </c>
      <c r="G77" s="939" t="s">
        <v>49</v>
      </c>
      <c r="H77" s="934" t="s">
        <v>68</v>
      </c>
      <c r="I77" s="921" t="s">
        <v>114</v>
      </c>
      <c r="J77" s="14" t="s">
        <v>75</v>
      </c>
      <c r="K77" s="770"/>
      <c r="L77" s="401"/>
      <c r="M77" s="517"/>
      <c r="N77" s="596"/>
      <c r="O77" s="596"/>
      <c r="P77" s="625"/>
      <c r="Q77" s="609"/>
      <c r="R77" s="523"/>
      <c r="S77" s="523"/>
      <c r="T77" s="524"/>
      <c r="U77" s="451"/>
      <c r="V77" s="452">
        <v>1000</v>
      </c>
      <c r="W77" s="922" t="s">
        <v>182</v>
      </c>
      <c r="X77" s="69"/>
      <c r="Y77" s="261"/>
      <c r="Z77" s="370" t="s">
        <v>214</v>
      </c>
    </row>
    <row r="78" spans="1:28" ht="13.5" thickBot="1" x14ac:dyDescent="0.25">
      <c r="A78" s="938"/>
      <c r="B78" s="945"/>
      <c r="C78" s="977"/>
      <c r="D78" s="155"/>
      <c r="E78" s="1996"/>
      <c r="F78" s="1996"/>
      <c r="G78" s="1996"/>
      <c r="H78" s="1996"/>
      <c r="I78" s="2000" t="s">
        <v>103</v>
      </c>
      <c r="J78" s="2001"/>
      <c r="K78" s="672">
        <f>SUM(K72:K77)</f>
        <v>2809748</v>
      </c>
      <c r="L78" s="719">
        <f>SUM(L72:L77)</f>
        <v>2809748</v>
      </c>
      <c r="M78" s="671">
        <f>SUM(M72:M77)</f>
        <v>0</v>
      </c>
      <c r="N78" s="671">
        <f t="shared" ref="N78:V78" si="7">SUM(N72:N77)</f>
        <v>0</v>
      </c>
      <c r="O78" s="671">
        <f t="shared" si="7"/>
        <v>0</v>
      </c>
      <c r="P78" s="671">
        <f t="shared" si="7"/>
        <v>0</v>
      </c>
      <c r="Q78" s="671">
        <f t="shared" si="7"/>
        <v>0</v>
      </c>
      <c r="R78" s="671">
        <f t="shared" si="7"/>
        <v>0</v>
      </c>
      <c r="S78" s="671">
        <f t="shared" si="7"/>
        <v>0</v>
      </c>
      <c r="T78" s="672">
        <f t="shared" si="7"/>
        <v>0</v>
      </c>
      <c r="U78" s="599">
        <f t="shared" si="7"/>
        <v>0</v>
      </c>
      <c r="V78" s="671">
        <f t="shared" si="7"/>
        <v>1000</v>
      </c>
      <c r="W78" s="142"/>
      <c r="X78" s="143"/>
      <c r="Y78" s="143"/>
      <c r="Z78" s="144"/>
    </row>
    <row r="79" spans="1:28" s="41" customFormat="1" x14ac:dyDescent="0.2">
      <c r="A79" s="1831" t="s">
        <v>8</v>
      </c>
      <c r="B79" s="1832" t="s">
        <v>8</v>
      </c>
      <c r="C79" s="2169" t="s">
        <v>53</v>
      </c>
      <c r="D79" s="2169"/>
      <c r="E79" s="2271" t="s">
        <v>129</v>
      </c>
      <c r="F79" s="2273"/>
      <c r="G79" s="2276" t="s">
        <v>49</v>
      </c>
      <c r="H79" s="2220" t="s">
        <v>68</v>
      </c>
      <c r="I79" s="2260" t="s">
        <v>114</v>
      </c>
      <c r="J79" s="38" t="s">
        <v>41</v>
      </c>
      <c r="K79" s="673">
        <v>2896</v>
      </c>
      <c r="L79" s="673">
        <v>2896</v>
      </c>
      <c r="M79" s="674">
        <f>P79</f>
        <v>0</v>
      </c>
      <c r="N79" s="675"/>
      <c r="O79" s="675"/>
      <c r="P79" s="676"/>
      <c r="Q79" s="677">
        <f>R79+T79</f>
        <v>0</v>
      </c>
      <c r="R79" s="678"/>
      <c r="S79" s="678"/>
      <c r="T79" s="679">
        <v>0</v>
      </c>
      <c r="U79" s="680">
        <v>20</v>
      </c>
      <c r="V79" s="681">
        <v>20</v>
      </c>
      <c r="W79" s="2264"/>
      <c r="X79" s="39"/>
      <c r="Y79" s="39"/>
      <c r="Z79" s="40"/>
    </row>
    <row r="80" spans="1:28" x14ac:dyDescent="0.2">
      <c r="A80" s="1813"/>
      <c r="B80" s="1814"/>
      <c r="C80" s="2058"/>
      <c r="D80" s="2058"/>
      <c r="E80" s="1827"/>
      <c r="F80" s="2274"/>
      <c r="G80" s="2277"/>
      <c r="H80" s="1886"/>
      <c r="I80" s="2261"/>
      <c r="J80" s="21"/>
      <c r="K80" s="639"/>
      <c r="L80" s="639"/>
      <c r="M80" s="619"/>
      <c r="N80" s="590"/>
      <c r="O80" s="590"/>
      <c r="P80" s="682"/>
      <c r="Q80" s="448"/>
      <c r="R80" s="597"/>
      <c r="S80" s="597"/>
      <c r="T80" s="598"/>
      <c r="U80" s="388"/>
      <c r="V80" s="392"/>
      <c r="W80" s="2265"/>
      <c r="X80" s="25"/>
      <c r="Y80" s="25"/>
      <c r="Z80" s="26"/>
    </row>
    <row r="81" spans="1:28" x14ac:dyDescent="0.2">
      <c r="A81" s="1813"/>
      <c r="B81" s="1814"/>
      <c r="C81" s="2058"/>
      <c r="D81" s="2058"/>
      <c r="E81" s="1827"/>
      <c r="F81" s="2274"/>
      <c r="G81" s="2277"/>
      <c r="H81" s="1886"/>
      <c r="I81" s="2262"/>
      <c r="J81" s="21"/>
      <c r="K81" s="517"/>
      <c r="L81" s="517"/>
      <c r="M81" s="520"/>
      <c r="N81" s="556"/>
      <c r="O81" s="556"/>
      <c r="P81" s="576"/>
      <c r="Q81" s="425"/>
      <c r="R81" s="496"/>
      <c r="S81" s="496"/>
      <c r="T81" s="559"/>
      <c r="U81" s="442"/>
      <c r="V81" s="683"/>
      <c r="W81" s="2265"/>
      <c r="X81" s="25"/>
      <c r="Y81" s="25"/>
      <c r="Z81" s="26"/>
    </row>
    <row r="82" spans="1:28" ht="13.5" thickBot="1" x14ac:dyDescent="0.25">
      <c r="A82" s="1838"/>
      <c r="B82" s="1839"/>
      <c r="C82" s="2170"/>
      <c r="D82" s="2170"/>
      <c r="E82" s="2272"/>
      <c r="F82" s="2275"/>
      <c r="G82" s="2278"/>
      <c r="H82" s="2221"/>
      <c r="I82" s="2263"/>
      <c r="J82" s="121" t="s">
        <v>9</v>
      </c>
      <c r="K82" s="391">
        <f t="shared" ref="K82:T82" si="8">SUM(K79:K81)</f>
        <v>2896</v>
      </c>
      <c r="L82" s="391">
        <f t="shared" si="8"/>
        <v>2896</v>
      </c>
      <c r="M82" s="440">
        <f>SUM(M79:M81)</f>
        <v>0</v>
      </c>
      <c r="N82" s="684">
        <f t="shared" si="8"/>
        <v>0</v>
      </c>
      <c r="O82" s="684">
        <f t="shared" si="8"/>
        <v>0</v>
      </c>
      <c r="P82" s="686">
        <f t="shared" si="8"/>
        <v>0</v>
      </c>
      <c r="Q82" s="391">
        <f t="shared" si="8"/>
        <v>0</v>
      </c>
      <c r="R82" s="684">
        <f t="shared" si="8"/>
        <v>0</v>
      </c>
      <c r="S82" s="684">
        <f t="shared" si="8"/>
        <v>0</v>
      </c>
      <c r="T82" s="685">
        <f t="shared" si="8"/>
        <v>0</v>
      </c>
      <c r="U82" s="390">
        <f>SUM(U79:U81)</f>
        <v>20</v>
      </c>
      <c r="V82" s="393">
        <f t="shared" ref="V82" si="9">SUM(V79:V81)</f>
        <v>20</v>
      </c>
      <c r="W82" s="15"/>
      <c r="X82" s="30"/>
      <c r="Y82" s="30"/>
      <c r="Z82" s="31"/>
    </row>
    <row r="83" spans="1:28" ht="13.5" thickBot="1" x14ac:dyDescent="0.25">
      <c r="A83" s="139" t="s">
        <v>8</v>
      </c>
      <c r="B83" s="9" t="s">
        <v>8</v>
      </c>
      <c r="C83" s="1720" t="s">
        <v>11</v>
      </c>
      <c r="D83" s="1720"/>
      <c r="E83" s="1720"/>
      <c r="F83" s="1720"/>
      <c r="G83" s="1720"/>
      <c r="H83" s="1720"/>
      <c r="I83" s="1720"/>
      <c r="J83" s="1721"/>
      <c r="K83" s="397">
        <f t="shared" ref="K83:V83" si="10">K82+K78+K52+K42+K28+K70+K60</f>
        <v>4127881</v>
      </c>
      <c r="L83" s="397">
        <f t="shared" si="10"/>
        <v>4114369</v>
      </c>
      <c r="M83" s="397">
        <f t="shared" si="10"/>
        <v>0</v>
      </c>
      <c r="N83" s="397">
        <f t="shared" si="10"/>
        <v>0</v>
      </c>
      <c r="O83" s="397">
        <f t="shared" si="10"/>
        <v>0</v>
      </c>
      <c r="P83" s="397">
        <f t="shared" si="10"/>
        <v>0</v>
      </c>
      <c r="Q83" s="397">
        <f t="shared" si="10"/>
        <v>0</v>
      </c>
      <c r="R83" s="397">
        <f t="shared" si="10"/>
        <v>0</v>
      </c>
      <c r="S83" s="397">
        <f t="shared" si="10"/>
        <v>0</v>
      </c>
      <c r="T83" s="397">
        <f t="shared" si="10"/>
        <v>0</v>
      </c>
      <c r="U83" s="397">
        <f t="shared" si="10"/>
        <v>11001</v>
      </c>
      <c r="V83" s="397">
        <f t="shared" si="10"/>
        <v>17767</v>
      </c>
      <c r="W83" s="927"/>
      <c r="X83" s="32"/>
      <c r="Y83" s="32"/>
      <c r="Z83" s="33"/>
    </row>
    <row r="84" spans="1:28" ht="13.5" thickBot="1" x14ac:dyDescent="0.25">
      <c r="A84" s="139" t="s">
        <v>8</v>
      </c>
      <c r="B84" s="9" t="s">
        <v>10</v>
      </c>
      <c r="C84" s="1734" t="s">
        <v>48</v>
      </c>
      <c r="D84" s="1734"/>
      <c r="E84" s="1734"/>
      <c r="F84" s="1734"/>
      <c r="G84" s="1734"/>
      <c r="H84" s="1734"/>
      <c r="I84" s="1734"/>
      <c r="J84" s="1734"/>
      <c r="K84" s="1734"/>
      <c r="L84" s="1734"/>
      <c r="M84" s="1735"/>
      <c r="N84" s="1735"/>
      <c r="O84" s="1735"/>
      <c r="P84" s="1735"/>
      <c r="Q84" s="1734"/>
      <c r="R84" s="1734"/>
      <c r="S84" s="1734"/>
      <c r="T84" s="1734"/>
      <c r="U84" s="1734"/>
      <c r="V84" s="1734"/>
      <c r="W84" s="1734"/>
      <c r="X84" s="1734"/>
      <c r="Y84" s="1734"/>
      <c r="Z84" s="1736"/>
    </row>
    <row r="85" spans="1:28" x14ac:dyDescent="0.2">
      <c r="A85" s="938" t="s">
        <v>8</v>
      </c>
      <c r="B85" s="945" t="s">
        <v>10</v>
      </c>
      <c r="C85" s="942" t="s">
        <v>8</v>
      </c>
      <c r="D85" s="935"/>
      <c r="E85" s="1737" t="s">
        <v>92</v>
      </c>
      <c r="F85" s="2266" t="s">
        <v>224</v>
      </c>
      <c r="G85" s="167" t="s">
        <v>63</v>
      </c>
      <c r="H85" s="962"/>
      <c r="I85" s="80"/>
      <c r="J85" s="1004" t="s">
        <v>41</v>
      </c>
      <c r="K85" s="688"/>
      <c r="L85" s="688"/>
      <c r="M85" s="689"/>
      <c r="N85" s="689"/>
      <c r="O85" s="689"/>
      <c r="P85" s="690"/>
      <c r="Q85" s="691"/>
      <c r="R85" s="689"/>
      <c r="S85" s="689"/>
      <c r="T85" s="689"/>
      <c r="U85" s="689"/>
      <c r="V85" s="688"/>
      <c r="W85" s="47"/>
      <c r="X85" s="48"/>
      <c r="Y85" s="66"/>
      <c r="Z85" s="60"/>
      <c r="AB85" s="11"/>
    </row>
    <row r="86" spans="1:28" x14ac:dyDescent="0.2">
      <c r="A86" s="938"/>
      <c r="B86" s="945"/>
      <c r="C86" s="942"/>
      <c r="D86" s="932"/>
      <c r="E86" s="1738"/>
      <c r="F86" s="2267"/>
      <c r="G86" s="29"/>
      <c r="H86" s="934"/>
      <c r="I86" s="81"/>
      <c r="J86" s="1005" t="s">
        <v>112</v>
      </c>
      <c r="K86" s="692"/>
      <c r="L86" s="692"/>
      <c r="M86" s="695"/>
      <c r="N86" s="693"/>
      <c r="O86" s="693"/>
      <c r="P86" s="696"/>
      <c r="Q86" s="398"/>
      <c r="R86" s="697"/>
      <c r="S86" s="398"/>
      <c r="T86" s="698"/>
      <c r="U86" s="699"/>
      <c r="V86" s="694"/>
      <c r="W86" s="34"/>
      <c r="X86" s="52"/>
      <c r="Y86" s="6"/>
      <c r="Z86" s="53"/>
      <c r="AB86" s="11"/>
    </row>
    <row r="87" spans="1:28" x14ac:dyDescent="0.2">
      <c r="A87" s="938"/>
      <c r="B87" s="945"/>
      <c r="C87" s="942"/>
      <c r="D87" s="933"/>
      <c r="E87" s="1739"/>
      <c r="F87" s="2267"/>
      <c r="G87" s="168"/>
      <c r="H87" s="920"/>
      <c r="I87" s="169"/>
      <c r="J87" s="1006" t="s">
        <v>100</v>
      </c>
      <c r="K87" s="700"/>
      <c r="L87" s="700"/>
      <c r="M87" s="703"/>
      <c r="N87" s="701"/>
      <c r="O87" s="701"/>
      <c r="P87" s="704"/>
      <c r="Q87" s="477"/>
      <c r="R87" s="705"/>
      <c r="S87" s="477"/>
      <c r="T87" s="706"/>
      <c r="U87" s="707"/>
      <c r="V87" s="702"/>
      <c r="W87" s="34"/>
      <c r="X87" s="52"/>
      <c r="Y87" s="6"/>
      <c r="Z87" s="53"/>
      <c r="AB87" s="11"/>
    </row>
    <row r="88" spans="1:28" x14ac:dyDescent="0.2">
      <c r="A88" s="938"/>
      <c r="B88" s="945"/>
      <c r="C88" s="942"/>
      <c r="D88" s="947" t="s">
        <v>8</v>
      </c>
      <c r="E88" s="937" t="s">
        <v>81</v>
      </c>
      <c r="F88" s="944"/>
      <c r="G88" s="29"/>
      <c r="H88" s="934"/>
      <c r="I88" s="2034" t="s">
        <v>117</v>
      </c>
      <c r="J88" s="107"/>
      <c r="K88" s="692"/>
      <c r="L88" s="699"/>
      <c r="M88" s="703"/>
      <c r="N88" s="701"/>
      <c r="O88" s="701"/>
      <c r="P88" s="704"/>
      <c r="Q88" s="476"/>
      <c r="R88" s="705"/>
      <c r="S88" s="476"/>
      <c r="T88" s="706"/>
      <c r="U88" s="709"/>
      <c r="V88" s="708"/>
      <c r="W88" s="170"/>
      <c r="X88" s="67"/>
      <c r="Y88" s="171"/>
      <c r="Z88" s="172"/>
      <c r="AB88" s="11"/>
    </row>
    <row r="89" spans="1:28" x14ac:dyDescent="0.2">
      <c r="A89" s="938"/>
      <c r="B89" s="945"/>
      <c r="C89" s="942"/>
      <c r="D89" s="947"/>
      <c r="E89" s="1884" t="s">
        <v>132</v>
      </c>
      <c r="F89" s="944"/>
      <c r="G89" s="29" t="s">
        <v>54</v>
      </c>
      <c r="H89" s="934" t="s">
        <v>55</v>
      </c>
      <c r="I89" s="2034"/>
      <c r="J89" s="200" t="s">
        <v>41</v>
      </c>
      <c r="K89" s="528">
        <v>4805636</v>
      </c>
      <c r="L89" s="464">
        <f>4805636-53266</f>
        <v>4752370</v>
      </c>
      <c r="M89" s="589">
        <f t="shared" ref="M89:M98" si="11">N89+P89</f>
        <v>0</v>
      </c>
      <c r="N89" s="590"/>
      <c r="O89" s="590"/>
      <c r="P89" s="682"/>
      <c r="Q89" s="432">
        <f>R89+T89</f>
        <v>0</v>
      </c>
      <c r="R89" s="496">
        <v>0</v>
      </c>
      <c r="S89" s="496"/>
      <c r="T89" s="559"/>
      <c r="U89" s="382">
        <v>16908</v>
      </c>
      <c r="V89" s="433">
        <v>17405</v>
      </c>
      <c r="W89" s="1716" t="s">
        <v>64</v>
      </c>
      <c r="X89" s="915">
        <v>5</v>
      </c>
      <c r="Y89" s="915">
        <v>5</v>
      </c>
      <c r="Z89" s="917">
        <v>5</v>
      </c>
      <c r="AB89" s="11"/>
    </row>
    <row r="90" spans="1:28" x14ac:dyDescent="0.2">
      <c r="A90" s="938"/>
      <c r="B90" s="945"/>
      <c r="C90" s="942"/>
      <c r="D90" s="947"/>
      <c r="E90" s="1829"/>
      <c r="F90" s="944"/>
      <c r="G90" s="29"/>
      <c r="H90" s="934"/>
      <c r="I90" s="2034"/>
      <c r="J90" s="201" t="s">
        <v>100</v>
      </c>
      <c r="K90" s="569"/>
      <c r="L90" s="806"/>
      <c r="M90" s="711">
        <f t="shared" si="11"/>
        <v>0</v>
      </c>
      <c r="N90" s="712"/>
      <c r="O90" s="712"/>
      <c r="P90" s="713"/>
      <c r="Q90" s="714">
        <f>R90+T90</f>
        <v>0</v>
      </c>
      <c r="R90" s="573">
        <v>0</v>
      </c>
      <c r="S90" s="573"/>
      <c r="T90" s="574"/>
      <c r="U90" s="715"/>
      <c r="V90" s="716"/>
      <c r="W90" s="1733"/>
      <c r="X90" s="135"/>
      <c r="Y90" s="135"/>
      <c r="Z90" s="136"/>
      <c r="AB90" s="11"/>
    </row>
    <row r="91" spans="1:28" ht="25.5" x14ac:dyDescent="0.2">
      <c r="A91" s="938"/>
      <c r="B91" s="945"/>
      <c r="C91" s="942"/>
      <c r="D91" s="947"/>
      <c r="E91" s="941" t="s">
        <v>133</v>
      </c>
      <c r="F91" s="944"/>
      <c r="G91" s="29"/>
      <c r="H91" s="934"/>
      <c r="I91" s="2034"/>
      <c r="J91" s="106" t="s">
        <v>41</v>
      </c>
      <c r="K91" s="619">
        <v>13033</v>
      </c>
      <c r="L91" s="472">
        <f>45/3.4528*1000</f>
        <v>13033</v>
      </c>
      <c r="M91" s="619">
        <f t="shared" si="11"/>
        <v>0</v>
      </c>
      <c r="N91" s="620"/>
      <c r="O91" s="630"/>
      <c r="P91" s="631"/>
      <c r="Q91" s="448">
        <f>R91</f>
        <v>0</v>
      </c>
      <c r="R91" s="623">
        <v>0</v>
      </c>
      <c r="S91" s="623"/>
      <c r="T91" s="624"/>
      <c r="U91" s="389">
        <v>45</v>
      </c>
      <c r="V91" s="435">
        <v>45</v>
      </c>
      <c r="W91" s="337" t="s">
        <v>204</v>
      </c>
      <c r="X91" s="198">
        <v>3</v>
      </c>
      <c r="Y91" s="198">
        <v>3</v>
      </c>
      <c r="Z91" s="199">
        <v>3</v>
      </c>
      <c r="AB91" s="11"/>
    </row>
    <row r="92" spans="1:28" ht="25.5" x14ac:dyDescent="0.2">
      <c r="A92" s="938"/>
      <c r="B92" s="945"/>
      <c r="C92" s="942"/>
      <c r="D92" s="947"/>
      <c r="E92" s="948" t="s">
        <v>134</v>
      </c>
      <c r="F92" s="944"/>
      <c r="G92" s="29"/>
      <c r="H92" s="934"/>
      <c r="I92" s="169"/>
      <c r="J92" s="106" t="s">
        <v>41</v>
      </c>
      <c r="K92" s="619">
        <v>144810</v>
      </c>
      <c r="L92" s="472">
        <f>144810-2823-3-37456</f>
        <v>104528</v>
      </c>
      <c r="M92" s="619">
        <f t="shared" si="11"/>
        <v>0</v>
      </c>
      <c r="N92" s="620"/>
      <c r="O92" s="620"/>
      <c r="P92" s="622"/>
      <c r="Q92" s="639">
        <f>R92</f>
        <v>0</v>
      </c>
      <c r="R92" s="620">
        <v>0</v>
      </c>
      <c r="S92" s="620"/>
      <c r="T92" s="621"/>
      <c r="U92" s="467">
        <v>725</v>
      </c>
      <c r="V92" s="468">
        <v>725</v>
      </c>
      <c r="W92" s="963" t="s">
        <v>203</v>
      </c>
      <c r="X92" s="95">
        <v>6</v>
      </c>
      <c r="Y92" s="95">
        <v>6</v>
      </c>
      <c r="Z92" s="96">
        <v>6</v>
      </c>
      <c r="AB92" s="11"/>
    </row>
    <row r="93" spans="1:28" x14ac:dyDescent="0.2">
      <c r="A93" s="1813"/>
      <c r="B93" s="1814"/>
      <c r="C93" s="2039"/>
      <c r="D93" s="2042" t="s">
        <v>10</v>
      </c>
      <c r="E93" s="1819" t="s">
        <v>65</v>
      </c>
      <c r="F93" s="1880"/>
      <c r="G93" s="2203" t="s">
        <v>49</v>
      </c>
      <c r="H93" s="2204" t="s">
        <v>55</v>
      </c>
      <c r="I93" s="2119" t="s">
        <v>117</v>
      </c>
      <c r="J93" s="202" t="s">
        <v>41</v>
      </c>
      <c r="K93" s="505">
        <v>54738</v>
      </c>
      <c r="L93" s="791">
        <f>189/3.4528*1000</f>
        <v>54738</v>
      </c>
      <c r="M93" s="553">
        <f t="shared" si="11"/>
        <v>0</v>
      </c>
      <c r="N93" s="506"/>
      <c r="O93" s="506"/>
      <c r="P93" s="507"/>
      <c r="Q93" s="429">
        <f t="shared" ref="Q93:Q98" si="12">R93+T93</f>
        <v>0</v>
      </c>
      <c r="R93" s="508">
        <v>0</v>
      </c>
      <c r="S93" s="508"/>
      <c r="T93" s="509"/>
      <c r="U93" s="430">
        <v>198</v>
      </c>
      <c r="V93" s="456">
        <v>207</v>
      </c>
      <c r="W93" s="1715" t="s">
        <v>86</v>
      </c>
      <c r="X93" s="2268">
        <v>6.8</v>
      </c>
      <c r="Y93" s="2269">
        <v>7</v>
      </c>
      <c r="Z93" s="2270">
        <v>7</v>
      </c>
      <c r="AB93" s="11"/>
    </row>
    <row r="94" spans="1:28" x14ac:dyDescent="0.2">
      <c r="A94" s="1813"/>
      <c r="B94" s="1814"/>
      <c r="C94" s="2039"/>
      <c r="D94" s="2058"/>
      <c r="E94" s="1820"/>
      <c r="F94" s="1904"/>
      <c r="G94" s="2185"/>
      <c r="H94" s="1886"/>
      <c r="I94" s="2034"/>
      <c r="J94" s="107" t="s">
        <v>100</v>
      </c>
      <c r="K94" s="520"/>
      <c r="L94" s="520"/>
      <c r="M94" s="533">
        <f t="shared" si="11"/>
        <v>0</v>
      </c>
      <c r="N94" s="521"/>
      <c r="O94" s="521"/>
      <c r="P94" s="522"/>
      <c r="Q94" s="425">
        <f t="shared" si="12"/>
        <v>0</v>
      </c>
      <c r="R94" s="523">
        <v>0</v>
      </c>
      <c r="S94" s="523"/>
      <c r="T94" s="524"/>
      <c r="U94" s="388"/>
      <c r="V94" s="436"/>
      <c r="W94" s="1716"/>
      <c r="X94" s="2033"/>
      <c r="Y94" s="2047"/>
      <c r="Z94" s="2162"/>
      <c r="AB94" s="11"/>
    </row>
    <row r="95" spans="1:28" x14ac:dyDescent="0.2">
      <c r="A95" s="1813"/>
      <c r="B95" s="1814"/>
      <c r="C95" s="2039"/>
      <c r="D95" s="2042" t="s">
        <v>44</v>
      </c>
      <c r="E95" s="1819" t="s">
        <v>234</v>
      </c>
      <c r="F95" s="1880"/>
      <c r="G95" s="2203" t="s">
        <v>49</v>
      </c>
      <c r="H95" s="2204" t="s">
        <v>55</v>
      </c>
      <c r="I95" s="2034"/>
      <c r="J95" s="202" t="s">
        <v>100</v>
      </c>
      <c r="K95" s="505">
        <v>3717</v>
      </c>
      <c r="L95" s="505">
        <v>3717</v>
      </c>
      <c r="M95" s="553">
        <f t="shared" si="11"/>
        <v>0</v>
      </c>
      <c r="N95" s="506"/>
      <c r="O95" s="506"/>
      <c r="P95" s="507"/>
      <c r="Q95" s="429">
        <f t="shared" si="12"/>
        <v>0</v>
      </c>
      <c r="R95" s="508">
        <v>0</v>
      </c>
      <c r="S95" s="508"/>
      <c r="T95" s="509"/>
      <c r="U95" s="430">
        <v>117</v>
      </c>
      <c r="V95" s="456">
        <v>117</v>
      </c>
      <c r="W95" s="1712" t="s">
        <v>67</v>
      </c>
      <c r="X95" s="196">
        <v>3</v>
      </c>
      <c r="Y95" s="196">
        <v>3</v>
      </c>
      <c r="Z95" s="197">
        <v>3</v>
      </c>
      <c r="AB95" s="11"/>
    </row>
    <row r="96" spans="1:28" x14ac:dyDescent="0.2">
      <c r="A96" s="1813"/>
      <c r="B96" s="1814"/>
      <c r="C96" s="2039"/>
      <c r="D96" s="2043"/>
      <c r="E96" s="1879"/>
      <c r="F96" s="1881"/>
      <c r="G96" s="2186"/>
      <c r="H96" s="2083"/>
      <c r="I96" s="2120"/>
      <c r="J96" s="107" t="s">
        <v>41</v>
      </c>
      <c r="K96" s="520"/>
      <c r="L96" s="402">
        <f>2823+3</f>
        <v>2826</v>
      </c>
      <c r="M96" s="533">
        <f t="shared" si="11"/>
        <v>0</v>
      </c>
      <c r="N96" s="521"/>
      <c r="O96" s="521"/>
      <c r="P96" s="522"/>
      <c r="Q96" s="425">
        <f t="shared" si="12"/>
        <v>0</v>
      </c>
      <c r="R96" s="523">
        <v>0</v>
      </c>
      <c r="S96" s="523"/>
      <c r="T96" s="524"/>
      <c r="U96" s="383"/>
      <c r="V96" s="426"/>
      <c r="W96" s="1883"/>
      <c r="X96" s="153"/>
      <c r="Y96" s="153"/>
      <c r="Z96" s="154"/>
      <c r="AA96" s="65"/>
      <c r="AB96" s="65"/>
    </row>
    <row r="97" spans="1:28" ht="19.5" customHeight="1" x14ac:dyDescent="0.2">
      <c r="A97" s="1813"/>
      <c r="B97" s="1814"/>
      <c r="C97" s="2039"/>
      <c r="D97" s="2042" t="s">
        <v>49</v>
      </c>
      <c r="E97" s="1819" t="s">
        <v>130</v>
      </c>
      <c r="F97" s="1880"/>
      <c r="G97" s="2203" t="s">
        <v>49</v>
      </c>
      <c r="H97" s="2204" t="s">
        <v>55</v>
      </c>
      <c r="I97" s="2034" t="s">
        <v>117</v>
      </c>
      <c r="J97" s="202" t="s">
        <v>112</v>
      </c>
      <c r="K97" s="505">
        <v>144810</v>
      </c>
      <c r="L97" s="455">
        <f>144810</f>
        <v>144810</v>
      </c>
      <c r="M97" s="717">
        <f t="shared" si="11"/>
        <v>0</v>
      </c>
      <c r="N97" s="503"/>
      <c r="O97" s="506"/>
      <c r="P97" s="507"/>
      <c r="Q97" s="429">
        <f t="shared" si="12"/>
        <v>0</v>
      </c>
      <c r="R97" s="508">
        <v>0</v>
      </c>
      <c r="S97" s="508"/>
      <c r="T97" s="509"/>
      <c r="U97" s="430">
        <v>500</v>
      </c>
      <c r="V97" s="718">
        <v>800</v>
      </c>
      <c r="W97" s="1891" t="s">
        <v>109</v>
      </c>
      <c r="X97" s="100">
        <v>36</v>
      </c>
      <c r="Y97" s="100">
        <v>37</v>
      </c>
      <c r="Z97" s="101">
        <v>38</v>
      </c>
      <c r="AB97" s="11"/>
    </row>
    <row r="98" spans="1:28" ht="21" customHeight="1" x14ac:dyDescent="0.2">
      <c r="A98" s="1813"/>
      <c r="B98" s="1814"/>
      <c r="C98" s="2039"/>
      <c r="D98" s="2043"/>
      <c r="E98" s="1879"/>
      <c r="F98" s="1881"/>
      <c r="G98" s="2186"/>
      <c r="H98" s="2083"/>
      <c r="I98" s="2034"/>
      <c r="J98" s="107" t="s">
        <v>41</v>
      </c>
      <c r="K98" s="520"/>
      <c r="L98" s="402">
        <f>37456+56162</f>
        <v>93618</v>
      </c>
      <c r="M98" s="533">
        <f t="shared" si="11"/>
        <v>0</v>
      </c>
      <c r="N98" s="521"/>
      <c r="O98" s="521"/>
      <c r="P98" s="522"/>
      <c r="Q98" s="425">
        <f t="shared" si="12"/>
        <v>0</v>
      </c>
      <c r="R98" s="523"/>
      <c r="S98" s="523"/>
      <c r="T98" s="524"/>
      <c r="U98" s="383"/>
      <c r="V98" s="426"/>
      <c r="W98" s="1926"/>
      <c r="X98" s="135"/>
      <c r="Y98" s="135"/>
      <c r="Z98" s="136"/>
      <c r="AB98" s="11"/>
    </row>
    <row r="99" spans="1:28" ht="15.75" customHeight="1" x14ac:dyDescent="0.2">
      <c r="A99" s="1813"/>
      <c r="B99" s="1814"/>
      <c r="C99" s="2039"/>
      <c r="D99" s="2058" t="s">
        <v>50</v>
      </c>
      <c r="E99" s="1820" t="s">
        <v>66</v>
      </c>
      <c r="F99" s="2259" t="s">
        <v>123</v>
      </c>
      <c r="G99" s="2185" t="s">
        <v>49</v>
      </c>
      <c r="H99" s="1886" t="s">
        <v>55</v>
      </c>
      <c r="I99" s="2034"/>
      <c r="J99" s="202" t="s">
        <v>112</v>
      </c>
      <c r="K99" s="505"/>
      <c r="L99" s="505"/>
      <c r="M99" s="553"/>
      <c r="N99" s="506"/>
      <c r="O99" s="506"/>
      <c r="P99" s="507"/>
      <c r="Q99" s="429"/>
      <c r="R99" s="508"/>
      <c r="S99" s="508"/>
      <c r="T99" s="509"/>
      <c r="U99" s="430">
        <v>45</v>
      </c>
      <c r="V99" s="456">
        <v>45</v>
      </c>
      <c r="W99" s="1891" t="s">
        <v>87</v>
      </c>
      <c r="X99" s="100">
        <v>0</v>
      </c>
      <c r="Y99" s="100">
        <v>8</v>
      </c>
      <c r="Z99" s="101">
        <v>8</v>
      </c>
      <c r="AB99" s="11"/>
    </row>
    <row r="100" spans="1:28" ht="15.75" customHeight="1" x14ac:dyDescent="0.2">
      <c r="A100" s="1813"/>
      <c r="B100" s="1814"/>
      <c r="C100" s="2039"/>
      <c r="D100" s="2058"/>
      <c r="E100" s="1820"/>
      <c r="F100" s="2259"/>
      <c r="G100" s="2185"/>
      <c r="H100" s="1886"/>
      <c r="I100" s="2034"/>
      <c r="J100" s="107"/>
      <c r="K100" s="520"/>
      <c r="L100" s="520"/>
      <c r="M100" s="533"/>
      <c r="N100" s="521"/>
      <c r="O100" s="521"/>
      <c r="P100" s="522"/>
      <c r="Q100" s="425"/>
      <c r="R100" s="523"/>
      <c r="S100" s="523"/>
      <c r="T100" s="524"/>
      <c r="U100" s="388"/>
      <c r="V100" s="436"/>
      <c r="W100" s="1926"/>
      <c r="X100" s="135"/>
      <c r="Y100" s="135"/>
      <c r="Z100" s="136"/>
      <c r="AB100" s="11"/>
    </row>
    <row r="101" spans="1:28" ht="14.25" customHeight="1" thickBot="1" x14ac:dyDescent="0.25">
      <c r="A101" s="938"/>
      <c r="B101" s="945"/>
      <c r="C101" s="977"/>
      <c r="D101" s="155"/>
      <c r="E101" s="1996"/>
      <c r="F101" s="1996"/>
      <c r="G101" s="1996"/>
      <c r="H101" s="1996"/>
      <c r="I101" s="2000" t="s">
        <v>103</v>
      </c>
      <c r="J101" s="2001"/>
      <c r="K101" s="599">
        <f>SUM(K89:K100)</f>
        <v>5166744</v>
      </c>
      <c r="L101" s="599">
        <f>SUM(L89:L100)</f>
        <v>5169640</v>
      </c>
      <c r="M101" s="599">
        <f>SUM(M89:M100)</f>
        <v>0</v>
      </c>
      <c r="N101" s="599">
        <f>SUM(N89:N100)</f>
        <v>0</v>
      </c>
      <c r="O101" s="599">
        <f t="shared" ref="O101:V101" si="13">SUM(O89:O100)</f>
        <v>0</v>
      </c>
      <c r="P101" s="719">
        <f t="shared" si="13"/>
        <v>0</v>
      </c>
      <c r="Q101" s="671">
        <f t="shared" si="13"/>
        <v>0</v>
      </c>
      <c r="R101" s="599">
        <f t="shared" si="13"/>
        <v>0</v>
      </c>
      <c r="S101" s="599">
        <f t="shared" si="13"/>
        <v>0</v>
      </c>
      <c r="T101" s="600">
        <f t="shared" si="13"/>
        <v>0</v>
      </c>
      <c r="U101" s="719">
        <f>SUM(U89:U100)</f>
        <v>18538</v>
      </c>
      <c r="V101" s="672">
        <f t="shared" si="13"/>
        <v>19344</v>
      </c>
      <c r="W101" s="145"/>
      <c r="X101" s="150"/>
      <c r="Y101" s="150"/>
      <c r="Z101" s="151"/>
      <c r="AB101" s="11"/>
    </row>
    <row r="102" spans="1:28" ht="14.25" customHeight="1" thickBot="1" x14ac:dyDescent="0.25">
      <c r="A102" s="140" t="s">
        <v>8</v>
      </c>
      <c r="B102" s="9" t="s">
        <v>10</v>
      </c>
      <c r="C102" s="1720" t="s">
        <v>11</v>
      </c>
      <c r="D102" s="1720"/>
      <c r="E102" s="1720"/>
      <c r="F102" s="1720"/>
      <c r="G102" s="1720"/>
      <c r="H102" s="1720"/>
      <c r="I102" s="1720"/>
      <c r="J102" s="1721"/>
      <c r="K102" s="397">
        <f>K101</f>
        <v>5166744</v>
      </c>
      <c r="L102" s="397">
        <f>L101</f>
        <v>5169640</v>
      </c>
      <c r="M102" s="721">
        <f t="shared" ref="M102:V102" si="14">M101</f>
        <v>0</v>
      </c>
      <c r="N102" s="397">
        <f t="shared" si="14"/>
        <v>0</v>
      </c>
      <c r="O102" s="397">
        <f t="shared" si="14"/>
        <v>0</v>
      </c>
      <c r="P102" s="722">
        <f t="shared" si="14"/>
        <v>0</v>
      </c>
      <c r="Q102" s="397">
        <f t="shared" si="14"/>
        <v>0</v>
      </c>
      <c r="R102" s="397">
        <f t="shared" si="14"/>
        <v>0</v>
      </c>
      <c r="S102" s="397">
        <f t="shared" si="14"/>
        <v>0</v>
      </c>
      <c r="T102" s="720">
        <f t="shared" si="14"/>
        <v>0</v>
      </c>
      <c r="U102" s="394">
        <f>U101</f>
        <v>18538</v>
      </c>
      <c r="V102" s="397">
        <f t="shared" si="14"/>
        <v>19344</v>
      </c>
      <c r="W102" s="1722"/>
      <c r="X102" s="1722"/>
      <c r="Y102" s="1722"/>
      <c r="Z102" s="1723"/>
    </row>
    <row r="103" spans="1:28" ht="18" customHeight="1" thickBot="1" x14ac:dyDescent="0.25">
      <c r="A103" s="139" t="s">
        <v>8</v>
      </c>
      <c r="B103" s="9" t="s">
        <v>44</v>
      </c>
      <c r="C103" s="1724" t="s">
        <v>282</v>
      </c>
      <c r="D103" s="1725"/>
      <c r="E103" s="1725"/>
      <c r="F103" s="1725"/>
      <c r="G103" s="1725"/>
      <c r="H103" s="1725"/>
      <c r="I103" s="1725"/>
      <c r="J103" s="1725"/>
      <c r="K103" s="1725"/>
      <c r="L103" s="1725"/>
      <c r="M103" s="1725"/>
      <c r="N103" s="1725"/>
      <c r="O103" s="1725"/>
      <c r="P103" s="1725"/>
      <c r="Q103" s="1725"/>
      <c r="R103" s="1725"/>
      <c r="S103" s="1725"/>
      <c r="T103" s="1725"/>
      <c r="U103" s="1725"/>
      <c r="V103" s="1725"/>
      <c r="W103" s="1725"/>
      <c r="X103" s="1725"/>
      <c r="Y103" s="1725"/>
      <c r="Z103" s="1726"/>
    </row>
    <row r="104" spans="1:28" ht="14.25" customHeight="1" x14ac:dyDescent="0.2">
      <c r="A104" s="1831" t="s">
        <v>8</v>
      </c>
      <c r="B104" s="1832" t="s">
        <v>44</v>
      </c>
      <c r="C104" s="2171" t="s">
        <v>8</v>
      </c>
      <c r="D104" s="955"/>
      <c r="E104" s="1737" t="s">
        <v>246</v>
      </c>
      <c r="F104" s="116" t="s">
        <v>127</v>
      </c>
      <c r="G104" s="979" t="s">
        <v>49</v>
      </c>
      <c r="H104" s="300" t="s">
        <v>55</v>
      </c>
      <c r="I104" s="2208"/>
      <c r="J104" s="906" t="s">
        <v>41</v>
      </c>
      <c r="K104" s="807"/>
      <c r="L104" s="812"/>
      <c r="M104" s="811">
        <f>N104+P104</f>
        <v>0</v>
      </c>
      <c r="N104" s="723">
        <v>0</v>
      </c>
      <c r="O104" s="723"/>
      <c r="P104" s="724"/>
      <c r="Q104" s="725">
        <f>R104+T104</f>
        <v>0</v>
      </c>
      <c r="R104" s="726">
        <v>0</v>
      </c>
      <c r="S104" s="726"/>
      <c r="T104" s="727"/>
      <c r="U104" s="728">
        <v>0</v>
      </c>
      <c r="V104" s="466">
        <v>0</v>
      </c>
      <c r="W104" s="2246" t="s">
        <v>135</v>
      </c>
      <c r="X104" s="2248">
        <v>2</v>
      </c>
      <c r="Y104" s="2248">
        <v>2</v>
      </c>
      <c r="Z104" s="2249">
        <v>2</v>
      </c>
      <c r="AB104" s="11"/>
    </row>
    <row r="105" spans="1:28" ht="15.75" customHeight="1" x14ac:dyDescent="0.2">
      <c r="A105" s="1813"/>
      <c r="B105" s="1814"/>
      <c r="C105" s="2039"/>
      <c r="D105" s="947"/>
      <c r="E105" s="1858"/>
      <c r="F105" s="967"/>
      <c r="G105" s="939"/>
      <c r="H105" s="315"/>
      <c r="I105" s="2209"/>
      <c r="J105" s="907" t="s">
        <v>261</v>
      </c>
      <c r="K105" s="775"/>
      <c r="L105" s="472"/>
      <c r="M105" s="780">
        <f>N105+P105</f>
        <v>0</v>
      </c>
      <c r="N105" s="630">
        <v>0</v>
      </c>
      <c r="O105" s="630"/>
      <c r="P105" s="631"/>
      <c r="Q105" s="448">
        <f>R105+T105</f>
        <v>0</v>
      </c>
      <c r="R105" s="623"/>
      <c r="S105" s="623"/>
      <c r="T105" s="624"/>
      <c r="U105" s="729">
        <v>0</v>
      </c>
      <c r="V105" s="389">
        <v>0</v>
      </c>
      <c r="W105" s="1716"/>
      <c r="X105" s="1710"/>
      <c r="Y105" s="1710"/>
      <c r="Z105" s="1711"/>
      <c r="AB105" s="11"/>
    </row>
    <row r="106" spans="1:28" ht="14.25" customHeight="1" x14ac:dyDescent="0.2">
      <c r="A106" s="1813"/>
      <c r="B106" s="1814"/>
      <c r="C106" s="2039"/>
      <c r="D106" s="950"/>
      <c r="E106" s="2207"/>
      <c r="F106" s="971"/>
      <c r="G106" s="929"/>
      <c r="H106" s="309"/>
      <c r="I106" s="2251"/>
      <c r="J106" s="895" t="s">
        <v>121</v>
      </c>
      <c r="K106" s="773"/>
      <c r="L106" s="497"/>
      <c r="M106" s="780"/>
      <c r="N106" s="630"/>
      <c r="O106" s="630"/>
      <c r="P106" s="631"/>
      <c r="Q106" s="432"/>
      <c r="R106" s="496"/>
      <c r="S106" s="623"/>
      <c r="T106" s="624"/>
      <c r="U106" s="729"/>
      <c r="V106" s="389"/>
      <c r="W106" s="2258"/>
      <c r="X106" s="178"/>
      <c r="Y106" s="178"/>
      <c r="Z106" s="179"/>
      <c r="AB106" s="11"/>
    </row>
    <row r="107" spans="1:28" ht="25.5" customHeight="1" x14ac:dyDescent="0.2">
      <c r="A107" s="1813"/>
      <c r="B107" s="1814"/>
      <c r="C107" s="2039"/>
      <c r="D107" s="946" t="s">
        <v>8</v>
      </c>
      <c r="E107" s="1884" t="s">
        <v>106</v>
      </c>
      <c r="F107" s="2253" t="s">
        <v>124</v>
      </c>
      <c r="G107" s="928" t="s">
        <v>49</v>
      </c>
      <c r="H107" s="229" t="s">
        <v>55</v>
      </c>
      <c r="I107" s="2119" t="s">
        <v>120</v>
      </c>
      <c r="J107" s="17" t="s">
        <v>261</v>
      </c>
      <c r="K107" s="808">
        <v>152311</v>
      </c>
      <c r="L107" s="813">
        <v>152311</v>
      </c>
      <c r="M107" s="612">
        <f>N107+P107</f>
        <v>0</v>
      </c>
      <c r="N107" s="506"/>
      <c r="O107" s="506"/>
      <c r="P107" s="507"/>
      <c r="Q107" s="429">
        <f t="shared" ref="Q107" si="15">R107+T107</f>
        <v>0</v>
      </c>
      <c r="R107" s="508">
        <v>0</v>
      </c>
      <c r="S107" s="508"/>
      <c r="T107" s="509"/>
      <c r="U107" s="730">
        <v>404</v>
      </c>
      <c r="V107" s="430">
        <v>404</v>
      </c>
      <c r="W107" s="316" t="s">
        <v>136</v>
      </c>
      <c r="X107" s="317">
        <v>1</v>
      </c>
      <c r="Y107" s="317">
        <v>1</v>
      </c>
      <c r="Z107" s="318">
        <v>1</v>
      </c>
      <c r="AB107" s="11"/>
    </row>
    <row r="108" spans="1:28" ht="17.25" customHeight="1" x14ac:dyDescent="0.2">
      <c r="A108" s="1813"/>
      <c r="B108" s="1814"/>
      <c r="C108" s="2039"/>
      <c r="D108" s="947"/>
      <c r="E108" s="1827"/>
      <c r="F108" s="2243"/>
      <c r="G108" s="939"/>
      <c r="H108" s="315"/>
      <c r="I108" s="2034"/>
      <c r="J108" s="288" t="s">
        <v>112</v>
      </c>
      <c r="K108" s="809">
        <v>105653</v>
      </c>
      <c r="L108" s="814">
        <v>105653</v>
      </c>
      <c r="M108" s="615">
        <f>N108+P108</f>
        <v>0</v>
      </c>
      <c r="N108" s="513"/>
      <c r="O108" s="513"/>
      <c r="P108" s="514"/>
      <c r="Q108" s="419"/>
      <c r="R108" s="515"/>
      <c r="S108" s="515"/>
      <c r="T108" s="516"/>
      <c r="U108" s="731">
        <v>306</v>
      </c>
      <c r="V108" s="420">
        <v>306</v>
      </c>
      <c r="W108" s="316" t="s">
        <v>56</v>
      </c>
      <c r="X108" s="317">
        <v>67</v>
      </c>
      <c r="Y108" s="317">
        <v>67</v>
      </c>
      <c r="Z108" s="318">
        <v>67</v>
      </c>
      <c r="AB108" s="11"/>
    </row>
    <row r="109" spans="1:28" ht="17.25" customHeight="1" x14ac:dyDescent="0.2">
      <c r="A109" s="1813"/>
      <c r="B109" s="1814"/>
      <c r="C109" s="2039"/>
      <c r="D109" s="947"/>
      <c r="E109" s="2252"/>
      <c r="F109" s="2244"/>
      <c r="G109" s="939"/>
      <c r="H109" s="315"/>
      <c r="I109" s="2209"/>
      <c r="J109" s="175" t="s">
        <v>121</v>
      </c>
      <c r="K109" s="815">
        <v>65825</v>
      </c>
      <c r="L109" s="816">
        <v>65825</v>
      </c>
      <c r="M109" s="817"/>
      <c r="N109" s="590"/>
      <c r="O109" s="590"/>
      <c r="P109" s="529"/>
      <c r="Q109" s="427">
        <f t="shared" ref="Q109" si="16">R109+T109</f>
        <v>0</v>
      </c>
      <c r="R109" s="597">
        <v>0</v>
      </c>
      <c r="S109" s="597"/>
      <c r="T109" s="598">
        <v>0</v>
      </c>
      <c r="U109" s="732"/>
      <c r="V109" s="733"/>
      <c r="W109" s="170"/>
      <c r="X109" s="319"/>
      <c r="Y109" s="319"/>
      <c r="Z109" s="418"/>
      <c r="AB109" s="11"/>
    </row>
    <row r="110" spans="1:28" ht="21.75" customHeight="1" x14ac:dyDescent="0.2">
      <c r="A110" s="1813"/>
      <c r="B110" s="1814"/>
      <c r="C110" s="2039"/>
      <c r="D110" s="125" t="s">
        <v>10</v>
      </c>
      <c r="E110" s="842" t="s">
        <v>107</v>
      </c>
      <c r="F110" s="2254"/>
      <c r="G110" s="929"/>
      <c r="H110" s="309"/>
      <c r="I110" s="2209"/>
      <c r="J110" s="22" t="s">
        <v>261</v>
      </c>
      <c r="K110" s="1026">
        <v>173801</v>
      </c>
      <c r="L110" s="401">
        <v>174911</v>
      </c>
      <c r="M110" s="611">
        <f>+N110+P110</f>
        <v>0</v>
      </c>
      <c r="N110" s="630"/>
      <c r="O110" s="630"/>
      <c r="P110" s="631"/>
      <c r="Q110" s="432">
        <f>R110</f>
        <v>0</v>
      </c>
      <c r="R110" s="496">
        <v>0</v>
      </c>
      <c r="S110" s="623"/>
      <c r="T110" s="624"/>
      <c r="U110" s="729">
        <v>600</v>
      </c>
      <c r="V110" s="389">
        <v>600</v>
      </c>
      <c r="W110" s="984" t="s">
        <v>143</v>
      </c>
      <c r="X110" s="173">
        <v>0.5</v>
      </c>
      <c r="Y110" s="173">
        <v>0.5</v>
      </c>
      <c r="Z110" s="174">
        <v>0.5</v>
      </c>
      <c r="AB110" s="11"/>
    </row>
    <row r="111" spans="1:28" ht="54" customHeight="1" x14ac:dyDescent="0.2">
      <c r="A111" s="1813"/>
      <c r="B111" s="1814"/>
      <c r="C111" s="2039"/>
      <c r="D111" s="217" t="s">
        <v>44</v>
      </c>
      <c r="E111" s="999" t="s">
        <v>247</v>
      </c>
      <c r="F111" s="278"/>
      <c r="G111" s="1024" t="s">
        <v>49</v>
      </c>
      <c r="H111" s="920" t="s">
        <v>55</v>
      </c>
      <c r="I111" s="908"/>
      <c r="J111" s="218" t="s">
        <v>41</v>
      </c>
      <c r="K111" s="810">
        <v>5213</v>
      </c>
      <c r="L111" s="402">
        <v>5213</v>
      </c>
      <c r="M111" s="611">
        <f>N111</f>
        <v>0</v>
      </c>
      <c r="N111" s="517"/>
      <c r="O111" s="611"/>
      <c r="P111" s="736"/>
      <c r="Q111" s="425"/>
      <c r="R111" s="425"/>
      <c r="S111" s="425"/>
      <c r="T111" s="737"/>
      <c r="U111" s="383">
        <v>20</v>
      </c>
      <c r="V111" s="426">
        <v>20</v>
      </c>
      <c r="W111" s="219" t="s">
        <v>161</v>
      </c>
      <c r="X111" s="205">
        <v>3</v>
      </c>
      <c r="Y111" s="205">
        <v>3</v>
      </c>
      <c r="Z111" s="206" t="s">
        <v>162</v>
      </c>
    </row>
    <row r="112" spans="1:28" ht="39" customHeight="1" x14ac:dyDescent="0.2">
      <c r="A112" s="1813"/>
      <c r="B112" s="1814"/>
      <c r="C112" s="2039"/>
      <c r="D112" s="125" t="s">
        <v>49</v>
      </c>
      <c r="E112" s="842" t="s">
        <v>95</v>
      </c>
      <c r="F112" s="996"/>
      <c r="G112" s="980" t="s">
        <v>52</v>
      </c>
      <c r="H112" s="934" t="s">
        <v>55</v>
      </c>
      <c r="I112" s="1027"/>
      <c r="J112" s="17" t="s">
        <v>261</v>
      </c>
      <c r="K112" s="528">
        <v>29049</v>
      </c>
      <c r="L112" s="428">
        <f>29049+64522</f>
        <v>93571</v>
      </c>
      <c r="M112" s="839">
        <f>N112</f>
        <v>0</v>
      </c>
      <c r="N112" s="746"/>
      <c r="O112" s="840"/>
      <c r="P112" s="841"/>
      <c r="Q112" s="427">
        <f>R112+T112</f>
        <v>0</v>
      </c>
      <c r="R112" s="427">
        <v>0</v>
      </c>
      <c r="S112" s="427"/>
      <c r="T112" s="396"/>
      <c r="U112" s="469">
        <v>100</v>
      </c>
      <c r="V112" s="460">
        <v>100</v>
      </c>
      <c r="W112" s="134" t="s">
        <v>254</v>
      </c>
      <c r="X112" s="1020">
        <v>5</v>
      </c>
      <c r="Y112" s="1020">
        <v>5</v>
      </c>
      <c r="Z112" s="181">
        <v>5</v>
      </c>
      <c r="AB112" s="11"/>
    </row>
    <row r="113" spans="1:28" ht="40.5" customHeight="1" x14ac:dyDescent="0.2">
      <c r="A113" s="1813"/>
      <c r="B113" s="1814"/>
      <c r="C113" s="2039"/>
      <c r="D113" s="959" t="s">
        <v>50</v>
      </c>
      <c r="E113" s="1029" t="s">
        <v>279</v>
      </c>
      <c r="F113" s="190"/>
      <c r="G113" s="982" t="s">
        <v>49</v>
      </c>
      <c r="H113" s="983" t="s">
        <v>55</v>
      </c>
      <c r="I113" s="1007"/>
      <c r="J113" s="289" t="s">
        <v>112</v>
      </c>
      <c r="K113" s="475">
        <v>5792</v>
      </c>
      <c r="L113" s="472">
        <v>5792</v>
      </c>
      <c r="M113" s="619">
        <f>+N113</f>
        <v>0</v>
      </c>
      <c r="N113" s="620"/>
      <c r="O113" s="742"/>
      <c r="P113" s="747"/>
      <c r="Q113" s="743"/>
      <c r="R113" s="744"/>
      <c r="S113" s="623"/>
      <c r="T113" s="624"/>
      <c r="U113" s="449"/>
      <c r="V113" s="450"/>
      <c r="W113" s="1019" t="s">
        <v>205</v>
      </c>
      <c r="X113" s="192">
        <v>1</v>
      </c>
      <c r="Y113" s="191"/>
      <c r="Z113" s="291"/>
      <c r="AB113" s="11"/>
    </row>
    <row r="114" spans="1:28" ht="53.25" customHeight="1" x14ac:dyDescent="0.2">
      <c r="A114" s="1813"/>
      <c r="B114" s="1814"/>
      <c r="C114" s="2039"/>
      <c r="D114" s="125" t="s">
        <v>52</v>
      </c>
      <c r="E114" s="842" t="s">
        <v>144</v>
      </c>
      <c r="F114" s="165" t="s">
        <v>125</v>
      </c>
      <c r="G114" s="166"/>
      <c r="H114" s="480"/>
      <c r="I114" s="843"/>
      <c r="J114" s="22" t="s">
        <v>41</v>
      </c>
      <c r="K114" s="475"/>
      <c r="L114" s="472"/>
      <c r="M114" s="780">
        <f>+N114+P114</f>
        <v>0</v>
      </c>
      <c r="N114" s="630">
        <v>0</v>
      </c>
      <c r="O114" s="630"/>
      <c r="P114" s="631"/>
      <c r="Q114" s="448">
        <f>R114</f>
        <v>0</v>
      </c>
      <c r="R114" s="623">
        <v>0</v>
      </c>
      <c r="S114" s="623"/>
      <c r="T114" s="624"/>
      <c r="U114" s="729"/>
      <c r="V114" s="389"/>
      <c r="W114" s="134"/>
      <c r="X114" s="182"/>
      <c r="Y114" s="182"/>
      <c r="Z114" s="181"/>
      <c r="AB114" s="11"/>
    </row>
    <row r="115" spans="1:28" ht="17.25" customHeight="1" thickBot="1" x14ac:dyDescent="0.25">
      <c r="A115" s="1838"/>
      <c r="B115" s="1839"/>
      <c r="C115" s="2257"/>
      <c r="D115" s="155"/>
      <c r="E115" s="1996"/>
      <c r="F115" s="1996"/>
      <c r="G115" s="1996"/>
      <c r="H115" s="1996"/>
      <c r="I115" s="2000" t="s">
        <v>103</v>
      </c>
      <c r="J115" s="2001"/>
      <c r="K115" s="672">
        <f>SUM(K107:K114)</f>
        <v>537644</v>
      </c>
      <c r="L115" s="672">
        <f t="shared" ref="L115:V115" si="17">SUM(L107:L114)</f>
        <v>603276</v>
      </c>
      <c r="M115" s="672">
        <f t="shared" si="17"/>
        <v>0</v>
      </c>
      <c r="N115" s="672">
        <f t="shared" si="17"/>
        <v>0</v>
      </c>
      <c r="O115" s="672">
        <f t="shared" si="17"/>
        <v>0</v>
      </c>
      <c r="P115" s="672">
        <f t="shared" si="17"/>
        <v>0</v>
      </c>
      <c r="Q115" s="672">
        <f t="shared" si="17"/>
        <v>0</v>
      </c>
      <c r="R115" s="672">
        <f t="shared" si="17"/>
        <v>0</v>
      </c>
      <c r="S115" s="672">
        <f t="shared" si="17"/>
        <v>0</v>
      </c>
      <c r="T115" s="672">
        <f t="shared" si="17"/>
        <v>0</v>
      </c>
      <c r="U115" s="672">
        <f t="shared" si="17"/>
        <v>1430</v>
      </c>
      <c r="V115" s="672">
        <f t="shared" si="17"/>
        <v>1430</v>
      </c>
      <c r="W115" s="156"/>
      <c r="X115" s="157"/>
      <c r="Y115" s="157"/>
      <c r="Z115" s="158"/>
      <c r="AB115" s="11"/>
    </row>
    <row r="116" spans="1:28" ht="14.25" customHeight="1" x14ac:dyDescent="0.2">
      <c r="A116" s="938" t="s">
        <v>8</v>
      </c>
      <c r="B116" s="945" t="s">
        <v>44</v>
      </c>
      <c r="C116" s="977" t="s">
        <v>10</v>
      </c>
      <c r="D116" s="947"/>
      <c r="E116" s="2214" t="s">
        <v>283</v>
      </c>
      <c r="F116" s="116" t="s">
        <v>127</v>
      </c>
      <c r="G116" s="979" t="s">
        <v>49</v>
      </c>
      <c r="H116" s="300" t="s">
        <v>55</v>
      </c>
      <c r="I116" s="2208"/>
      <c r="J116" s="906" t="s">
        <v>112</v>
      </c>
      <c r="K116" s="807"/>
      <c r="L116" s="812"/>
      <c r="M116" s="811">
        <f>N116+P116</f>
        <v>0</v>
      </c>
      <c r="N116" s="723">
        <v>0</v>
      </c>
      <c r="O116" s="723"/>
      <c r="P116" s="724"/>
      <c r="Q116" s="725">
        <f>R116+T116</f>
        <v>0</v>
      </c>
      <c r="R116" s="726">
        <v>0</v>
      </c>
      <c r="S116" s="726"/>
      <c r="T116" s="727"/>
      <c r="U116" s="728">
        <v>0</v>
      </c>
      <c r="V116" s="466">
        <v>0</v>
      </c>
      <c r="W116" s="2246"/>
      <c r="X116" s="2248"/>
      <c r="Y116" s="2248"/>
      <c r="Z116" s="2249"/>
      <c r="AB116" s="11"/>
    </row>
    <row r="117" spans="1:28" ht="15.75" customHeight="1" x14ac:dyDescent="0.2">
      <c r="A117" s="938"/>
      <c r="B117" s="945"/>
      <c r="C117" s="977"/>
      <c r="D117" s="947"/>
      <c r="E117" s="2255"/>
      <c r="F117" s="967"/>
      <c r="G117" s="939"/>
      <c r="H117" s="315"/>
      <c r="I117" s="2209"/>
      <c r="J117" s="907" t="s">
        <v>261</v>
      </c>
      <c r="K117" s="775"/>
      <c r="L117" s="472"/>
      <c r="M117" s="780">
        <f>N117+P117</f>
        <v>0</v>
      </c>
      <c r="N117" s="630">
        <v>0</v>
      </c>
      <c r="O117" s="630"/>
      <c r="P117" s="631"/>
      <c r="Q117" s="448">
        <f>R117+T117</f>
        <v>0</v>
      </c>
      <c r="R117" s="623"/>
      <c r="S117" s="623"/>
      <c r="T117" s="624"/>
      <c r="U117" s="729">
        <v>0</v>
      </c>
      <c r="V117" s="389">
        <v>0</v>
      </c>
      <c r="W117" s="1716"/>
      <c r="X117" s="1710"/>
      <c r="Y117" s="1710"/>
      <c r="Z117" s="1711"/>
      <c r="AB117" s="11"/>
    </row>
    <row r="118" spans="1:28" ht="18.75" customHeight="1" x14ac:dyDescent="0.2">
      <c r="A118" s="938"/>
      <c r="B118" s="945"/>
      <c r="C118" s="977"/>
      <c r="D118" s="950"/>
      <c r="E118" s="2256"/>
      <c r="F118" s="971"/>
      <c r="G118" s="929"/>
      <c r="H118" s="309"/>
      <c r="I118" s="2251"/>
      <c r="J118" s="895" t="s">
        <v>121</v>
      </c>
      <c r="K118" s="775"/>
      <c r="L118" s="472"/>
      <c r="M118" s="757"/>
      <c r="N118" s="693"/>
      <c r="O118" s="630"/>
      <c r="P118" s="631"/>
      <c r="Q118" s="448"/>
      <c r="R118" s="623"/>
      <c r="S118" s="623"/>
      <c r="T118" s="624"/>
      <c r="U118" s="729"/>
      <c r="V118" s="389"/>
      <c r="W118" s="2247"/>
      <c r="X118" s="135"/>
      <c r="Y118" s="135"/>
      <c r="Z118" s="136"/>
      <c r="AB118" s="11"/>
    </row>
    <row r="119" spans="1:28" ht="18" customHeight="1" x14ac:dyDescent="0.2">
      <c r="A119" s="1813"/>
      <c r="B119" s="1814"/>
      <c r="C119" s="2039"/>
      <c r="D119" s="2042" t="s">
        <v>8</v>
      </c>
      <c r="E119" s="1819" t="s">
        <v>57</v>
      </c>
      <c r="F119" s="299"/>
      <c r="G119" s="928" t="s">
        <v>49</v>
      </c>
      <c r="H119" s="845" t="s">
        <v>55</v>
      </c>
      <c r="I119" s="2119" t="s">
        <v>145</v>
      </c>
      <c r="J119" s="494" t="s">
        <v>112</v>
      </c>
      <c r="K119" s="846">
        <v>321478</v>
      </c>
      <c r="L119" s="791">
        <v>321478</v>
      </c>
      <c r="M119" s="851">
        <f>+N119</f>
        <v>0</v>
      </c>
      <c r="N119" s="852"/>
      <c r="O119" s="847"/>
      <c r="P119" s="848"/>
      <c r="Q119" s="429">
        <f>R119+T119</f>
        <v>0</v>
      </c>
      <c r="R119" s="508">
        <v>0</v>
      </c>
      <c r="S119" s="508"/>
      <c r="T119" s="509"/>
      <c r="U119" s="430">
        <v>1150</v>
      </c>
      <c r="V119" s="431">
        <v>1200</v>
      </c>
      <c r="W119" s="1715" t="s">
        <v>80</v>
      </c>
      <c r="X119" s="2226">
        <v>155</v>
      </c>
      <c r="Y119" s="2226">
        <v>160</v>
      </c>
      <c r="Z119" s="2242">
        <v>160</v>
      </c>
      <c r="AB119" s="11"/>
    </row>
    <row r="120" spans="1:28" ht="19.5" customHeight="1" x14ac:dyDescent="0.2">
      <c r="A120" s="1813"/>
      <c r="B120" s="1814"/>
      <c r="C120" s="2039"/>
      <c r="D120" s="2058"/>
      <c r="E120" s="2250"/>
      <c r="F120" s="2243"/>
      <c r="G120" s="939"/>
      <c r="H120" s="203"/>
      <c r="I120" s="2209"/>
      <c r="J120" s="290" t="s">
        <v>121</v>
      </c>
      <c r="K120" s="818">
        <v>6482</v>
      </c>
      <c r="L120" s="402">
        <v>6482</v>
      </c>
      <c r="M120" s="853"/>
      <c r="N120" s="854"/>
      <c r="O120" s="738"/>
      <c r="P120" s="739"/>
      <c r="Q120" s="425"/>
      <c r="R120" s="523"/>
      <c r="S120" s="523"/>
      <c r="T120" s="524"/>
      <c r="U120" s="383"/>
      <c r="V120" s="384"/>
      <c r="W120" s="1717"/>
      <c r="X120" s="2227"/>
      <c r="Y120" s="2227"/>
      <c r="Z120" s="2008"/>
      <c r="AB120" s="11"/>
    </row>
    <row r="121" spans="1:28" ht="40.5" customHeight="1" x14ac:dyDescent="0.2">
      <c r="A121" s="1813"/>
      <c r="B121" s="1814"/>
      <c r="C121" s="2039"/>
      <c r="D121" s="2058"/>
      <c r="E121" s="2250"/>
      <c r="F121" s="2243"/>
      <c r="G121" s="939"/>
      <c r="H121" s="203"/>
      <c r="I121" s="2251"/>
      <c r="J121" s="289" t="s">
        <v>112</v>
      </c>
      <c r="K121" s="530">
        <v>11585</v>
      </c>
      <c r="L121" s="428">
        <v>11585</v>
      </c>
      <c r="M121" s="855">
        <f>N121+P121</f>
        <v>0</v>
      </c>
      <c r="N121" s="856"/>
      <c r="O121" s="95"/>
      <c r="P121" s="96"/>
      <c r="Q121" s="740"/>
      <c r="R121" s="741"/>
      <c r="S121" s="596"/>
      <c r="T121" s="625"/>
      <c r="U121" s="469">
        <v>8</v>
      </c>
      <c r="V121" s="460">
        <v>8</v>
      </c>
      <c r="W121" s="134" t="s">
        <v>158</v>
      </c>
      <c r="X121" s="187">
        <v>1</v>
      </c>
      <c r="Y121" s="368"/>
      <c r="Z121" s="369"/>
      <c r="AB121" s="11"/>
    </row>
    <row r="122" spans="1:28" ht="28.5" customHeight="1" x14ac:dyDescent="0.2">
      <c r="A122" s="1813"/>
      <c r="B122" s="1814"/>
      <c r="C122" s="2039"/>
      <c r="D122" s="2058"/>
      <c r="E122" s="2206"/>
      <c r="F122" s="2244"/>
      <c r="G122" s="939"/>
      <c r="H122" s="203"/>
      <c r="I122" s="2245" t="s">
        <v>120</v>
      </c>
      <c r="J122" s="859" t="s">
        <v>112</v>
      </c>
      <c r="K122" s="773">
        <v>168038</v>
      </c>
      <c r="L122" s="497">
        <v>168038</v>
      </c>
      <c r="M122" s="860"/>
      <c r="N122" s="861"/>
      <c r="O122" s="862"/>
      <c r="P122" s="863"/>
      <c r="Q122" s="432"/>
      <c r="R122" s="496"/>
      <c r="S122" s="496"/>
      <c r="T122" s="559"/>
      <c r="U122" s="382">
        <v>572</v>
      </c>
      <c r="V122" s="634">
        <v>572</v>
      </c>
      <c r="W122" s="180" t="s">
        <v>147</v>
      </c>
      <c r="X122" s="182">
        <v>487</v>
      </c>
      <c r="Y122" s="182">
        <v>500</v>
      </c>
      <c r="Z122" s="181">
        <v>500</v>
      </c>
      <c r="AB122" s="11"/>
    </row>
    <row r="123" spans="1:28" ht="28.5" customHeight="1" x14ac:dyDescent="0.2">
      <c r="A123" s="1813"/>
      <c r="B123" s="1814"/>
      <c r="C123" s="2039"/>
      <c r="D123" s="2058"/>
      <c r="E123" s="941"/>
      <c r="F123" s="2244"/>
      <c r="G123" s="939"/>
      <c r="H123" s="203"/>
      <c r="I123" s="2209"/>
      <c r="J123" s="320"/>
      <c r="K123" s="769"/>
      <c r="L123" s="428"/>
      <c r="M123" s="855">
        <f>+N123+P123</f>
        <v>0</v>
      </c>
      <c r="N123" s="856"/>
      <c r="O123" s="95"/>
      <c r="P123" s="96"/>
      <c r="Q123" s="525"/>
      <c r="R123" s="526"/>
      <c r="S123" s="526"/>
      <c r="T123" s="527"/>
      <c r="U123" s="733"/>
      <c r="V123" s="392"/>
      <c r="W123" s="134" t="s">
        <v>250</v>
      </c>
      <c r="X123" s="187">
        <v>3</v>
      </c>
      <c r="Y123" s="187">
        <v>3</v>
      </c>
      <c r="Z123" s="188">
        <v>3</v>
      </c>
      <c r="AB123" s="11"/>
    </row>
    <row r="124" spans="1:28" ht="30.75" customHeight="1" x14ac:dyDescent="0.2">
      <c r="A124" s="1813"/>
      <c r="B124" s="1814"/>
      <c r="C124" s="2039"/>
      <c r="D124" s="2058"/>
      <c r="E124" s="970"/>
      <c r="F124" s="850"/>
      <c r="G124" s="929"/>
      <c r="H124" s="849"/>
      <c r="I124" s="2209"/>
      <c r="J124" s="290"/>
      <c r="K124" s="764"/>
      <c r="L124" s="401"/>
      <c r="M124" s="853">
        <f>+N124</f>
        <v>0</v>
      </c>
      <c r="N124" s="854"/>
      <c r="O124" s="153"/>
      <c r="P124" s="154"/>
      <c r="Q124" s="864"/>
      <c r="R124" s="865"/>
      <c r="S124" s="518"/>
      <c r="T124" s="519"/>
      <c r="U124" s="401"/>
      <c r="V124" s="447"/>
      <c r="W124" s="134" t="s">
        <v>251</v>
      </c>
      <c r="X124" s="193">
        <v>770</v>
      </c>
      <c r="Y124" s="193">
        <v>280</v>
      </c>
      <c r="Z124" s="194">
        <v>280</v>
      </c>
      <c r="AB124" s="11"/>
    </row>
    <row r="125" spans="1:28" ht="39.75" customHeight="1" x14ac:dyDescent="0.2">
      <c r="A125" s="1813"/>
      <c r="B125" s="1814"/>
      <c r="C125" s="2039"/>
      <c r="D125" s="2058"/>
      <c r="E125" s="1840" t="s">
        <v>269</v>
      </c>
      <c r="F125" s="410"/>
      <c r="G125" s="1023" t="s">
        <v>49</v>
      </c>
      <c r="H125" s="919" t="s">
        <v>55</v>
      </c>
      <c r="I125" s="2209"/>
      <c r="J125" s="288" t="s">
        <v>112</v>
      </c>
      <c r="K125" s="751">
        <v>40547</v>
      </c>
      <c r="L125" s="783">
        <v>40547</v>
      </c>
      <c r="M125" s="512">
        <f>P125</f>
        <v>0</v>
      </c>
      <c r="N125" s="511"/>
      <c r="O125" s="511"/>
      <c r="P125" s="614"/>
      <c r="Q125" s="419"/>
      <c r="R125" s="515"/>
      <c r="S125" s="516"/>
      <c r="T125" s="516"/>
      <c r="U125" s="752"/>
      <c r="V125" s="482"/>
      <c r="W125" s="414" t="s">
        <v>253</v>
      </c>
      <c r="X125" s="415" t="s">
        <v>163</v>
      </c>
      <c r="Y125" s="412"/>
      <c r="Z125" s="413"/>
      <c r="AB125" s="11"/>
    </row>
    <row r="126" spans="1:28" ht="30" customHeight="1" x14ac:dyDescent="0.2">
      <c r="A126" s="1813"/>
      <c r="B126" s="1814"/>
      <c r="C126" s="2039"/>
      <c r="D126" s="2058"/>
      <c r="E126" s="2100"/>
      <c r="F126" s="993"/>
      <c r="G126" s="1024"/>
      <c r="H126" s="309"/>
      <c r="I126" s="2209"/>
      <c r="J126" s="290" t="s">
        <v>112</v>
      </c>
      <c r="K126" s="820">
        <v>178087</v>
      </c>
      <c r="L126" s="816">
        <f>178087-71556</f>
        <v>106531</v>
      </c>
      <c r="M126" s="569">
        <f>P126</f>
        <v>0</v>
      </c>
      <c r="N126" s="710"/>
      <c r="O126" s="712"/>
      <c r="P126" s="713"/>
      <c r="Q126" s="714"/>
      <c r="R126" s="573"/>
      <c r="S126" s="573"/>
      <c r="T126" s="574"/>
      <c r="U126" s="753">
        <v>350</v>
      </c>
      <c r="V126" s="754">
        <v>350</v>
      </c>
      <c r="W126" s="152" t="s">
        <v>252</v>
      </c>
      <c r="X126" s="353" t="s">
        <v>91</v>
      </c>
      <c r="Y126" s="192"/>
      <c r="Z126" s="411"/>
      <c r="AB126" s="11"/>
    </row>
    <row r="127" spans="1:28" ht="23.25" customHeight="1" x14ac:dyDescent="0.2">
      <c r="A127" s="989"/>
      <c r="B127" s="945"/>
      <c r="C127" s="942"/>
      <c r="D127" s="2092" t="s">
        <v>10</v>
      </c>
      <c r="E127" s="1824" t="s">
        <v>268</v>
      </c>
      <c r="F127" s="2223" t="s">
        <v>188</v>
      </c>
      <c r="G127" s="2225" t="s">
        <v>49</v>
      </c>
      <c r="H127" s="1806" t="s">
        <v>55</v>
      </c>
      <c r="I127" s="2241"/>
      <c r="J127" s="115" t="s">
        <v>112</v>
      </c>
      <c r="K127" s="773">
        <v>14481</v>
      </c>
      <c r="L127" s="866">
        <f>14481+71556</f>
        <v>86037</v>
      </c>
      <c r="M127" s="632">
        <f>P127</f>
        <v>0</v>
      </c>
      <c r="N127" s="654"/>
      <c r="O127" s="657"/>
      <c r="P127" s="658"/>
      <c r="Q127" s="432"/>
      <c r="R127" s="496"/>
      <c r="S127" s="496"/>
      <c r="T127" s="559"/>
      <c r="U127" s="382"/>
      <c r="V127" s="634"/>
      <c r="W127" s="195" t="s">
        <v>72</v>
      </c>
      <c r="X127" s="284">
        <v>1</v>
      </c>
      <c r="Y127" s="915"/>
      <c r="Z127" s="917"/>
      <c r="AB127" s="11"/>
    </row>
    <row r="128" spans="1:28" ht="18.75" customHeight="1" x14ac:dyDescent="0.2">
      <c r="A128" s="989"/>
      <c r="B128" s="945"/>
      <c r="C128" s="942"/>
      <c r="D128" s="2097"/>
      <c r="E128" s="1843"/>
      <c r="F128" s="2224"/>
      <c r="G128" s="2225"/>
      <c r="H128" s="1806"/>
      <c r="I128" s="2241"/>
      <c r="J128" s="288"/>
      <c r="K128" s="774"/>
      <c r="L128" s="814"/>
      <c r="M128" s="844">
        <f>P128</f>
        <v>0</v>
      </c>
      <c r="N128" s="748"/>
      <c r="O128" s="513"/>
      <c r="P128" s="514"/>
      <c r="Q128" s="419"/>
      <c r="R128" s="515"/>
      <c r="S128" s="515"/>
      <c r="T128" s="516"/>
      <c r="U128" s="420"/>
      <c r="V128" s="421"/>
      <c r="W128" s="113"/>
      <c r="X128" s="284"/>
      <c r="Y128" s="915"/>
      <c r="Z128" s="917"/>
      <c r="AB128" s="11"/>
    </row>
    <row r="129" spans="1:28" ht="25.5" customHeight="1" x14ac:dyDescent="0.2">
      <c r="A129" s="1813"/>
      <c r="B129" s="1814"/>
      <c r="C129" s="2039"/>
      <c r="D129" s="946" t="s">
        <v>44</v>
      </c>
      <c r="E129" s="2210" t="s">
        <v>150</v>
      </c>
      <c r="F129" s="943" t="s">
        <v>74</v>
      </c>
      <c r="G129" s="928"/>
      <c r="H129" s="919" t="s">
        <v>55</v>
      </c>
      <c r="I129" s="2213" t="s">
        <v>146</v>
      </c>
      <c r="J129" s="115" t="s">
        <v>112</v>
      </c>
      <c r="K129" s="443">
        <v>57924</v>
      </c>
      <c r="L129" s="497">
        <v>57924</v>
      </c>
      <c r="M129" s="857">
        <f>N129+P129</f>
        <v>0</v>
      </c>
      <c r="N129" s="858"/>
      <c r="O129" s="537"/>
      <c r="P129" s="633"/>
      <c r="Q129" s="432">
        <f>R129+T129</f>
        <v>0</v>
      </c>
      <c r="R129" s="496"/>
      <c r="S129" s="496"/>
      <c r="T129" s="559">
        <v>0</v>
      </c>
      <c r="U129" s="773">
        <v>800</v>
      </c>
      <c r="V129" s="497">
        <v>500</v>
      </c>
      <c r="W129" s="909" t="s">
        <v>151</v>
      </c>
      <c r="X129" s="100">
        <v>1</v>
      </c>
      <c r="Y129" s="100"/>
      <c r="Z129" s="101"/>
      <c r="AB129" s="11"/>
    </row>
    <row r="130" spans="1:28" ht="25.5" customHeight="1" x14ac:dyDescent="0.2">
      <c r="A130" s="1813"/>
      <c r="B130" s="1814"/>
      <c r="C130" s="2039"/>
      <c r="D130" s="947"/>
      <c r="E130" s="2211"/>
      <c r="F130" s="409"/>
      <c r="G130" s="939"/>
      <c r="H130" s="934"/>
      <c r="I130" s="2201"/>
      <c r="J130" s="320"/>
      <c r="K130" s="530"/>
      <c r="L130" s="428"/>
      <c r="M130" s="855">
        <f t="shared" ref="M130:M131" si="18">N130+P130</f>
        <v>0</v>
      </c>
      <c r="N130" s="856"/>
      <c r="O130" s="526"/>
      <c r="P130" s="529"/>
      <c r="Q130" s="525"/>
      <c r="R130" s="526"/>
      <c r="S130" s="526"/>
      <c r="T130" s="527"/>
      <c r="U130" s="769"/>
      <c r="V130" s="428"/>
      <c r="W130" s="180" t="s">
        <v>153</v>
      </c>
      <c r="X130" s="198">
        <v>2</v>
      </c>
      <c r="Y130" s="182"/>
      <c r="Z130" s="181"/>
      <c r="AB130" s="11"/>
    </row>
    <row r="131" spans="1:28" ht="27.75" customHeight="1" x14ac:dyDescent="0.2">
      <c r="A131" s="1813"/>
      <c r="B131" s="1814"/>
      <c r="C131" s="2039"/>
      <c r="D131" s="947"/>
      <c r="E131" s="2211"/>
      <c r="F131" s="944"/>
      <c r="G131" s="939"/>
      <c r="H131" s="934"/>
      <c r="I131" s="2201"/>
      <c r="J131" s="320"/>
      <c r="K131" s="530"/>
      <c r="L131" s="428"/>
      <c r="M131" s="855">
        <f t="shared" si="18"/>
        <v>0</v>
      </c>
      <c r="N131" s="856"/>
      <c r="O131" s="526"/>
      <c r="P131" s="529"/>
      <c r="Q131" s="525"/>
      <c r="R131" s="526"/>
      <c r="S131" s="526"/>
      <c r="T131" s="527"/>
      <c r="U131" s="769"/>
      <c r="V131" s="428"/>
      <c r="W131" s="180" t="s">
        <v>154</v>
      </c>
      <c r="X131" s="198">
        <v>1</v>
      </c>
      <c r="Y131" s="182"/>
      <c r="Z131" s="181"/>
      <c r="AB131" s="11"/>
    </row>
    <row r="132" spans="1:28" ht="27.75" customHeight="1" x14ac:dyDescent="0.2">
      <c r="A132" s="1813"/>
      <c r="B132" s="1814"/>
      <c r="C132" s="2039"/>
      <c r="D132" s="950"/>
      <c r="E132" s="2212"/>
      <c r="F132" s="949"/>
      <c r="G132" s="929"/>
      <c r="H132" s="920"/>
      <c r="I132" s="2201"/>
      <c r="J132" s="175"/>
      <c r="K132" s="764"/>
      <c r="L132" s="401"/>
      <c r="M132" s="520"/>
      <c r="N132" s="517"/>
      <c r="O132" s="517"/>
      <c r="P132" s="736"/>
      <c r="Q132" s="517"/>
      <c r="R132" s="517"/>
      <c r="S132" s="517"/>
      <c r="T132" s="764"/>
      <c r="U132" s="770"/>
      <c r="V132" s="401"/>
      <c r="W132" s="180" t="s">
        <v>152</v>
      </c>
      <c r="X132" s="182"/>
      <c r="Y132" s="182">
        <v>50</v>
      </c>
      <c r="Z132" s="181">
        <v>50</v>
      </c>
      <c r="AB132" s="11"/>
    </row>
    <row r="133" spans="1:28" ht="32.25" customHeight="1" x14ac:dyDescent="0.2">
      <c r="A133" s="989"/>
      <c r="B133" s="945"/>
      <c r="C133" s="942"/>
      <c r="D133" s="959" t="s">
        <v>49</v>
      </c>
      <c r="E133" s="189" t="s">
        <v>148</v>
      </c>
      <c r="F133" s="381" t="s">
        <v>189</v>
      </c>
      <c r="G133" s="982" t="s">
        <v>49</v>
      </c>
      <c r="H133" s="983" t="s">
        <v>55</v>
      </c>
      <c r="I133" s="1021"/>
      <c r="J133" s="186" t="s">
        <v>71</v>
      </c>
      <c r="K133" s="777"/>
      <c r="L133" s="463"/>
      <c r="M133" s="619"/>
      <c r="N133" s="620"/>
      <c r="O133" s="630"/>
      <c r="P133" s="631"/>
      <c r="Q133" s="448"/>
      <c r="R133" s="623"/>
      <c r="S133" s="623"/>
      <c r="T133" s="624"/>
      <c r="U133" s="389"/>
      <c r="V133" s="434"/>
      <c r="W133" s="114" t="s">
        <v>69</v>
      </c>
      <c r="X133" s="182"/>
      <c r="Y133" s="182"/>
      <c r="Z133" s="181"/>
      <c r="AB133" s="11"/>
    </row>
    <row r="134" spans="1:28" ht="19.5" customHeight="1" x14ac:dyDescent="0.2">
      <c r="A134" s="938"/>
      <c r="B134" s="945"/>
      <c r="C134" s="942"/>
      <c r="D134" s="2042" t="s">
        <v>50</v>
      </c>
      <c r="E134" s="2228" t="s">
        <v>192</v>
      </c>
      <c r="F134" s="1022" t="s">
        <v>74</v>
      </c>
      <c r="G134" s="2231" t="s">
        <v>49</v>
      </c>
      <c r="H134" s="2234" t="s">
        <v>68</v>
      </c>
      <c r="I134" s="2237" t="s">
        <v>119</v>
      </c>
      <c r="J134" s="176" t="s">
        <v>112</v>
      </c>
      <c r="K134" s="772">
        <v>8689</v>
      </c>
      <c r="L134" s="734">
        <v>8689</v>
      </c>
      <c r="M134" s="505">
        <f>P134</f>
        <v>0</v>
      </c>
      <c r="N134" s="503"/>
      <c r="O134" s="503"/>
      <c r="P134" s="531"/>
      <c r="Q134" s="429">
        <f>R134+T134</f>
        <v>0</v>
      </c>
      <c r="R134" s="508"/>
      <c r="S134" s="508"/>
      <c r="T134" s="509"/>
      <c r="U134" s="430">
        <v>45</v>
      </c>
      <c r="V134" s="456"/>
      <c r="W134" s="214" t="s">
        <v>173</v>
      </c>
      <c r="X134" s="215">
        <v>1</v>
      </c>
      <c r="Y134" s="215"/>
      <c r="Z134" s="216"/>
      <c r="AB134" s="11"/>
    </row>
    <row r="135" spans="1:28" ht="17.25" customHeight="1" x14ac:dyDescent="0.2">
      <c r="A135" s="938"/>
      <c r="B135" s="945"/>
      <c r="C135" s="942"/>
      <c r="D135" s="2058"/>
      <c r="E135" s="2229"/>
      <c r="F135" s="2021" t="s">
        <v>180</v>
      </c>
      <c r="G135" s="2232"/>
      <c r="H135" s="2235"/>
      <c r="I135" s="2238"/>
      <c r="J135" s="17" t="s">
        <v>261</v>
      </c>
      <c r="K135" s="867"/>
      <c r="L135" s="428">
        <f>54684-50684</f>
        <v>4000</v>
      </c>
      <c r="M135" s="512">
        <f>P135</f>
        <v>0</v>
      </c>
      <c r="N135" s="543"/>
      <c r="O135" s="543"/>
      <c r="P135" s="544"/>
      <c r="Q135" s="422"/>
      <c r="R135" s="565"/>
      <c r="S135" s="566"/>
      <c r="T135" s="566"/>
      <c r="U135" s="423">
        <v>1300</v>
      </c>
      <c r="V135" s="454"/>
      <c r="W135" s="242" t="s">
        <v>160</v>
      </c>
      <c r="X135" s="211">
        <v>20</v>
      </c>
      <c r="Y135" s="211">
        <v>100</v>
      </c>
      <c r="Z135" s="212"/>
      <c r="AB135" s="11"/>
    </row>
    <row r="136" spans="1:28" ht="17.25" customHeight="1" x14ac:dyDescent="0.2">
      <c r="A136" s="938"/>
      <c r="B136" s="945"/>
      <c r="C136" s="942"/>
      <c r="D136" s="2058"/>
      <c r="E136" s="2229"/>
      <c r="F136" s="2021"/>
      <c r="G136" s="2232"/>
      <c r="H136" s="2235"/>
      <c r="I136" s="2238"/>
      <c r="J136" s="220" t="s">
        <v>261</v>
      </c>
      <c r="K136" s="778">
        <v>72405</v>
      </c>
      <c r="L136" s="787">
        <v>72410</v>
      </c>
      <c r="M136" s="528"/>
      <c r="N136" s="821"/>
      <c r="O136" s="821"/>
      <c r="P136" s="822"/>
      <c r="Q136" s="495"/>
      <c r="R136" s="823"/>
      <c r="S136" s="824"/>
      <c r="T136" s="824"/>
      <c r="U136" s="486"/>
      <c r="V136" s="825"/>
      <c r="W136" s="826"/>
      <c r="X136" s="827"/>
      <c r="Y136" s="827"/>
      <c r="Z136" s="828"/>
      <c r="AB136" s="11"/>
    </row>
    <row r="137" spans="1:28" ht="17.25" customHeight="1" x14ac:dyDescent="0.2">
      <c r="A137" s="938"/>
      <c r="B137" s="945"/>
      <c r="C137" s="942"/>
      <c r="D137" s="2043"/>
      <c r="E137" s="2230"/>
      <c r="F137" s="2240"/>
      <c r="G137" s="2233"/>
      <c r="H137" s="2236"/>
      <c r="I137" s="2239"/>
      <c r="J137" s="110" t="s">
        <v>71</v>
      </c>
      <c r="K137" s="764">
        <v>47353</v>
      </c>
      <c r="L137" s="401">
        <v>47353</v>
      </c>
      <c r="M137" s="569">
        <f>N137+P137</f>
        <v>0</v>
      </c>
      <c r="N137" s="710"/>
      <c r="O137" s="710"/>
      <c r="P137" s="749"/>
      <c r="Q137" s="714">
        <f>R137+T137</f>
        <v>0</v>
      </c>
      <c r="R137" s="573"/>
      <c r="S137" s="574"/>
      <c r="T137" s="574">
        <v>0</v>
      </c>
      <c r="U137" s="439"/>
      <c r="V137" s="750"/>
      <c r="W137" s="416"/>
      <c r="X137" s="319"/>
      <c r="Y137" s="319"/>
      <c r="Z137" s="417"/>
      <c r="AB137" s="11"/>
    </row>
    <row r="138" spans="1:28" ht="17.25" customHeight="1" thickBot="1" x14ac:dyDescent="0.25">
      <c r="A138" s="501"/>
      <c r="B138" s="954"/>
      <c r="C138" s="159"/>
      <c r="D138" s="163"/>
      <c r="E138" s="163"/>
      <c r="F138" s="163"/>
      <c r="G138" s="163"/>
      <c r="H138" s="163"/>
      <c r="I138" s="2011" t="s">
        <v>103</v>
      </c>
      <c r="J138" s="2012"/>
      <c r="K138" s="668">
        <f>SUM(K119:K137)</f>
        <v>927069</v>
      </c>
      <c r="L138" s="668">
        <f t="shared" ref="L138:V138" si="19">SUM(L119:L137)</f>
        <v>931074</v>
      </c>
      <c r="M138" s="668">
        <f t="shared" si="19"/>
        <v>0</v>
      </c>
      <c r="N138" s="668">
        <f t="shared" si="19"/>
        <v>0</v>
      </c>
      <c r="O138" s="668">
        <f t="shared" si="19"/>
        <v>0</v>
      </c>
      <c r="P138" s="668">
        <f t="shared" si="19"/>
        <v>0</v>
      </c>
      <c r="Q138" s="668">
        <f t="shared" si="19"/>
        <v>0</v>
      </c>
      <c r="R138" s="668">
        <f t="shared" si="19"/>
        <v>0</v>
      </c>
      <c r="S138" s="668">
        <f t="shared" si="19"/>
        <v>0</v>
      </c>
      <c r="T138" s="668">
        <f t="shared" si="19"/>
        <v>0</v>
      </c>
      <c r="U138" s="668">
        <f t="shared" si="19"/>
        <v>4225</v>
      </c>
      <c r="V138" s="668">
        <f t="shared" si="19"/>
        <v>2630</v>
      </c>
      <c r="W138" s="160"/>
      <c r="X138" s="161"/>
      <c r="Y138" s="161"/>
      <c r="Z138" s="151"/>
      <c r="AB138" s="11"/>
    </row>
    <row r="139" spans="1:28" ht="14.25" customHeight="1" x14ac:dyDescent="0.2">
      <c r="A139" s="1831" t="s">
        <v>8</v>
      </c>
      <c r="B139" s="1832" t="s">
        <v>44</v>
      </c>
      <c r="C139" s="1833" t="s">
        <v>44</v>
      </c>
      <c r="D139" s="2169"/>
      <c r="E139" s="1859" t="s">
        <v>76</v>
      </c>
      <c r="F139" s="1845" t="s">
        <v>122</v>
      </c>
      <c r="G139" s="2218" t="s">
        <v>44</v>
      </c>
      <c r="H139" s="2220" t="s">
        <v>91</v>
      </c>
      <c r="I139" s="2222" t="s">
        <v>104</v>
      </c>
      <c r="J139" s="16" t="s">
        <v>41</v>
      </c>
      <c r="K139" s="807">
        <v>98471</v>
      </c>
      <c r="L139" s="745">
        <f>98471-33546</f>
        <v>64925</v>
      </c>
      <c r="M139" s="1010">
        <f>+N139+P139</f>
        <v>0</v>
      </c>
      <c r="N139" s="1011">
        <v>0</v>
      </c>
      <c r="O139" s="1011"/>
      <c r="P139" s="1012"/>
      <c r="Q139" s="725"/>
      <c r="R139" s="726"/>
      <c r="S139" s="726"/>
      <c r="T139" s="727"/>
      <c r="U139" s="812">
        <f>240+100</f>
        <v>340</v>
      </c>
      <c r="V139" s="1013">
        <v>140</v>
      </c>
      <c r="W139" s="13" t="s">
        <v>111</v>
      </c>
      <c r="X139" s="914">
        <v>18</v>
      </c>
      <c r="Y139" s="914">
        <v>18</v>
      </c>
      <c r="Z139" s="916">
        <v>18</v>
      </c>
      <c r="AB139" s="11"/>
    </row>
    <row r="140" spans="1:28" ht="14.25" customHeight="1" x14ac:dyDescent="0.2">
      <c r="A140" s="1813"/>
      <c r="B140" s="1814"/>
      <c r="C140" s="1816"/>
      <c r="D140" s="2058"/>
      <c r="E140" s="1820"/>
      <c r="F140" s="1846"/>
      <c r="G140" s="2185"/>
      <c r="H140" s="1886"/>
      <c r="I140" s="2133"/>
      <c r="J140" s="49" t="s">
        <v>100</v>
      </c>
      <c r="K140" s="775"/>
      <c r="L140" s="472"/>
      <c r="M140" s="629"/>
      <c r="N140" s="590"/>
      <c r="O140" s="590"/>
      <c r="P140" s="682"/>
      <c r="Q140" s="448">
        <f>R140+T140</f>
        <v>0</v>
      </c>
      <c r="R140" s="597"/>
      <c r="S140" s="597"/>
      <c r="T140" s="598"/>
      <c r="U140" s="388"/>
      <c r="V140" s="392"/>
      <c r="W140" s="1851" t="s">
        <v>149</v>
      </c>
      <c r="X140" s="915">
        <v>2</v>
      </c>
      <c r="Y140" s="915">
        <v>2</v>
      </c>
      <c r="Z140" s="917">
        <v>2</v>
      </c>
      <c r="AB140" s="11"/>
    </row>
    <row r="141" spans="1:28" ht="14.25" customHeight="1" thickBot="1" x14ac:dyDescent="0.25">
      <c r="A141" s="1838"/>
      <c r="B141" s="1839"/>
      <c r="C141" s="1841"/>
      <c r="D141" s="2170"/>
      <c r="E141" s="2217"/>
      <c r="F141" s="1847"/>
      <c r="G141" s="2219"/>
      <c r="H141" s="2221"/>
      <c r="I141" s="77"/>
      <c r="J141" s="121" t="s">
        <v>9</v>
      </c>
      <c r="K141" s="470">
        <f t="shared" ref="K141:V141" si="20">SUM(K139:K140)</f>
        <v>98471</v>
      </c>
      <c r="L141" s="390">
        <f t="shared" si="20"/>
        <v>64925</v>
      </c>
      <c r="M141" s="440">
        <f>SUM(M139:M140)</f>
        <v>0</v>
      </c>
      <c r="N141" s="684">
        <f t="shared" si="20"/>
        <v>0</v>
      </c>
      <c r="O141" s="684">
        <f t="shared" si="20"/>
        <v>0</v>
      </c>
      <c r="P141" s="686">
        <f t="shared" si="20"/>
        <v>0</v>
      </c>
      <c r="Q141" s="391">
        <f t="shared" si="20"/>
        <v>0</v>
      </c>
      <c r="R141" s="684">
        <f t="shared" si="20"/>
        <v>0</v>
      </c>
      <c r="S141" s="684">
        <f t="shared" si="20"/>
        <v>0</v>
      </c>
      <c r="T141" s="685">
        <f t="shared" si="20"/>
        <v>0</v>
      </c>
      <c r="U141" s="390">
        <f t="shared" si="20"/>
        <v>340</v>
      </c>
      <c r="V141" s="393">
        <f t="shared" si="20"/>
        <v>140</v>
      </c>
      <c r="W141" s="2205"/>
      <c r="X141" s="111"/>
      <c r="Y141" s="111"/>
      <c r="Z141" s="112"/>
      <c r="AB141" s="11"/>
    </row>
    <row r="142" spans="1:28" ht="14.25" customHeight="1" thickBot="1" x14ac:dyDescent="0.25">
      <c r="A142" s="140" t="s">
        <v>8</v>
      </c>
      <c r="B142" s="9" t="s">
        <v>44</v>
      </c>
      <c r="C142" s="1720" t="s">
        <v>11</v>
      </c>
      <c r="D142" s="1720"/>
      <c r="E142" s="1720"/>
      <c r="F142" s="1720"/>
      <c r="G142" s="1720"/>
      <c r="H142" s="1720"/>
      <c r="I142" s="1720"/>
      <c r="J142" s="1721"/>
      <c r="K142" s="397">
        <f>K141+K138+K115</f>
        <v>1563184</v>
      </c>
      <c r="L142" s="397">
        <f t="shared" ref="L142:V142" si="21">L141+L138+L115</f>
        <v>1599275</v>
      </c>
      <c r="M142" s="397">
        <f t="shared" si="21"/>
        <v>0</v>
      </c>
      <c r="N142" s="397">
        <f t="shared" si="21"/>
        <v>0</v>
      </c>
      <c r="O142" s="397">
        <f t="shared" si="21"/>
        <v>0</v>
      </c>
      <c r="P142" s="397">
        <f t="shared" si="21"/>
        <v>0</v>
      </c>
      <c r="Q142" s="397">
        <f t="shared" si="21"/>
        <v>0</v>
      </c>
      <c r="R142" s="397">
        <f t="shared" si="21"/>
        <v>0</v>
      </c>
      <c r="S142" s="397">
        <f t="shared" si="21"/>
        <v>0</v>
      </c>
      <c r="T142" s="397">
        <f t="shared" si="21"/>
        <v>0</v>
      </c>
      <c r="U142" s="397">
        <f t="shared" si="21"/>
        <v>5995</v>
      </c>
      <c r="V142" s="397">
        <f t="shared" si="21"/>
        <v>4200</v>
      </c>
      <c r="W142" s="1787"/>
      <c r="X142" s="1722"/>
      <c r="Y142" s="1722"/>
      <c r="Z142" s="1723"/>
    </row>
    <row r="143" spans="1:28" ht="14.25" customHeight="1" thickBot="1" x14ac:dyDescent="0.25">
      <c r="A143" s="139" t="s">
        <v>8</v>
      </c>
      <c r="B143" s="9" t="s">
        <v>49</v>
      </c>
      <c r="C143" s="1724" t="s">
        <v>51</v>
      </c>
      <c r="D143" s="1725"/>
      <c r="E143" s="1725"/>
      <c r="F143" s="1725"/>
      <c r="G143" s="1725"/>
      <c r="H143" s="1725"/>
      <c r="I143" s="1725"/>
      <c r="J143" s="1725"/>
      <c r="K143" s="1725"/>
      <c r="L143" s="1725"/>
      <c r="M143" s="1725"/>
      <c r="N143" s="1725"/>
      <c r="O143" s="1725"/>
      <c r="P143" s="1725"/>
      <c r="Q143" s="1725"/>
      <c r="R143" s="1725"/>
      <c r="S143" s="1725"/>
      <c r="T143" s="1725"/>
      <c r="U143" s="1725"/>
      <c r="V143" s="1725"/>
      <c r="W143" s="1725"/>
      <c r="X143" s="1725"/>
      <c r="Y143" s="1725"/>
      <c r="Z143" s="1726"/>
    </row>
    <row r="144" spans="1:28" ht="18" customHeight="1" x14ac:dyDescent="0.2">
      <c r="A144" s="1831" t="s">
        <v>8</v>
      </c>
      <c r="B144" s="1832" t="s">
        <v>49</v>
      </c>
      <c r="C144" s="869" t="s">
        <v>8</v>
      </c>
      <c r="D144" s="955"/>
      <c r="E144" s="2214" t="s">
        <v>281</v>
      </c>
      <c r="F144" s="1002"/>
      <c r="G144" s="979"/>
      <c r="H144" s="962"/>
      <c r="I144" s="910"/>
      <c r="J144" s="895" t="s">
        <v>261</v>
      </c>
      <c r="K144" s="836"/>
      <c r="L144" s="819"/>
      <c r="M144" s="811"/>
      <c r="N144" s="723"/>
      <c r="O144" s="723"/>
      <c r="P144" s="724"/>
      <c r="Q144" s="725"/>
      <c r="R144" s="726"/>
      <c r="S144" s="726"/>
      <c r="T144" s="727"/>
      <c r="U144" s="466"/>
      <c r="V144" s="473"/>
      <c r="W144" s="184"/>
      <c r="X144" s="183"/>
      <c r="Y144" s="183"/>
      <c r="Z144" s="185"/>
      <c r="AB144" s="11"/>
    </row>
    <row r="145" spans="1:28" ht="16.5" customHeight="1" x14ac:dyDescent="0.2">
      <c r="A145" s="1813"/>
      <c r="B145" s="1814"/>
      <c r="C145" s="162"/>
      <c r="D145" s="950"/>
      <c r="E145" s="2207"/>
      <c r="F145" s="971"/>
      <c r="G145" s="929"/>
      <c r="H145" s="920"/>
      <c r="I145" s="921"/>
      <c r="J145" s="895" t="s">
        <v>112</v>
      </c>
      <c r="K145" s="818"/>
      <c r="L145" s="402"/>
      <c r="M145" s="611"/>
      <c r="N145" s="521"/>
      <c r="O145" s="521"/>
      <c r="P145" s="522"/>
      <c r="Q145" s="425"/>
      <c r="R145" s="523"/>
      <c r="S145" s="523"/>
      <c r="T145" s="524"/>
      <c r="U145" s="383"/>
      <c r="V145" s="384"/>
      <c r="W145" s="990"/>
      <c r="X145" s="83"/>
      <c r="Y145" s="83"/>
      <c r="Z145" s="91"/>
      <c r="AB145" s="11"/>
    </row>
    <row r="146" spans="1:28" ht="38.25" customHeight="1" x14ac:dyDescent="0.2">
      <c r="A146" s="1813"/>
      <c r="B146" s="1814"/>
      <c r="C146" s="162"/>
      <c r="D146" s="125" t="s">
        <v>8</v>
      </c>
      <c r="E146" s="164" t="s">
        <v>159</v>
      </c>
      <c r="F146" s="165"/>
      <c r="G146" s="982" t="s">
        <v>49</v>
      </c>
      <c r="H146" s="983" t="s">
        <v>68</v>
      </c>
      <c r="I146" s="2215" t="s">
        <v>114</v>
      </c>
      <c r="J146" s="22" t="s">
        <v>261</v>
      </c>
      <c r="K146" s="775">
        <v>2896</v>
      </c>
      <c r="L146" s="472">
        <v>2896</v>
      </c>
      <c r="M146" s="780">
        <f>N146+P146</f>
        <v>0</v>
      </c>
      <c r="N146" s="630"/>
      <c r="O146" s="630"/>
      <c r="P146" s="631"/>
      <c r="Q146" s="448">
        <f>R146+T146</f>
        <v>0</v>
      </c>
      <c r="R146" s="623"/>
      <c r="S146" s="623"/>
      <c r="T146" s="624">
        <v>0</v>
      </c>
      <c r="U146" s="389">
        <v>10</v>
      </c>
      <c r="V146" s="434">
        <v>10</v>
      </c>
      <c r="W146" s="180" t="s">
        <v>174</v>
      </c>
      <c r="X146" s="182">
        <v>100</v>
      </c>
      <c r="Y146" s="182">
        <v>100</v>
      </c>
      <c r="Z146" s="181">
        <v>100</v>
      </c>
      <c r="AB146" s="11"/>
    </row>
    <row r="147" spans="1:28" ht="18.75" customHeight="1" x14ac:dyDescent="0.2">
      <c r="A147" s="1813"/>
      <c r="B147" s="1814"/>
      <c r="C147" s="162"/>
      <c r="D147" s="947" t="s">
        <v>10</v>
      </c>
      <c r="E147" s="1850" t="s">
        <v>248</v>
      </c>
      <c r="F147" s="967"/>
      <c r="G147" s="939"/>
      <c r="H147" s="934"/>
      <c r="I147" s="2216"/>
      <c r="J147" s="17" t="s">
        <v>261</v>
      </c>
      <c r="K147" s="708">
        <v>8689</v>
      </c>
      <c r="L147" s="866">
        <f>30/3.4528*1000</f>
        <v>8689</v>
      </c>
      <c r="M147" s="781"/>
      <c r="N147" s="657"/>
      <c r="O147" s="657"/>
      <c r="P147" s="658"/>
      <c r="Q147" s="427"/>
      <c r="R147" s="597"/>
      <c r="S147" s="597"/>
      <c r="T147" s="598"/>
      <c r="U147" s="388"/>
      <c r="V147" s="392"/>
      <c r="W147" s="312" t="s">
        <v>173</v>
      </c>
      <c r="X147" s="837">
        <v>1</v>
      </c>
      <c r="Y147" s="313"/>
      <c r="Z147" s="314"/>
      <c r="AB147" s="11"/>
    </row>
    <row r="148" spans="1:28" ht="27" customHeight="1" x14ac:dyDescent="0.2">
      <c r="A148" s="1813"/>
      <c r="B148" s="1814"/>
      <c r="C148" s="1008"/>
      <c r="D148" s="950"/>
      <c r="E148" s="2019"/>
      <c r="F148" s="971"/>
      <c r="G148" s="929"/>
      <c r="H148" s="920"/>
      <c r="I148" s="2216"/>
      <c r="J148" s="110"/>
      <c r="K148" s="702"/>
      <c r="L148" s="899"/>
      <c r="M148" s="611"/>
      <c r="N148" s="521"/>
      <c r="O148" s="521"/>
      <c r="P148" s="522"/>
      <c r="Q148" s="425"/>
      <c r="R148" s="523"/>
      <c r="S148" s="523"/>
      <c r="T148" s="524"/>
      <c r="U148" s="550">
        <v>203</v>
      </c>
      <c r="V148" s="550"/>
      <c r="W148" s="900" t="s">
        <v>238</v>
      </c>
      <c r="X148" s="901"/>
      <c r="Y148" s="135">
        <v>100</v>
      </c>
      <c r="Z148" s="902"/>
      <c r="AB148" s="11"/>
    </row>
    <row r="149" spans="1:28" ht="16.5" customHeight="1" x14ac:dyDescent="0.2">
      <c r="A149" s="1813"/>
      <c r="B149" s="1814"/>
      <c r="C149" s="2039"/>
      <c r="D149" s="2042" t="s">
        <v>44</v>
      </c>
      <c r="E149" s="2210" t="s">
        <v>85</v>
      </c>
      <c r="F149" s="1880" t="s">
        <v>74</v>
      </c>
      <c r="G149" s="2203" t="s">
        <v>44</v>
      </c>
      <c r="H149" s="2204" t="s">
        <v>68</v>
      </c>
      <c r="I149" s="2133"/>
      <c r="J149" s="115" t="s">
        <v>261</v>
      </c>
      <c r="K149" s="775">
        <v>72405</v>
      </c>
      <c r="L149" s="472">
        <v>72405</v>
      </c>
      <c r="M149" s="661">
        <f>N149+P149</f>
        <v>0</v>
      </c>
      <c r="N149" s="662"/>
      <c r="O149" s="662"/>
      <c r="P149" s="663"/>
      <c r="Q149" s="448">
        <f>R149+T149</f>
        <v>0</v>
      </c>
      <c r="R149" s="623"/>
      <c r="S149" s="623"/>
      <c r="T149" s="624">
        <v>0</v>
      </c>
      <c r="U149" s="389">
        <v>300</v>
      </c>
      <c r="V149" s="434"/>
      <c r="W149" s="1009" t="s">
        <v>173</v>
      </c>
      <c r="X149" s="198">
        <v>1</v>
      </c>
      <c r="Y149" s="198"/>
      <c r="Z149" s="199"/>
      <c r="AB149" s="11"/>
    </row>
    <row r="150" spans="1:28" ht="27" customHeight="1" x14ac:dyDescent="0.2">
      <c r="A150" s="1813"/>
      <c r="B150" s="1814"/>
      <c r="C150" s="2039"/>
      <c r="D150" s="2043"/>
      <c r="E150" s="2212"/>
      <c r="F150" s="1881"/>
      <c r="G150" s="2186"/>
      <c r="H150" s="2083"/>
      <c r="I150" s="2133"/>
      <c r="J150" s="49" t="s">
        <v>112</v>
      </c>
      <c r="K150" s="775">
        <v>14481</v>
      </c>
      <c r="L150" s="472">
        <v>14481</v>
      </c>
      <c r="M150" s="661">
        <f>N150+P150</f>
        <v>0</v>
      </c>
      <c r="N150" s="662"/>
      <c r="O150" s="662"/>
      <c r="P150" s="663"/>
      <c r="Q150" s="448">
        <f>R150+T150</f>
        <v>0</v>
      </c>
      <c r="R150" s="523"/>
      <c r="S150" s="523"/>
      <c r="T150" s="524"/>
      <c r="U150" s="383">
        <v>50</v>
      </c>
      <c r="V150" s="384"/>
      <c r="W150" s="152" t="s">
        <v>90</v>
      </c>
      <c r="X150" s="153">
        <v>3</v>
      </c>
      <c r="Y150" s="153">
        <v>7</v>
      </c>
      <c r="Z150" s="154"/>
      <c r="AB150" s="11"/>
    </row>
    <row r="151" spans="1:28" ht="19.5" customHeight="1" x14ac:dyDescent="0.2">
      <c r="A151" s="1813"/>
      <c r="B151" s="1814"/>
      <c r="C151" s="1028"/>
      <c r="D151" s="2088" t="s">
        <v>49</v>
      </c>
      <c r="E151" s="1888" t="s">
        <v>197</v>
      </c>
      <c r="F151" s="1927" t="s">
        <v>74</v>
      </c>
      <c r="G151" s="2199" t="s">
        <v>49</v>
      </c>
      <c r="H151" s="2092" t="s">
        <v>68</v>
      </c>
      <c r="I151" s="2201"/>
      <c r="J151" s="17" t="s">
        <v>261</v>
      </c>
      <c r="K151" s="763">
        <v>8689</v>
      </c>
      <c r="L151" s="734">
        <v>8689</v>
      </c>
      <c r="M151" s="502">
        <f>P151</f>
        <v>0</v>
      </c>
      <c r="N151" s="503"/>
      <c r="O151" s="503"/>
      <c r="P151" s="531"/>
      <c r="Q151" s="502"/>
      <c r="R151" s="503"/>
      <c r="S151" s="503"/>
      <c r="T151" s="504"/>
      <c r="U151" s="734">
        <v>243</v>
      </c>
      <c r="V151" s="735"/>
      <c r="W151" s="214" t="s">
        <v>72</v>
      </c>
      <c r="X151" s="276">
        <v>1</v>
      </c>
      <c r="Y151" s="276"/>
      <c r="Z151" s="277"/>
    </row>
    <row r="152" spans="1:28" ht="22.5" customHeight="1" x14ac:dyDescent="0.2">
      <c r="A152" s="1813"/>
      <c r="B152" s="1814"/>
      <c r="C152" s="1028"/>
      <c r="D152" s="2089"/>
      <c r="E152" s="1914"/>
      <c r="F152" s="1928"/>
      <c r="G152" s="2200"/>
      <c r="H152" s="2093"/>
      <c r="I152" s="2202"/>
      <c r="J152" s="23" t="s">
        <v>71</v>
      </c>
      <c r="K152" s="764"/>
      <c r="L152" s="401"/>
      <c r="M152" s="517"/>
      <c r="N152" s="518"/>
      <c r="O152" s="518"/>
      <c r="P152" s="549"/>
      <c r="Q152" s="517"/>
      <c r="R152" s="518"/>
      <c r="S152" s="518"/>
      <c r="T152" s="519"/>
      <c r="U152" s="401"/>
      <c r="V152" s="736"/>
      <c r="W152" s="964" t="s">
        <v>193</v>
      </c>
      <c r="X152" s="135"/>
      <c r="Y152" s="153">
        <v>100</v>
      </c>
      <c r="Z152" s="154"/>
      <c r="AB152" s="11"/>
    </row>
    <row r="153" spans="1:28" ht="17.25" customHeight="1" thickBot="1" x14ac:dyDescent="0.25">
      <c r="A153" s="1813"/>
      <c r="B153" s="1814"/>
      <c r="C153" s="159"/>
      <c r="D153" s="163"/>
      <c r="E153" s="163"/>
      <c r="F153" s="163"/>
      <c r="G153" s="163"/>
      <c r="H153" s="163"/>
      <c r="I153" s="2011" t="s">
        <v>103</v>
      </c>
      <c r="J153" s="2012"/>
      <c r="K153" s="668">
        <f>SUM(K144:K152)</f>
        <v>107160</v>
      </c>
      <c r="L153" s="668">
        <f t="shared" ref="L153:V153" si="22">SUM(L144:L152)</f>
        <v>107160</v>
      </c>
      <c r="M153" s="668">
        <f t="shared" si="22"/>
        <v>0</v>
      </c>
      <c r="N153" s="668">
        <f t="shared" si="22"/>
        <v>0</v>
      </c>
      <c r="O153" s="668">
        <f t="shared" si="22"/>
        <v>0</v>
      </c>
      <c r="P153" s="668">
        <f t="shared" si="22"/>
        <v>0</v>
      </c>
      <c r="Q153" s="668">
        <f t="shared" si="22"/>
        <v>0</v>
      </c>
      <c r="R153" s="668">
        <f t="shared" si="22"/>
        <v>0</v>
      </c>
      <c r="S153" s="668">
        <f t="shared" si="22"/>
        <v>0</v>
      </c>
      <c r="T153" s="668">
        <f t="shared" si="22"/>
        <v>0</v>
      </c>
      <c r="U153" s="668">
        <f t="shared" si="22"/>
        <v>806</v>
      </c>
      <c r="V153" s="668">
        <f t="shared" si="22"/>
        <v>10</v>
      </c>
      <c r="W153" s="160"/>
      <c r="X153" s="161"/>
      <c r="Y153" s="161"/>
      <c r="Z153" s="151"/>
      <c r="AB153" s="11"/>
    </row>
    <row r="154" spans="1:28" ht="15" customHeight="1" x14ac:dyDescent="0.2">
      <c r="A154" s="1813"/>
      <c r="B154" s="1814"/>
      <c r="C154" s="869" t="s">
        <v>10</v>
      </c>
      <c r="D154" s="955"/>
      <c r="E154" s="1737" t="s">
        <v>280</v>
      </c>
      <c r="F154" s="1002"/>
      <c r="G154" s="979"/>
      <c r="H154" s="962"/>
      <c r="I154" s="2208" t="s">
        <v>271</v>
      </c>
      <c r="J154" s="893" t="s">
        <v>261</v>
      </c>
      <c r="K154" s="818"/>
      <c r="L154" s="819"/>
      <c r="M154" s="811"/>
      <c r="N154" s="723"/>
      <c r="O154" s="723"/>
      <c r="P154" s="724"/>
      <c r="Q154" s="725"/>
      <c r="R154" s="726"/>
      <c r="S154" s="726"/>
      <c r="T154" s="727"/>
      <c r="U154" s="466"/>
      <c r="V154" s="473"/>
      <c r="W154" s="912"/>
      <c r="X154" s="27"/>
      <c r="Y154" s="27"/>
      <c r="Z154" s="28"/>
      <c r="AB154" s="11"/>
    </row>
    <row r="155" spans="1:28" ht="13.5" customHeight="1" x14ac:dyDescent="0.2">
      <c r="A155" s="1813"/>
      <c r="B155" s="1814"/>
      <c r="C155" s="162"/>
      <c r="D155" s="947"/>
      <c r="E155" s="2206"/>
      <c r="F155" s="967"/>
      <c r="G155" s="939"/>
      <c r="H155" s="934"/>
      <c r="I155" s="2209"/>
      <c r="J155" s="894" t="s">
        <v>260</v>
      </c>
      <c r="K155" s="818"/>
      <c r="L155" s="402"/>
      <c r="M155" s="611"/>
      <c r="N155" s="521"/>
      <c r="O155" s="521"/>
      <c r="P155" s="522"/>
      <c r="Q155" s="425"/>
      <c r="R155" s="523"/>
      <c r="S155" s="523"/>
      <c r="T155" s="524"/>
      <c r="U155" s="383"/>
      <c r="V155" s="384"/>
      <c r="W155" s="883"/>
      <c r="X155" s="884"/>
      <c r="Y155" s="885"/>
      <c r="Z155" s="886"/>
      <c r="AB155" s="11"/>
    </row>
    <row r="156" spans="1:28" ht="13.5" customHeight="1" x14ac:dyDescent="0.2">
      <c r="A156" s="1813"/>
      <c r="B156" s="1814"/>
      <c r="C156" s="162"/>
      <c r="D156" s="947"/>
      <c r="E156" s="2206"/>
      <c r="F156" s="967"/>
      <c r="G156" s="939"/>
      <c r="H156" s="934"/>
      <c r="I156" s="2209"/>
      <c r="J156" s="895" t="s">
        <v>41</v>
      </c>
      <c r="K156" s="818"/>
      <c r="L156" s="402"/>
      <c r="M156" s="611"/>
      <c r="N156" s="521"/>
      <c r="O156" s="521"/>
      <c r="P156" s="522"/>
      <c r="Q156" s="425"/>
      <c r="R156" s="523"/>
      <c r="S156" s="523"/>
      <c r="T156" s="524"/>
      <c r="U156" s="383"/>
      <c r="V156" s="384"/>
      <c r="W156" s="883"/>
      <c r="X156" s="884"/>
      <c r="Y156" s="885"/>
      <c r="Z156" s="886"/>
      <c r="AB156" s="11"/>
    </row>
    <row r="157" spans="1:28" ht="15" customHeight="1" x14ac:dyDescent="0.2">
      <c r="A157" s="1813"/>
      <c r="B157" s="1814"/>
      <c r="C157" s="162"/>
      <c r="D157" s="950"/>
      <c r="E157" s="2207"/>
      <c r="F157" s="967"/>
      <c r="G157" s="939"/>
      <c r="H157" s="934"/>
      <c r="I157" s="2209"/>
      <c r="J157" s="893" t="s">
        <v>112</v>
      </c>
      <c r="K157" s="818"/>
      <c r="L157" s="402"/>
      <c r="M157" s="611"/>
      <c r="N157" s="521"/>
      <c r="O157" s="521"/>
      <c r="P157" s="522"/>
      <c r="Q157" s="425"/>
      <c r="R157" s="523"/>
      <c r="S157" s="523"/>
      <c r="T157" s="524"/>
      <c r="U157" s="383"/>
      <c r="V157" s="384"/>
      <c r="W157" s="973"/>
      <c r="X157" s="888"/>
      <c r="Y157" s="889"/>
      <c r="Z157" s="890"/>
      <c r="AB157" s="11"/>
    </row>
    <row r="158" spans="1:28" ht="14.25" customHeight="1" x14ac:dyDescent="0.2">
      <c r="A158" s="1813"/>
      <c r="B158" s="1814"/>
      <c r="C158" s="162"/>
      <c r="D158" s="947" t="s">
        <v>8</v>
      </c>
      <c r="E158" s="940" t="s">
        <v>277</v>
      </c>
      <c r="F158" s="299"/>
      <c r="G158" s="2193" t="s">
        <v>270</v>
      </c>
      <c r="H158" s="919" t="s">
        <v>55</v>
      </c>
      <c r="I158" s="911"/>
      <c r="J158" s="186" t="s">
        <v>261</v>
      </c>
      <c r="K158" s="775">
        <v>347544</v>
      </c>
      <c r="L158" s="472"/>
      <c r="M158" s="780">
        <f>P158</f>
        <v>0</v>
      </c>
      <c r="N158" s="630"/>
      <c r="O158" s="630"/>
      <c r="P158" s="631"/>
      <c r="Q158" s="448">
        <f>T158</f>
        <v>0</v>
      </c>
      <c r="R158" s="623"/>
      <c r="S158" s="623"/>
      <c r="T158" s="624">
        <v>0</v>
      </c>
      <c r="U158" s="389">
        <v>1200</v>
      </c>
      <c r="V158" s="434">
        <v>1200</v>
      </c>
      <c r="W158" s="1715" t="s">
        <v>110</v>
      </c>
      <c r="X158" s="887">
        <v>3.5</v>
      </c>
      <c r="Y158" s="89">
        <v>2.5</v>
      </c>
      <c r="Z158" s="90">
        <v>2.5</v>
      </c>
      <c r="AA158" s="65"/>
      <c r="AB158" s="11"/>
    </row>
    <row r="159" spans="1:28" ht="15" customHeight="1" x14ac:dyDescent="0.2">
      <c r="A159" s="1813"/>
      <c r="B159" s="1814"/>
      <c r="C159" s="162"/>
      <c r="D159" s="947"/>
      <c r="E159" s="2197" t="s">
        <v>272</v>
      </c>
      <c r="F159" s="967"/>
      <c r="G159" s="2194"/>
      <c r="H159" s="978"/>
      <c r="I159" s="1030"/>
      <c r="J159" s="288" t="s">
        <v>261</v>
      </c>
      <c r="K159" s="530"/>
      <c r="L159" s="438">
        <f>263727+116998</f>
        <v>380725</v>
      </c>
      <c r="M159" s="756"/>
      <c r="N159" s="756"/>
      <c r="O159" s="756"/>
      <c r="P159" s="465"/>
      <c r="Q159" s="427"/>
      <c r="R159" s="427"/>
      <c r="S159" s="427"/>
      <c r="T159" s="396"/>
      <c r="U159" s="388"/>
      <c r="V159" s="436"/>
      <c r="W159" s="2196"/>
      <c r="X159" s="833"/>
      <c r="Y159" s="302"/>
      <c r="Z159" s="303"/>
      <c r="AA159" s="65"/>
      <c r="AB159" s="11"/>
    </row>
    <row r="160" spans="1:28" ht="15" customHeight="1" x14ac:dyDescent="0.2">
      <c r="A160" s="1813"/>
      <c r="B160" s="1814"/>
      <c r="C160" s="162"/>
      <c r="D160" s="947"/>
      <c r="E160" s="2198"/>
      <c r="F160" s="967"/>
      <c r="G160" s="2194"/>
      <c r="H160" s="978"/>
      <c r="I160" s="1030"/>
      <c r="J160" s="220" t="s">
        <v>260</v>
      </c>
      <c r="K160" s="530"/>
      <c r="L160" s="438">
        <v>345544</v>
      </c>
      <c r="M160" s="756"/>
      <c r="N160" s="756"/>
      <c r="O160" s="756"/>
      <c r="P160" s="465"/>
      <c r="Q160" s="427"/>
      <c r="R160" s="427"/>
      <c r="S160" s="427"/>
      <c r="T160" s="396"/>
      <c r="U160" s="388"/>
      <c r="V160" s="436"/>
      <c r="W160" s="883"/>
      <c r="X160" s="884"/>
      <c r="Y160" s="885"/>
      <c r="Z160" s="886"/>
      <c r="AA160" s="65"/>
      <c r="AB160" s="11"/>
    </row>
    <row r="161" spans="1:28" ht="16.5" customHeight="1" x14ac:dyDescent="0.2">
      <c r="A161" s="1813"/>
      <c r="B161" s="1814"/>
      <c r="C161" s="162"/>
      <c r="D161" s="947"/>
      <c r="E161" s="829" t="s">
        <v>273</v>
      </c>
      <c r="F161" s="967"/>
      <c r="G161" s="2194"/>
      <c r="H161" s="978"/>
      <c r="I161" s="1030"/>
      <c r="J161" s="220" t="s">
        <v>261</v>
      </c>
      <c r="K161" s="530"/>
      <c r="L161" s="438">
        <f>110000-9549</f>
        <v>100451</v>
      </c>
      <c r="M161" s="756"/>
      <c r="N161" s="756"/>
      <c r="O161" s="756"/>
      <c r="P161" s="465"/>
      <c r="Q161" s="427"/>
      <c r="R161" s="427"/>
      <c r="S161" s="427"/>
      <c r="T161" s="396"/>
      <c r="U161" s="388"/>
      <c r="V161" s="436"/>
      <c r="W161" s="883"/>
      <c r="X161" s="884"/>
      <c r="Y161" s="885"/>
      <c r="Z161" s="886"/>
      <c r="AA161" s="65"/>
      <c r="AB161" s="11"/>
    </row>
    <row r="162" spans="1:28" ht="24.75" customHeight="1" x14ac:dyDescent="0.2">
      <c r="A162" s="1813"/>
      <c r="B162" s="1814"/>
      <c r="C162" s="162"/>
      <c r="D162" s="947"/>
      <c r="E162" s="487" t="s">
        <v>274</v>
      </c>
      <c r="F162" s="967"/>
      <c r="G162" s="2194"/>
      <c r="H162" s="978"/>
      <c r="I162" s="1030"/>
      <c r="J162" s="220" t="s">
        <v>261</v>
      </c>
      <c r="K162" s="530"/>
      <c r="L162" s="438">
        <f>148000-86048</f>
        <v>61952</v>
      </c>
      <c r="M162" s="756"/>
      <c r="N162" s="756"/>
      <c r="O162" s="756"/>
      <c r="P162" s="465"/>
      <c r="Q162" s="427"/>
      <c r="R162" s="427"/>
      <c r="S162" s="427"/>
      <c r="T162" s="396"/>
      <c r="U162" s="388"/>
      <c r="V162" s="436"/>
      <c r="W162" s="883"/>
      <c r="X162" s="884"/>
      <c r="Y162" s="885"/>
      <c r="Z162" s="886"/>
      <c r="AA162" s="65"/>
      <c r="AB162" s="11"/>
    </row>
    <row r="163" spans="1:28" ht="27" customHeight="1" x14ac:dyDescent="0.2">
      <c r="A163" s="1813"/>
      <c r="B163" s="1814"/>
      <c r="C163" s="162"/>
      <c r="D163" s="947"/>
      <c r="E163" s="487" t="s">
        <v>275</v>
      </c>
      <c r="F163" s="967"/>
      <c r="G163" s="2194"/>
      <c r="H163" s="978"/>
      <c r="I163" s="1030"/>
      <c r="J163" s="220" t="s">
        <v>261</v>
      </c>
      <c r="K163" s="530"/>
      <c r="L163" s="438">
        <f>99300-59896</f>
        <v>39404</v>
      </c>
      <c r="M163" s="756"/>
      <c r="N163" s="756"/>
      <c r="O163" s="756"/>
      <c r="P163" s="465"/>
      <c r="Q163" s="427"/>
      <c r="R163" s="427"/>
      <c r="S163" s="427"/>
      <c r="T163" s="396"/>
      <c r="U163" s="388"/>
      <c r="V163" s="436"/>
      <c r="W163" s="883"/>
      <c r="X163" s="884"/>
      <c r="Y163" s="885"/>
      <c r="Z163" s="886"/>
      <c r="AA163" s="65"/>
      <c r="AB163" s="11"/>
    </row>
    <row r="164" spans="1:28" ht="18" customHeight="1" x14ac:dyDescent="0.2">
      <c r="A164" s="1813"/>
      <c r="B164" s="1814"/>
      <c r="C164" s="162"/>
      <c r="D164" s="950"/>
      <c r="E164" s="830" t="s">
        <v>276</v>
      </c>
      <c r="F164" s="971"/>
      <c r="G164" s="2195"/>
      <c r="H164" s="1025"/>
      <c r="I164" s="1030"/>
      <c r="J164" s="831" t="s">
        <v>261</v>
      </c>
      <c r="K164" s="770"/>
      <c r="L164" s="439">
        <f>174424+5504</f>
        <v>179928</v>
      </c>
      <c r="M164" s="611"/>
      <c r="N164" s="611"/>
      <c r="O164" s="611"/>
      <c r="P164" s="835"/>
      <c r="Q164" s="425"/>
      <c r="R164" s="425"/>
      <c r="S164" s="425"/>
      <c r="T164" s="395"/>
      <c r="U164" s="383"/>
      <c r="V164" s="426"/>
      <c r="W164" s="832"/>
      <c r="X164" s="834"/>
      <c r="Y164" s="83"/>
      <c r="Z164" s="91"/>
      <c r="AA164" s="65"/>
      <c r="AB164" s="11"/>
    </row>
    <row r="165" spans="1:28" ht="27" customHeight="1" x14ac:dyDescent="0.2">
      <c r="A165" s="1813"/>
      <c r="B165" s="1814"/>
      <c r="C165" s="2039"/>
      <c r="D165" s="870" t="s">
        <v>10</v>
      </c>
      <c r="E165" s="948" t="s">
        <v>84</v>
      </c>
      <c r="F165" s="299"/>
      <c r="G165" s="928"/>
      <c r="H165" s="919"/>
      <c r="I165" s="891"/>
      <c r="J165" s="115"/>
      <c r="K165" s="838"/>
      <c r="L165" s="871"/>
      <c r="M165" s="781"/>
      <c r="N165" s="657"/>
      <c r="O165" s="657"/>
      <c r="P165" s="658"/>
      <c r="Q165" s="432"/>
      <c r="R165" s="496"/>
      <c r="S165" s="496"/>
      <c r="T165" s="559"/>
      <c r="U165" s="382"/>
      <c r="V165" s="634"/>
      <c r="W165" s="913"/>
      <c r="X165" s="173"/>
      <c r="Y165" s="173"/>
      <c r="Z165" s="174"/>
      <c r="AA165" s="12"/>
      <c r="AB165" s="11"/>
    </row>
    <row r="166" spans="1:28" ht="24.75" customHeight="1" x14ac:dyDescent="0.2">
      <c r="A166" s="1813"/>
      <c r="B166" s="1814"/>
      <c r="C166" s="2039"/>
      <c r="D166" s="870"/>
      <c r="E166" s="2191" t="s">
        <v>83</v>
      </c>
      <c r="F166" s="967"/>
      <c r="G166" s="939" t="s">
        <v>49</v>
      </c>
      <c r="H166" s="934" t="s">
        <v>52</v>
      </c>
      <c r="I166" s="2050"/>
      <c r="J166" s="485" t="s">
        <v>261</v>
      </c>
      <c r="K166" s="1014">
        <v>628475</v>
      </c>
      <c r="L166" s="1015">
        <f>628475+152138+65000</f>
        <v>845613</v>
      </c>
      <c r="M166" s="1018">
        <f>N166+P166</f>
        <v>0</v>
      </c>
      <c r="N166" s="821"/>
      <c r="O166" s="821"/>
      <c r="P166" s="822"/>
      <c r="Q166" s="495">
        <f>R166+T166</f>
        <v>0</v>
      </c>
      <c r="R166" s="823">
        <v>0</v>
      </c>
      <c r="S166" s="823"/>
      <c r="T166" s="824"/>
      <c r="U166" s="486">
        <v>2170</v>
      </c>
      <c r="V166" s="490">
        <v>2170</v>
      </c>
      <c r="W166" s="913" t="s">
        <v>62</v>
      </c>
      <c r="X166" s="173" t="s">
        <v>156</v>
      </c>
      <c r="Y166" s="173" t="s">
        <v>156</v>
      </c>
      <c r="Z166" s="174" t="s">
        <v>156</v>
      </c>
    </row>
    <row r="167" spans="1:28" ht="26.25" customHeight="1" x14ac:dyDescent="0.2">
      <c r="A167" s="1813"/>
      <c r="B167" s="1814"/>
      <c r="C167" s="2039"/>
      <c r="D167" s="870"/>
      <c r="E167" s="1827"/>
      <c r="F167" s="967"/>
      <c r="G167" s="939"/>
      <c r="H167" s="934"/>
      <c r="I167" s="2050"/>
      <c r="J167" s="17"/>
      <c r="K167" s="769"/>
      <c r="L167" s="873"/>
      <c r="M167" s="756"/>
      <c r="N167" s="590"/>
      <c r="O167" s="590"/>
      <c r="P167" s="682"/>
      <c r="Q167" s="427"/>
      <c r="R167" s="597"/>
      <c r="S167" s="597"/>
      <c r="T167" s="598"/>
      <c r="U167" s="388"/>
      <c r="V167" s="392"/>
      <c r="W167" s="207" t="s">
        <v>61</v>
      </c>
      <c r="X167" s="208" t="s">
        <v>157</v>
      </c>
      <c r="Y167" s="208" t="s">
        <v>157</v>
      </c>
      <c r="Z167" s="209" t="s">
        <v>157</v>
      </c>
    </row>
    <row r="168" spans="1:28" ht="20.25" customHeight="1" x14ac:dyDescent="0.2">
      <c r="A168" s="1813"/>
      <c r="B168" s="1814"/>
      <c r="C168" s="2039"/>
      <c r="D168" s="870"/>
      <c r="E168" s="1828"/>
      <c r="F168" s="967"/>
      <c r="G168" s="939"/>
      <c r="H168" s="934"/>
      <c r="I168" s="2051"/>
      <c r="J168" s="1016"/>
      <c r="K168" s="774"/>
      <c r="L168" s="783"/>
      <c r="M168" s="1017"/>
      <c r="N168" s="748"/>
      <c r="O168" s="748"/>
      <c r="P168" s="669"/>
      <c r="Q168" s="419"/>
      <c r="R168" s="515"/>
      <c r="S168" s="515"/>
      <c r="T168" s="516"/>
      <c r="U168" s="420"/>
      <c r="V168" s="421"/>
      <c r="W168" s="990" t="s">
        <v>108</v>
      </c>
      <c r="X168" s="205" t="s">
        <v>155</v>
      </c>
      <c r="Y168" s="205" t="s">
        <v>155</v>
      </c>
      <c r="Z168" s="206" t="s">
        <v>155</v>
      </c>
    </row>
    <row r="169" spans="1:28" ht="17.25" customHeight="1" x14ac:dyDescent="0.2">
      <c r="A169" s="1813"/>
      <c r="B169" s="1814"/>
      <c r="C169" s="2039"/>
      <c r="D169" s="870"/>
      <c r="E169" s="1827" t="s">
        <v>82</v>
      </c>
      <c r="F169" s="967"/>
      <c r="G169" s="939"/>
      <c r="H169" s="934"/>
      <c r="I169" s="2051"/>
      <c r="J169" s="320" t="s">
        <v>41</v>
      </c>
      <c r="K169" s="769">
        <v>144810</v>
      </c>
      <c r="L169" s="428">
        <v>144810</v>
      </c>
      <c r="M169" s="525">
        <f>N169+P169</f>
        <v>0</v>
      </c>
      <c r="N169" s="526"/>
      <c r="O169" s="526"/>
      <c r="P169" s="529"/>
      <c r="Q169" s="427">
        <f>R169+T169</f>
        <v>0</v>
      </c>
      <c r="R169" s="597">
        <v>0</v>
      </c>
      <c r="S169" s="597"/>
      <c r="T169" s="598"/>
      <c r="U169" s="388">
        <v>630</v>
      </c>
      <c r="V169" s="392">
        <v>630</v>
      </c>
      <c r="W169" s="1715" t="s">
        <v>60</v>
      </c>
      <c r="X169" s="89">
        <v>0.8</v>
      </c>
      <c r="Y169" s="89">
        <v>0.9</v>
      </c>
      <c r="Z169" s="90">
        <v>0.9</v>
      </c>
    </row>
    <row r="170" spans="1:28" ht="14.25" customHeight="1" x14ac:dyDescent="0.2">
      <c r="A170" s="1813"/>
      <c r="B170" s="1814"/>
      <c r="C170" s="2040"/>
      <c r="D170" s="868"/>
      <c r="E170" s="1829"/>
      <c r="F170" s="971"/>
      <c r="G170" s="929"/>
      <c r="H170" s="920"/>
      <c r="I170" s="2051"/>
      <c r="J170" s="175"/>
      <c r="K170" s="764"/>
      <c r="L170" s="401"/>
      <c r="M170" s="517"/>
      <c r="N170" s="518"/>
      <c r="O170" s="518"/>
      <c r="P170" s="549"/>
      <c r="Q170" s="425"/>
      <c r="R170" s="523"/>
      <c r="S170" s="523"/>
      <c r="T170" s="524"/>
      <c r="U170" s="383"/>
      <c r="V170" s="384"/>
      <c r="W170" s="1733"/>
      <c r="X170" s="83"/>
      <c r="Y170" s="83"/>
      <c r="Z170" s="91"/>
    </row>
    <row r="171" spans="1:28" ht="18" customHeight="1" x14ac:dyDescent="0.2">
      <c r="A171" s="1813"/>
      <c r="B171" s="1814"/>
      <c r="C171" s="2039"/>
      <c r="D171" s="2042" t="s">
        <v>44</v>
      </c>
      <c r="E171" s="1820" t="s">
        <v>284</v>
      </c>
      <c r="F171" s="2189"/>
      <c r="G171" s="2185" t="s">
        <v>49</v>
      </c>
      <c r="H171" s="1886" t="s">
        <v>55</v>
      </c>
      <c r="I171" s="2192"/>
      <c r="J171" s="115" t="s">
        <v>112</v>
      </c>
      <c r="K171" s="903">
        <v>13033</v>
      </c>
      <c r="L171" s="904">
        <f>45/3.4528*1000</f>
        <v>13033</v>
      </c>
      <c r="M171" s="756"/>
      <c r="N171" s="590"/>
      <c r="O171" s="590"/>
      <c r="P171" s="682"/>
      <c r="Q171" s="427">
        <f>R171+T171</f>
        <v>0</v>
      </c>
      <c r="R171" s="597">
        <v>0</v>
      </c>
      <c r="S171" s="597"/>
      <c r="T171" s="598"/>
      <c r="U171" s="388"/>
      <c r="V171" s="392"/>
      <c r="W171" s="913" t="s">
        <v>59</v>
      </c>
      <c r="X171" s="302">
        <v>0.3</v>
      </c>
      <c r="Y171" s="302">
        <v>0.3</v>
      </c>
      <c r="Z171" s="303">
        <v>0.3</v>
      </c>
      <c r="AB171" s="11"/>
    </row>
    <row r="172" spans="1:28" ht="19.5" customHeight="1" x14ac:dyDescent="0.2">
      <c r="A172" s="1813"/>
      <c r="B172" s="1814"/>
      <c r="C172" s="2039"/>
      <c r="D172" s="2043"/>
      <c r="E172" s="1820"/>
      <c r="F172" s="2189"/>
      <c r="G172" s="2185"/>
      <c r="H172" s="1886"/>
      <c r="I172" s="2192"/>
      <c r="J172" s="17" t="s">
        <v>261</v>
      </c>
      <c r="K172" s="500">
        <v>131777</v>
      </c>
      <c r="L172" s="499">
        <f>131777+319443-32009</f>
        <v>419211</v>
      </c>
      <c r="M172" s="756">
        <f>N172+P172</f>
        <v>0</v>
      </c>
      <c r="N172" s="590"/>
      <c r="O172" s="590"/>
      <c r="P172" s="682"/>
      <c r="Q172" s="427">
        <f>R172</f>
        <v>0</v>
      </c>
      <c r="R172" s="597">
        <v>0</v>
      </c>
      <c r="S172" s="597"/>
      <c r="T172" s="598"/>
      <c r="U172" s="388"/>
      <c r="V172" s="392"/>
      <c r="W172" s="913"/>
      <c r="X172" s="915"/>
      <c r="Y172" s="915"/>
      <c r="Z172" s="917"/>
      <c r="AB172" s="11"/>
    </row>
    <row r="173" spans="1:28" ht="28.5" customHeight="1" x14ac:dyDescent="0.2">
      <c r="A173" s="938"/>
      <c r="B173" s="945"/>
      <c r="C173" s="942"/>
      <c r="D173" s="125" t="s">
        <v>49</v>
      </c>
      <c r="E173" s="876" t="s">
        <v>278</v>
      </c>
      <c r="F173" s="165"/>
      <c r="G173" s="166" t="s">
        <v>49</v>
      </c>
      <c r="H173" s="983" t="s">
        <v>55</v>
      </c>
      <c r="I173" s="892"/>
      <c r="J173" s="22" t="s">
        <v>41</v>
      </c>
      <c r="K173" s="692">
        <v>52711</v>
      </c>
      <c r="L173" s="877">
        <f>52711+28897+32954</f>
        <v>114562</v>
      </c>
      <c r="M173" s="780">
        <f>N173+P173</f>
        <v>0</v>
      </c>
      <c r="N173" s="630"/>
      <c r="O173" s="630"/>
      <c r="P173" s="631"/>
      <c r="Q173" s="448">
        <f>R173+T173</f>
        <v>0</v>
      </c>
      <c r="R173" s="623"/>
      <c r="S173" s="623"/>
      <c r="T173" s="624"/>
      <c r="U173" s="389"/>
      <c r="V173" s="434"/>
      <c r="W173" s="878" t="s">
        <v>239</v>
      </c>
      <c r="X173" s="879">
        <v>20</v>
      </c>
      <c r="Y173" s="187"/>
      <c r="Z173" s="880"/>
      <c r="AB173" s="11"/>
    </row>
    <row r="174" spans="1:28" ht="14.25" customHeight="1" x14ac:dyDescent="0.2">
      <c r="A174" s="1813"/>
      <c r="B174" s="1814"/>
      <c r="C174" s="2039"/>
      <c r="D174" s="2058" t="s">
        <v>50</v>
      </c>
      <c r="E174" s="1820" t="s">
        <v>58</v>
      </c>
      <c r="F174" s="2189"/>
      <c r="G174" s="2185" t="s">
        <v>49</v>
      </c>
      <c r="H174" s="1886" t="s">
        <v>55</v>
      </c>
      <c r="I174" s="2129"/>
      <c r="J174" s="115" t="s">
        <v>261</v>
      </c>
      <c r="K174" s="443">
        <v>92012</v>
      </c>
      <c r="L174" s="497">
        <v>92012</v>
      </c>
      <c r="M174" s="781">
        <f>N174+P174</f>
        <v>0</v>
      </c>
      <c r="N174" s="657"/>
      <c r="O174" s="657"/>
      <c r="P174" s="658"/>
      <c r="Q174" s="432">
        <f>R174+T174</f>
        <v>0</v>
      </c>
      <c r="R174" s="496">
        <v>0</v>
      </c>
      <c r="S174" s="496"/>
      <c r="T174" s="559"/>
      <c r="U174" s="382">
        <v>320</v>
      </c>
      <c r="V174" s="634">
        <v>320</v>
      </c>
      <c r="W174" s="2103" t="s">
        <v>88</v>
      </c>
      <c r="X174" s="915">
        <v>14</v>
      </c>
      <c r="Y174" s="915">
        <v>14</v>
      </c>
      <c r="Z174" s="917">
        <v>14</v>
      </c>
      <c r="AB174" s="11"/>
    </row>
    <row r="175" spans="1:28" ht="14.25" customHeight="1" x14ac:dyDescent="0.2">
      <c r="A175" s="1813"/>
      <c r="B175" s="1814"/>
      <c r="C175" s="2039"/>
      <c r="D175" s="2043"/>
      <c r="E175" s="1879"/>
      <c r="F175" s="2190"/>
      <c r="G175" s="2186"/>
      <c r="H175" s="2083"/>
      <c r="I175" s="2187"/>
      <c r="J175" s="881"/>
      <c r="K175" s="702"/>
      <c r="L175" s="707"/>
      <c r="M175" s="896"/>
      <c r="N175" s="701"/>
      <c r="O175" s="701"/>
      <c r="P175" s="704"/>
      <c r="Q175" s="882"/>
      <c r="R175" s="705"/>
      <c r="S175" s="705"/>
      <c r="T175" s="706"/>
      <c r="U175" s="707"/>
      <c r="V175" s="872"/>
      <c r="W175" s="2188"/>
      <c r="X175" s="135"/>
      <c r="Y175" s="135"/>
      <c r="Z175" s="136"/>
      <c r="AB175" s="11"/>
    </row>
    <row r="176" spans="1:28" ht="17.25" customHeight="1" thickBot="1" x14ac:dyDescent="0.25">
      <c r="A176" s="989"/>
      <c r="B176" s="954"/>
      <c r="C176" s="159"/>
      <c r="D176" s="163"/>
      <c r="E176" s="163"/>
      <c r="F176" s="163"/>
      <c r="G176" s="163"/>
      <c r="H176" s="163"/>
      <c r="I176" s="2011" t="s">
        <v>103</v>
      </c>
      <c r="J176" s="2012"/>
      <c r="K176" s="668">
        <f>SUM(K158:K175)</f>
        <v>1410362</v>
      </c>
      <c r="L176" s="755">
        <f t="shared" ref="L176:V176" si="23">SUM(L158:L175)</f>
        <v>2737245</v>
      </c>
      <c r="M176" s="668">
        <f t="shared" si="23"/>
        <v>0</v>
      </c>
      <c r="N176" s="897">
        <f t="shared" si="23"/>
        <v>0</v>
      </c>
      <c r="O176" s="898">
        <f t="shared" si="23"/>
        <v>0</v>
      </c>
      <c r="P176" s="668">
        <f t="shared" si="23"/>
        <v>0</v>
      </c>
      <c r="Q176" s="668">
        <f t="shared" si="23"/>
        <v>0</v>
      </c>
      <c r="R176" s="668">
        <f t="shared" si="23"/>
        <v>0</v>
      </c>
      <c r="S176" s="668">
        <f t="shared" si="23"/>
        <v>0</v>
      </c>
      <c r="T176" s="668">
        <f t="shared" si="23"/>
        <v>0</v>
      </c>
      <c r="U176" s="755">
        <f t="shared" si="23"/>
        <v>4320</v>
      </c>
      <c r="V176" s="668">
        <f t="shared" si="23"/>
        <v>4320</v>
      </c>
      <c r="W176" s="160"/>
      <c r="X176" s="161"/>
      <c r="Y176" s="161"/>
      <c r="Z176" s="151"/>
      <c r="AB176" s="11"/>
    </row>
    <row r="177" spans="1:47" ht="14.25" customHeight="1" thickBot="1" x14ac:dyDescent="0.25">
      <c r="A177" s="140" t="s">
        <v>8</v>
      </c>
      <c r="B177" s="9" t="s">
        <v>49</v>
      </c>
      <c r="C177" s="1720" t="s">
        <v>11</v>
      </c>
      <c r="D177" s="1720"/>
      <c r="E177" s="1720"/>
      <c r="F177" s="1720"/>
      <c r="G177" s="1720"/>
      <c r="H177" s="1720"/>
      <c r="I177" s="1720"/>
      <c r="J177" s="1721"/>
      <c r="K177" s="720">
        <f>SUM(K176,K153)</f>
        <v>1517522</v>
      </c>
      <c r="L177" s="720">
        <f t="shared" ref="L177:V177" si="24">SUM(L176,L153)</f>
        <v>2844405</v>
      </c>
      <c r="M177" s="720">
        <f t="shared" si="24"/>
        <v>0</v>
      </c>
      <c r="N177" s="720">
        <f t="shared" si="24"/>
        <v>0</v>
      </c>
      <c r="O177" s="720">
        <f t="shared" si="24"/>
        <v>0</v>
      </c>
      <c r="P177" s="720">
        <f t="shared" si="24"/>
        <v>0</v>
      </c>
      <c r="Q177" s="720">
        <f t="shared" si="24"/>
        <v>0</v>
      </c>
      <c r="R177" s="720">
        <f t="shared" si="24"/>
        <v>0</v>
      </c>
      <c r="S177" s="720">
        <f t="shared" si="24"/>
        <v>0</v>
      </c>
      <c r="T177" s="720">
        <f t="shared" si="24"/>
        <v>0</v>
      </c>
      <c r="U177" s="720">
        <f t="shared" si="24"/>
        <v>5126</v>
      </c>
      <c r="V177" s="720">
        <f t="shared" si="24"/>
        <v>4330</v>
      </c>
      <c r="W177" s="1787"/>
      <c r="X177" s="1722"/>
      <c r="Y177" s="1722"/>
      <c r="Z177" s="1723"/>
    </row>
    <row r="178" spans="1:47" ht="14.25" customHeight="1" thickBot="1" x14ac:dyDescent="0.25">
      <c r="A178" s="140" t="s">
        <v>8</v>
      </c>
      <c r="B178" s="1788" t="s">
        <v>12</v>
      </c>
      <c r="C178" s="1789"/>
      <c r="D178" s="1789"/>
      <c r="E178" s="1789"/>
      <c r="F178" s="1789"/>
      <c r="G178" s="1789"/>
      <c r="H178" s="1789"/>
      <c r="I178" s="1789"/>
      <c r="J178" s="1790"/>
      <c r="K178" s="874">
        <f t="shared" ref="K178:V178" si="25">K177+K142+K102+K83</f>
        <v>12375331</v>
      </c>
      <c r="L178" s="874">
        <f t="shared" si="25"/>
        <v>13727689</v>
      </c>
      <c r="M178" s="874">
        <f t="shared" si="25"/>
        <v>0</v>
      </c>
      <c r="N178" s="874">
        <f t="shared" si="25"/>
        <v>0</v>
      </c>
      <c r="O178" s="874">
        <f t="shared" si="25"/>
        <v>0</v>
      </c>
      <c r="P178" s="874">
        <f t="shared" si="25"/>
        <v>0</v>
      </c>
      <c r="Q178" s="874">
        <f t="shared" si="25"/>
        <v>0</v>
      </c>
      <c r="R178" s="874">
        <f t="shared" si="25"/>
        <v>0</v>
      </c>
      <c r="S178" s="874">
        <f t="shared" si="25"/>
        <v>0</v>
      </c>
      <c r="T178" s="874">
        <f t="shared" si="25"/>
        <v>0</v>
      </c>
      <c r="U178" s="874">
        <f t="shared" si="25"/>
        <v>40660</v>
      </c>
      <c r="V178" s="874">
        <f t="shared" si="25"/>
        <v>45641</v>
      </c>
      <c r="W178" s="1791"/>
      <c r="X178" s="1792"/>
      <c r="Y178" s="1792"/>
      <c r="Z178" s="1793"/>
    </row>
    <row r="179" spans="1:47" ht="14.25" customHeight="1" thickBot="1" x14ac:dyDescent="0.25">
      <c r="A179" s="82" t="s">
        <v>52</v>
      </c>
      <c r="B179" s="1794" t="s">
        <v>94</v>
      </c>
      <c r="C179" s="1795"/>
      <c r="D179" s="1795"/>
      <c r="E179" s="1795"/>
      <c r="F179" s="1795"/>
      <c r="G179" s="1795"/>
      <c r="H179" s="1795"/>
      <c r="I179" s="1795"/>
      <c r="J179" s="1796"/>
      <c r="K179" s="875">
        <f>SUM(K178)</f>
        <v>12375331</v>
      </c>
      <c r="L179" s="875">
        <f t="shared" ref="L179:V179" si="26">SUM(L178)</f>
        <v>13727689</v>
      </c>
      <c r="M179" s="875">
        <f t="shared" si="26"/>
        <v>0</v>
      </c>
      <c r="N179" s="875">
        <f t="shared" si="26"/>
        <v>0</v>
      </c>
      <c r="O179" s="875">
        <f t="shared" si="26"/>
        <v>0</v>
      </c>
      <c r="P179" s="875">
        <f t="shared" si="26"/>
        <v>0</v>
      </c>
      <c r="Q179" s="875">
        <f t="shared" si="26"/>
        <v>0</v>
      </c>
      <c r="R179" s="875">
        <f t="shared" si="26"/>
        <v>0</v>
      </c>
      <c r="S179" s="875">
        <f t="shared" si="26"/>
        <v>0</v>
      </c>
      <c r="T179" s="875">
        <f t="shared" si="26"/>
        <v>0</v>
      </c>
      <c r="U179" s="875">
        <f t="shared" si="26"/>
        <v>40660</v>
      </c>
      <c r="V179" s="875">
        <f t="shared" si="26"/>
        <v>45641</v>
      </c>
      <c r="W179" s="1797"/>
      <c r="X179" s="1798"/>
      <c r="Y179" s="1798"/>
      <c r="Z179" s="1799"/>
    </row>
    <row r="180" spans="1:47" s="19" customFormat="1" ht="25.5" customHeight="1" x14ac:dyDescent="0.2">
      <c r="A180" s="1773" t="s">
        <v>249</v>
      </c>
      <c r="B180" s="1773"/>
      <c r="C180" s="1773"/>
      <c r="D180" s="1773"/>
      <c r="E180" s="1773"/>
      <c r="F180" s="1773"/>
      <c r="G180" s="1773"/>
      <c r="H180" s="1773"/>
      <c r="I180" s="1773"/>
      <c r="J180" s="1773"/>
      <c r="K180" s="1773"/>
      <c r="L180" s="1773"/>
      <c r="M180" s="1773"/>
      <c r="N180" s="1773"/>
      <c r="O180" s="1773"/>
      <c r="P180" s="1773"/>
      <c r="Q180" s="1773"/>
      <c r="R180" s="1773"/>
      <c r="S180" s="1773"/>
      <c r="T180" s="1773"/>
      <c r="U180" s="1773"/>
      <c r="V180" s="1773"/>
      <c r="W180" s="1773"/>
      <c r="X180" s="1773"/>
      <c r="Y180" s="1773"/>
      <c r="Z180" s="1773"/>
      <c r="AA180" s="18"/>
      <c r="AB180" s="18"/>
      <c r="AC180" s="18"/>
      <c r="AD180" s="18"/>
      <c r="AE180" s="18"/>
      <c r="AF180" s="18"/>
      <c r="AG180" s="18"/>
      <c r="AH180" s="18"/>
      <c r="AI180" s="18"/>
      <c r="AJ180" s="18"/>
      <c r="AK180" s="18"/>
      <c r="AL180" s="18"/>
      <c r="AM180" s="18"/>
      <c r="AN180" s="18"/>
      <c r="AO180" s="18"/>
      <c r="AP180" s="18"/>
      <c r="AQ180" s="18"/>
      <c r="AR180" s="18"/>
      <c r="AS180" s="18"/>
      <c r="AT180" s="18"/>
      <c r="AU180" s="18"/>
    </row>
    <row r="181" spans="1:47" s="19" customFormat="1" ht="13.5" customHeight="1" x14ac:dyDescent="0.2">
      <c r="A181" s="2081"/>
      <c r="B181" s="2081"/>
      <c r="C181" s="2081"/>
      <c r="D181" s="2081"/>
      <c r="E181" s="2081"/>
      <c r="F181" s="2081"/>
      <c r="G181" s="2081"/>
      <c r="H181" s="2081"/>
      <c r="I181" s="2081"/>
      <c r="J181" s="2081"/>
      <c r="K181" s="2081"/>
      <c r="L181" s="2081"/>
      <c r="M181" s="2081"/>
      <c r="N181" s="2081"/>
      <c r="O181" s="2081"/>
      <c r="P181" s="2081"/>
      <c r="Q181" s="2081"/>
      <c r="R181" s="2081"/>
      <c r="S181" s="2081"/>
      <c r="T181" s="2081"/>
      <c r="U181" s="2081"/>
      <c r="V181" s="2081"/>
      <c r="W181" s="2081"/>
      <c r="X181" s="2081"/>
      <c r="Y181" s="2081"/>
      <c r="Z181" s="2081"/>
      <c r="AA181" s="18"/>
      <c r="AB181" s="18"/>
      <c r="AC181" s="18"/>
      <c r="AD181" s="18"/>
      <c r="AE181" s="18"/>
      <c r="AF181" s="18"/>
      <c r="AG181" s="18"/>
      <c r="AH181" s="18"/>
      <c r="AI181" s="18"/>
      <c r="AJ181" s="18"/>
      <c r="AK181" s="18"/>
      <c r="AL181" s="18"/>
      <c r="AM181" s="18"/>
      <c r="AN181" s="18"/>
      <c r="AO181" s="18"/>
      <c r="AP181" s="18"/>
      <c r="AQ181" s="18"/>
      <c r="AR181" s="18"/>
      <c r="AS181" s="18"/>
      <c r="AT181" s="18"/>
      <c r="AU181" s="18"/>
    </row>
    <row r="182" spans="1:47" s="19" customFormat="1" ht="15" customHeight="1" thickBot="1" x14ac:dyDescent="0.25">
      <c r="A182" s="1774" t="s">
        <v>17</v>
      </c>
      <c r="B182" s="1774"/>
      <c r="C182" s="1774"/>
      <c r="D182" s="1774"/>
      <c r="E182" s="1774"/>
      <c r="F182" s="1774"/>
      <c r="G182" s="1774"/>
      <c r="H182" s="1774"/>
      <c r="I182" s="1774"/>
      <c r="J182" s="1774"/>
      <c r="K182" s="1774"/>
      <c r="L182" s="1774"/>
      <c r="M182" s="1774"/>
      <c r="N182" s="1774"/>
      <c r="O182" s="1774"/>
      <c r="P182" s="1774"/>
      <c r="Q182" s="1774"/>
      <c r="R182" s="1774"/>
      <c r="S182" s="1774"/>
      <c r="T182" s="1774"/>
      <c r="U182" s="1774"/>
      <c r="V182" s="1774"/>
      <c r="W182" s="5"/>
      <c r="X182" s="5"/>
      <c r="Y182" s="5"/>
      <c r="Z182" s="5"/>
      <c r="AA182" s="18"/>
      <c r="AB182" s="18"/>
      <c r="AC182" s="18"/>
      <c r="AD182" s="18"/>
      <c r="AE182" s="18"/>
      <c r="AF182" s="18"/>
      <c r="AG182" s="18"/>
      <c r="AH182" s="18"/>
      <c r="AI182" s="18"/>
      <c r="AJ182" s="18"/>
      <c r="AK182" s="18"/>
      <c r="AL182" s="18"/>
      <c r="AM182" s="18"/>
      <c r="AN182" s="18"/>
      <c r="AO182" s="18"/>
      <c r="AP182" s="18"/>
      <c r="AQ182" s="18"/>
      <c r="AR182" s="18"/>
      <c r="AS182" s="18"/>
      <c r="AT182" s="18"/>
      <c r="AU182" s="18"/>
    </row>
    <row r="183" spans="1:47" ht="48" customHeight="1" thickBot="1" x14ac:dyDescent="0.25">
      <c r="A183" s="1775" t="s">
        <v>13</v>
      </c>
      <c r="B183" s="1776"/>
      <c r="C183" s="1776"/>
      <c r="D183" s="1776"/>
      <c r="E183" s="1776"/>
      <c r="F183" s="1776"/>
      <c r="G183" s="1776"/>
      <c r="H183" s="1776"/>
      <c r="I183" s="1776"/>
      <c r="J183" s="1777"/>
      <c r="K183" s="758" t="s">
        <v>198</v>
      </c>
      <c r="L183" s="758" t="s">
        <v>262</v>
      </c>
      <c r="M183" s="2075" t="s">
        <v>263</v>
      </c>
      <c r="N183" s="2076"/>
      <c r="O183" s="2076"/>
      <c r="P183" s="2077"/>
      <c r="Q183" s="1775" t="s">
        <v>139</v>
      </c>
      <c r="R183" s="1776"/>
      <c r="S183" s="1776"/>
      <c r="T183" s="1776"/>
      <c r="U183" s="24" t="s">
        <v>142</v>
      </c>
      <c r="V183" s="24" t="s">
        <v>266</v>
      </c>
    </row>
    <row r="184" spans="1:47" ht="14.25" customHeight="1" x14ac:dyDescent="0.2">
      <c r="A184" s="1778" t="s">
        <v>18</v>
      </c>
      <c r="B184" s="1779"/>
      <c r="C184" s="1779"/>
      <c r="D184" s="1779"/>
      <c r="E184" s="1779"/>
      <c r="F184" s="1779"/>
      <c r="G184" s="1779"/>
      <c r="H184" s="1779"/>
      <c r="I184" s="1779"/>
      <c r="J184" s="1780"/>
      <c r="K184" s="969">
        <f>K185+K191+K192+K193</f>
        <v>6864297</v>
      </c>
      <c r="L184" s="969">
        <f>L185+L191+L192+L193</f>
        <v>10982091</v>
      </c>
      <c r="M184" s="2072">
        <f>SUM(M186:P193)</f>
        <v>0</v>
      </c>
      <c r="N184" s="2073"/>
      <c r="O184" s="2073"/>
      <c r="P184" s="2074"/>
      <c r="Q184" s="2072">
        <f>SUM(Q186:T193)</f>
        <v>0</v>
      </c>
      <c r="R184" s="2073"/>
      <c r="S184" s="2073"/>
      <c r="T184" s="2074"/>
      <c r="U184" s="399">
        <f>U185+U192+U193+U191</f>
        <v>25077</v>
      </c>
      <c r="V184" s="399">
        <f>V185+V192+V193+V191</f>
        <v>26355</v>
      </c>
    </row>
    <row r="185" spans="1:47" ht="14.25" customHeight="1" x14ac:dyDescent="0.2">
      <c r="A185" s="1781" t="s">
        <v>191</v>
      </c>
      <c r="B185" s="2181"/>
      <c r="C185" s="2181"/>
      <c r="D185" s="2181"/>
      <c r="E185" s="2181"/>
      <c r="F185" s="2181"/>
      <c r="G185" s="2181"/>
      <c r="H185" s="2181"/>
      <c r="I185" s="2181"/>
      <c r="J185" s="2182"/>
      <c r="K185" s="968">
        <f>SUM(K186:K189)</f>
        <v>6539615</v>
      </c>
      <c r="L185" s="968">
        <f>SUM(L186:L190)</f>
        <v>10254465</v>
      </c>
      <c r="M185" s="2078">
        <f t="shared" ref="M185" si="27">SUM(M186:P189)</f>
        <v>0</v>
      </c>
      <c r="N185" s="2079"/>
      <c r="O185" s="2079"/>
      <c r="P185" s="2080"/>
      <c r="Q185" s="2078">
        <f t="shared" ref="Q185" si="28">SUM(Q186:T189)</f>
        <v>0</v>
      </c>
      <c r="R185" s="2183"/>
      <c r="S185" s="2183"/>
      <c r="T185" s="2184"/>
      <c r="U185" s="400">
        <f>SUM(U186:U190)</f>
        <v>24960</v>
      </c>
      <c r="V185" s="400">
        <f>SUM(V186:V190)</f>
        <v>26238</v>
      </c>
    </row>
    <row r="186" spans="1:47" ht="14.25" customHeight="1" x14ac:dyDescent="0.2">
      <c r="A186" s="1770" t="s">
        <v>33</v>
      </c>
      <c r="B186" s="1771"/>
      <c r="C186" s="1771"/>
      <c r="D186" s="1771"/>
      <c r="E186" s="1771"/>
      <c r="F186" s="1771"/>
      <c r="G186" s="1771"/>
      <c r="H186" s="1771"/>
      <c r="I186" s="1771"/>
      <c r="J186" s="1772"/>
      <c r="K186" s="965">
        <f>SUMIF(J12:J179,"SB",K12:K179)</f>
        <v>5325214</v>
      </c>
      <c r="L186" s="965">
        <f>SUMIF(J12:J179,"SB",L12:L179)</f>
        <v>5353519</v>
      </c>
      <c r="M186" s="2054">
        <f>SUMIF(J12:J179,"SB",M12:M179)</f>
        <v>0</v>
      </c>
      <c r="N186" s="2055"/>
      <c r="O186" s="2055"/>
      <c r="P186" s="2056"/>
      <c r="Q186" s="2054">
        <f>SUMIF(J12:J179,"SB",Q12:Q179)</f>
        <v>0</v>
      </c>
      <c r="R186" s="2055"/>
      <c r="S186" s="2055"/>
      <c r="T186" s="2056"/>
      <c r="U186" s="401">
        <f>SUMIF(J12:J179,"SB",U12:U179)</f>
        <v>20436</v>
      </c>
      <c r="V186" s="401">
        <f>SUMIF(J12:J179,"SB",V12:V179)</f>
        <v>21439</v>
      </c>
      <c r="W186" s="61"/>
    </row>
    <row r="187" spans="1:47" ht="14.25" customHeight="1" x14ac:dyDescent="0.2">
      <c r="A187" s="1752" t="s">
        <v>34</v>
      </c>
      <c r="B187" s="1753"/>
      <c r="C187" s="1753"/>
      <c r="D187" s="1753"/>
      <c r="E187" s="1753"/>
      <c r="F187" s="1753"/>
      <c r="G187" s="1753"/>
      <c r="H187" s="1753"/>
      <c r="I187" s="1753"/>
      <c r="J187" s="1754"/>
      <c r="K187" s="966">
        <f>SUMIF(J12:J179,"SB(P)",K12:K179)</f>
        <v>120829</v>
      </c>
      <c r="L187" s="966">
        <f>SUMIF(J12:J179,"SB(P)",L12:L179)</f>
        <v>120829</v>
      </c>
      <c r="M187" s="2060">
        <f>SUMIF(J12:J179,"SB(P)",M12:M179)</f>
        <v>0</v>
      </c>
      <c r="N187" s="2061"/>
      <c r="O187" s="2061"/>
      <c r="P187" s="2062"/>
      <c r="Q187" s="2060">
        <f>SUMIF(J12:J179,"SB(P)",Q12:Q179)</f>
        <v>0</v>
      </c>
      <c r="R187" s="2061"/>
      <c r="S187" s="2061"/>
      <c r="T187" s="2062"/>
      <c r="U187" s="402">
        <f>SUMIF(J12:J179,"SB(P)",U12:U179)</f>
        <v>464</v>
      </c>
      <c r="V187" s="402">
        <f>SUMIF(J12:J179,"SB(P)",V12:V179)</f>
        <v>784</v>
      </c>
      <c r="W187" s="61"/>
    </row>
    <row r="188" spans="1:47" ht="14.25" customHeight="1" x14ac:dyDescent="0.2">
      <c r="A188" s="1752" t="s">
        <v>113</v>
      </c>
      <c r="B188" s="1753"/>
      <c r="C188" s="1753"/>
      <c r="D188" s="1753"/>
      <c r="E188" s="1753"/>
      <c r="F188" s="1753"/>
      <c r="G188" s="1753"/>
      <c r="H188" s="1753"/>
      <c r="I188" s="1753"/>
      <c r="J188" s="1754"/>
      <c r="K188" s="966">
        <f>SUMIF(J12:J179,"SB(VR)",K12:K179)</f>
        <v>1084598</v>
      </c>
      <c r="L188" s="966">
        <f>SUMIF(J12:J179,"SB(VR)",L12:L179)</f>
        <v>1084598</v>
      </c>
      <c r="M188" s="2054">
        <f>SUMIF(J12:J179,"SB(VR)",M12:M179)</f>
        <v>0</v>
      </c>
      <c r="N188" s="2055"/>
      <c r="O188" s="2055"/>
      <c r="P188" s="2056"/>
      <c r="Q188" s="2060">
        <f>SUMIF(J12:J179,"SB(VR)",Q12:Q179)</f>
        <v>0</v>
      </c>
      <c r="R188" s="2061"/>
      <c r="S188" s="2061"/>
      <c r="T188" s="2062"/>
      <c r="U188" s="401">
        <f>SUMIF(J12:J179,"SB(VR)",U12:U179)</f>
        <v>3826</v>
      </c>
      <c r="V188" s="401">
        <f>SUMIF(J12:J179,"SB(VR)",V12:V179)</f>
        <v>3781</v>
      </c>
      <c r="W188" s="61"/>
    </row>
    <row r="189" spans="1:47" ht="14.25" customHeight="1" x14ac:dyDescent="0.2">
      <c r="A189" s="1749" t="s">
        <v>131</v>
      </c>
      <c r="B189" s="1750"/>
      <c r="C189" s="1750"/>
      <c r="D189" s="1750"/>
      <c r="E189" s="1750"/>
      <c r="F189" s="1750"/>
      <c r="G189" s="1750"/>
      <c r="H189" s="1750"/>
      <c r="I189" s="1750"/>
      <c r="J189" s="1751"/>
      <c r="K189" s="966">
        <f>SUMIF(J10:J177,"SB(L)",K10:K177)</f>
        <v>8974</v>
      </c>
      <c r="L189" s="966">
        <f>SUMIF(J10:J177,"SB(L)",L10:L177)</f>
        <v>8974</v>
      </c>
      <c r="M189" s="2060">
        <f>SUMIF(J10:J177,"SB(L)",M10:M177)</f>
        <v>0</v>
      </c>
      <c r="N189" s="2061"/>
      <c r="O189" s="2061"/>
      <c r="P189" s="2062"/>
      <c r="Q189" s="2060">
        <f>SUMIF(J10:J177,"SB(L)",Q10:Q177)</f>
        <v>0</v>
      </c>
      <c r="R189" s="2061"/>
      <c r="S189" s="2061"/>
      <c r="T189" s="2062"/>
      <c r="U189" s="402">
        <f>SUMIF(J11:J177,"SB(L)",U11:U177)</f>
        <v>117</v>
      </c>
      <c r="V189" s="402">
        <f>SUMIF(J11:J177,"SB(L)",V11:V177)</f>
        <v>117</v>
      </c>
    </row>
    <row r="190" spans="1:47" ht="14.25" customHeight="1" x14ac:dyDescent="0.2">
      <c r="A190" s="1749" t="s">
        <v>259</v>
      </c>
      <c r="B190" s="1750"/>
      <c r="C190" s="1750"/>
      <c r="D190" s="1750"/>
      <c r="E190" s="1750"/>
      <c r="F190" s="1750"/>
      <c r="G190" s="1750"/>
      <c r="H190" s="1750"/>
      <c r="I190" s="1750"/>
      <c r="J190" s="1751"/>
      <c r="K190" s="966"/>
      <c r="L190" s="966">
        <f>SUMIF(J11:J178,"SB(KPP)",L11:L178)</f>
        <v>3686545</v>
      </c>
      <c r="M190" s="2060">
        <f>SUMIF(J11:J178,"SB(KPP)",M11:M178)</f>
        <v>0</v>
      </c>
      <c r="N190" s="2061"/>
      <c r="O190" s="2061"/>
      <c r="P190" s="2062"/>
      <c r="Q190" s="2060">
        <f>SUMIF(J11:J178,"SB(L)",Q11:Q178)</f>
        <v>0</v>
      </c>
      <c r="R190" s="2061"/>
      <c r="S190" s="2061"/>
      <c r="T190" s="2062"/>
      <c r="U190" s="402">
        <f>SUMIF(J12:J178,"SB(L)",U12:U178)</f>
        <v>117</v>
      </c>
      <c r="V190" s="402">
        <f>SUMIF(J12:J178,"SB(L)",V12:V178)</f>
        <v>117</v>
      </c>
    </row>
    <row r="191" spans="1:47" ht="14.25" customHeight="1" x14ac:dyDescent="0.2">
      <c r="A191" s="1758" t="s">
        <v>257</v>
      </c>
      <c r="B191" s="1759"/>
      <c r="C191" s="1759"/>
      <c r="D191" s="1759"/>
      <c r="E191" s="1759"/>
      <c r="F191" s="1759"/>
      <c r="G191" s="1759"/>
      <c r="H191" s="1759"/>
      <c r="I191" s="1759"/>
      <c r="J191" s="1760"/>
      <c r="K191" s="972">
        <f>SUMIF(J11:J178,"SB(VRL)",K11:K178)</f>
        <v>72307</v>
      </c>
      <c r="L191" s="972">
        <f>SUMIF(J11:J178,"SB(VRL)",L11:L178)</f>
        <v>72307</v>
      </c>
      <c r="M191" s="2066">
        <f>SUMIF(J11:J178,"SB(VRL)",M11:M178)</f>
        <v>0</v>
      </c>
      <c r="N191" s="2067"/>
      <c r="O191" s="2067"/>
      <c r="P191" s="2068"/>
      <c r="Q191" s="2066">
        <f>SUMIF(J11:J178,"SB(L)",Q11:Q178)</f>
        <v>0</v>
      </c>
      <c r="R191" s="2067"/>
      <c r="S191" s="2067"/>
      <c r="T191" s="2068"/>
      <c r="U191" s="385">
        <f>SUMIF(J12:J178,"SB(L)",U12:U178)</f>
        <v>117</v>
      </c>
      <c r="V191" s="385">
        <f>SUMIF(J12:J178,"SB(L)",V12:V178)</f>
        <v>117</v>
      </c>
    </row>
    <row r="192" spans="1:47" ht="14.25" customHeight="1" x14ac:dyDescent="0.2">
      <c r="A192" s="1761" t="s">
        <v>258</v>
      </c>
      <c r="B192" s="1759"/>
      <c r="C192" s="1759"/>
      <c r="D192" s="1759"/>
      <c r="E192" s="1759"/>
      <c r="F192" s="1759"/>
      <c r="G192" s="1759"/>
      <c r="H192" s="1759"/>
      <c r="I192" s="1759"/>
      <c r="J192" s="1760"/>
      <c r="K192" s="972">
        <f>SUMIF(J12:J179,"SB(ŽPL)",K12:K179)</f>
        <v>252375</v>
      </c>
      <c r="L192" s="972">
        <f>SUMIF(J12:J179,"SB(ŽPL)",L12:L179)</f>
        <v>655319</v>
      </c>
      <c r="M192" s="2066">
        <f>SUMIF(J12:J179,"SB(ŽPL)",M12:M179)</f>
        <v>0</v>
      </c>
      <c r="N192" s="2067"/>
      <c r="O192" s="2067"/>
      <c r="P192" s="2068"/>
      <c r="Q192" s="2066">
        <f>SUMIF(J12:J179,"SB(VRL)",Q12:Q179)</f>
        <v>0</v>
      </c>
      <c r="R192" s="2067"/>
      <c r="S192" s="2067"/>
      <c r="T192" s="2068"/>
      <c r="U192" s="385">
        <f>SUMIF(J12:J179,"SB(VRL)",U12:U179)</f>
        <v>0</v>
      </c>
      <c r="V192" s="385">
        <f>SUMIF(J12:J180,"SB(VRL)",V12:V180)</f>
        <v>0</v>
      </c>
      <c r="W192" s="61"/>
    </row>
    <row r="193" spans="1:26" ht="14.25" customHeight="1" x14ac:dyDescent="0.2">
      <c r="A193" s="1761" t="s">
        <v>126</v>
      </c>
      <c r="B193" s="2179"/>
      <c r="C193" s="2179"/>
      <c r="D193" s="2179"/>
      <c r="E193" s="2179"/>
      <c r="F193" s="2179"/>
      <c r="G193" s="2179"/>
      <c r="H193" s="2179"/>
      <c r="I193" s="2179"/>
      <c r="J193" s="2180"/>
      <c r="K193" s="972">
        <f>SUMIF(J13:J179,"PF",K13:K179)</f>
        <v>0</v>
      </c>
      <c r="L193" s="972">
        <f>SUMIF(J13:J179,"PF",L13:L179)</f>
        <v>0</v>
      </c>
      <c r="M193" s="2066">
        <f>SUMIF(J13:J179,"PF",M13:M179)</f>
        <v>0</v>
      </c>
      <c r="N193" s="2067"/>
      <c r="O193" s="2067"/>
      <c r="P193" s="2068"/>
      <c r="Q193" s="2066">
        <f>SUMIF(J13:J179,"PF",Q13:Q179)</f>
        <v>0</v>
      </c>
      <c r="R193" s="2067"/>
      <c r="S193" s="2067"/>
      <c r="T193" s="2068"/>
      <c r="U193" s="385">
        <f>SUMIF(J12:J177,"PF",U12:U179)</f>
        <v>0</v>
      </c>
      <c r="V193" s="385">
        <f>SUMIF(J12:J177,"PF",V12:V179)</f>
        <v>0</v>
      </c>
    </row>
    <row r="194" spans="1:26" ht="14.25" customHeight="1" x14ac:dyDescent="0.2">
      <c r="A194" s="1764" t="s">
        <v>19</v>
      </c>
      <c r="B194" s="1765"/>
      <c r="C194" s="1765"/>
      <c r="D194" s="1765"/>
      <c r="E194" s="1765"/>
      <c r="F194" s="1765"/>
      <c r="G194" s="1765"/>
      <c r="H194" s="1765"/>
      <c r="I194" s="1765"/>
      <c r="J194" s="1766"/>
      <c r="K194" s="974">
        <f>SUM(K195:K199)</f>
        <v>5511034</v>
      </c>
      <c r="L194" s="974">
        <f>SUM(L195:L199)</f>
        <v>2745598</v>
      </c>
      <c r="M194" s="2069">
        <f>SUM(M195:P199)</f>
        <v>0</v>
      </c>
      <c r="N194" s="2070"/>
      <c r="O194" s="2070"/>
      <c r="P194" s="2071"/>
      <c r="Q194" s="2069">
        <f>SUM(Q195:T199)</f>
        <v>0</v>
      </c>
      <c r="R194" s="2070"/>
      <c r="S194" s="2070"/>
      <c r="T194" s="2071"/>
      <c r="U194" s="403">
        <f>U195+U196+U197+U198+U199</f>
        <v>3280</v>
      </c>
      <c r="V194" s="403">
        <f>V195+V196+V197+V198+V199</f>
        <v>6869</v>
      </c>
    </row>
    <row r="195" spans="1:26" ht="14.25" customHeight="1" x14ac:dyDescent="0.2">
      <c r="A195" s="1767" t="s">
        <v>35</v>
      </c>
      <c r="B195" s="1768"/>
      <c r="C195" s="1768"/>
      <c r="D195" s="1768"/>
      <c r="E195" s="1768"/>
      <c r="F195" s="1768"/>
      <c r="G195" s="1768"/>
      <c r="H195" s="1768"/>
      <c r="I195" s="1768"/>
      <c r="J195" s="1769"/>
      <c r="K195" s="966">
        <f>SUMIF(J12:J179,"ES",K12:K179)</f>
        <v>1981696</v>
      </c>
      <c r="L195" s="966">
        <f>SUMIF(J12:J179,"ES",L12:L179)</f>
        <v>1981696</v>
      </c>
      <c r="M195" s="2060">
        <f>SUMIF(J12:J179,"ES",M12:M179)</f>
        <v>0</v>
      </c>
      <c r="N195" s="2061"/>
      <c r="O195" s="2061"/>
      <c r="P195" s="2062"/>
      <c r="Q195" s="2060">
        <f>SUMIF(J12:J179,"ES",Q12:Q179)</f>
        <v>0</v>
      </c>
      <c r="R195" s="2061"/>
      <c r="S195" s="2061"/>
      <c r="T195" s="2062"/>
      <c r="U195" s="402">
        <f>SUMIF(J12:J179,"ES",U12:U179)</f>
        <v>2630</v>
      </c>
      <c r="V195" s="402">
        <f>SUMIF(J12:J179,"ES",V12:V179)</f>
        <v>4446</v>
      </c>
      <c r="W195" s="61"/>
    </row>
    <row r="196" spans="1:26" ht="14.25" customHeight="1" x14ac:dyDescent="0.2">
      <c r="A196" s="1749" t="s">
        <v>36</v>
      </c>
      <c r="B196" s="1750"/>
      <c r="C196" s="1750"/>
      <c r="D196" s="1750"/>
      <c r="E196" s="1750"/>
      <c r="F196" s="1750"/>
      <c r="G196" s="1750"/>
      <c r="H196" s="1750"/>
      <c r="I196" s="1750"/>
      <c r="J196" s="1751"/>
      <c r="K196" s="966">
        <v>2765436</v>
      </c>
      <c r="L196" s="966">
        <f>SUMIF(J12:J179,"KPP",L12:L179)</f>
        <v>0</v>
      </c>
      <c r="M196" s="2060">
        <f>SUMIF(J12:J179,"KPP",M12:M179)</f>
        <v>0</v>
      </c>
      <c r="N196" s="2061"/>
      <c r="O196" s="2061"/>
      <c r="P196" s="2062"/>
      <c r="Q196" s="2060">
        <f>SUMIF(J12:J179,"KPP",Q12:Q179)</f>
        <v>0</v>
      </c>
      <c r="R196" s="2061"/>
      <c r="S196" s="2061"/>
      <c r="T196" s="2062"/>
      <c r="U196" s="402">
        <f>SUMIF(J12:J179,"KPP",U12:U179)</f>
        <v>0</v>
      </c>
      <c r="V196" s="402">
        <f>SUMIF(J12:J179,"KPP",V12:V179)</f>
        <v>0</v>
      </c>
      <c r="W196" s="61"/>
    </row>
    <row r="197" spans="1:26" ht="14.25" customHeight="1" x14ac:dyDescent="0.2">
      <c r="A197" s="1749" t="s">
        <v>37</v>
      </c>
      <c r="B197" s="1750"/>
      <c r="C197" s="1750"/>
      <c r="D197" s="1750"/>
      <c r="E197" s="1750"/>
      <c r="F197" s="1750"/>
      <c r="G197" s="1750"/>
      <c r="H197" s="1750"/>
      <c r="I197" s="1750"/>
      <c r="J197" s="1751"/>
      <c r="K197" s="966">
        <f>SUMIF(J12:J179,"KVJUD",K12:K179)</f>
        <v>516074</v>
      </c>
      <c r="L197" s="966">
        <f>SUMIF(J12:J179,"KVJUD",L12:L179)</f>
        <v>516074</v>
      </c>
      <c r="M197" s="2060">
        <f>SUMIF(J12:J179,"KVJUD",M12:M179)</f>
        <v>0</v>
      </c>
      <c r="N197" s="2061"/>
      <c r="O197" s="2061"/>
      <c r="P197" s="2062"/>
      <c r="Q197" s="2060">
        <f>SUMIF(J12:J179,"KVJUD",Q12:Q179)</f>
        <v>0</v>
      </c>
      <c r="R197" s="2061"/>
      <c r="S197" s="2061"/>
      <c r="T197" s="2062"/>
      <c r="U197" s="402">
        <f>SUMIF(J12:J179,"KVJUD",U12:U179)</f>
        <v>0</v>
      </c>
      <c r="V197" s="402">
        <f>SUMIF(J12:J179,"KVJUD",V12:V179)</f>
        <v>1000</v>
      </c>
      <c r="W197" s="65"/>
      <c r="X197" s="6"/>
      <c r="Y197" s="6"/>
      <c r="Z197" s="6"/>
    </row>
    <row r="198" spans="1:26" ht="14.25" customHeight="1" x14ac:dyDescent="0.2">
      <c r="A198" s="1752" t="s">
        <v>38</v>
      </c>
      <c r="B198" s="1753"/>
      <c r="C198" s="1753"/>
      <c r="D198" s="1753"/>
      <c r="E198" s="1753"/>
      <c r="F198" s="1753"/>
      <c r="G198" s="1753"/>
      <c r="H198" s="1753"/>
      <c r="I198" s="1753"/>
      <c r="J198" s="1754"/>
      <c r="K198" s="966">
        <f>SUMIF(J12:J179,"LRVB",K12:K179)</f>
        <v>0</v>
      </c>
      <c r="L198" s="966">
        <f>SUMIF(J12:J179,"LRVB",L12:L179)</f>
        <v>0</v>
      </c>
      <c r="M198" s="2060">
        <f>SUMIF(J12:J179,"LRVB",M12:M179)</f>
        <v>0</v>
      </c>
      <c r="N198" s="2061"/>
      <c r="O198" s="2061"/>
      <c r="P198" s="2062"/>
      <c r="Q198" s="2060">
        <f>SUMIF(J12:J179,"LRVB",Q12:Q179)</f>
        <v>0</v>
      </c>
      <c r="R198" s="2061"/>
      <c r="S198" s="2061"/>
      <c r="T198" s="2062"/>
      <c r="U198" s="402">
        <f>SUMIF(J12:J179,"LRVB",U12:U179)</f>
        <v>0</v>
      </c>
      <c r="V198" s="402">
        <f>SUMIF(J12:J179,"LRVB",V12:V179)</f>
        <v>0</v>
      </c>
      <c r="W198" s="65"/>
      <c r="X198" s="6"/>
      <c r="Y198" s="6"/>
      <c r="Z198" s="6"/>
    </row>
    <row r="199" spans="1:26" ht="14.25" customHeight="1" x14ac:dyDescent="0.2">
      <c r="A199" s="1752" t="s">
        <v>39</v>
      </c>
      <c r="B199" s="1753"/>
      <c r="C199" s="1753"/>
      <c r="D199" s="1753"/>
      <c r="E199" s="1753"/>
      <c r="F199" s="1753"/>
      <c r="G199" s="1753"/>
      <c r="H199" s="1753"/>
      <c r="I199" s="1753"/>
      <c r="J199" s="1754"/>
      <c r="K199" s="966">
        <f>SUMIF(J12:J179,"Kt",K12:K179)</f>
        <v>247828</v>
      </c>
      <c r="L199" s="966">
        <f>SUMIF(J12:J179,"Kt",L12:L179)</f>
        <v>247828</v>
      </c>
      <c r="M199" s="2060">
        <f>SUMIF(J12:J179,"Kt",M12:M179)</f>
        <v>0</v>
      </c>
      <c r="N199" s="2061"/>
      <c r="O199" s="2061"/>
      <c r="P199" s="2062"/>
      <c r="Q199" s="2060">
        <f>SUMIF(J12:J179,"Kt",Q12:Q179)</f>
        <v>0</v>
      </c>
      <c r="R199" s="2061"/>
      <c r="S199" s="2061"/>
      <c r="T199" s="2062"/>
      <c r="U199" s="402">
        <f>SUMIF(J12:J179,"Kt",U12:U179)</f>
        <v>650</v>
      </c>
      <c r="V199" s="402">
        <f>SUMIF(J12:J179,"Kt",V12:V179)</f>
        <v>1423</v>
      </c>
      <c r="W199" s="65"/>
      <c r="X199" s="6"/>
      <c r="Y199" s="6"/>
      <c r="Z199" s="6"/>
    </row>
    <row r="200" spans="1:26" ht="14.25" customHeight="1" thickBot="1" x14ac:dyDescent="0.25">
      <c r="A200" s="1755" t="s">
        <v>20</v>
      </c>
      <c r="B200" s="1756"/>
      <c r="C200" s="1756"/>
      <c r="D200" s="1756"/>
      <c r="E200" s="1756"/>
      <c r="F200" s="1756"/>
      <c r="G200" s="1756"/>
      <c r="H200" s="1756"/>
      <c r="I200" s="1756"/>
      <c r="J200" s="1757"/>
      <c r="K200" s="975">
        <f>SUM(K184,K194)</f>
        <v>12375331</v>
      </c>
      <c r="L200" s="975">
        <f>SUM(L184,L194)</f>
        <v>13727689</v>
      </c>
      <c r="M200" s="2063">
        <f>SUM(M184,M194)</f>
        <v>0</v>
      </c>
      <c r="N200" s="2064"/>
      <c r="O200" s="2064"/>
      <c r="P200" s="2065"/>
      <c r="Q200" s="2063">
        <f>SUM(Q184,Q194)</f>
        <v>0</v>
      </c>
      <c r="R200" s="2064"/>
      <c r="S200" s="2064"/>
      <c r="T200" s="2065"/>
      <c r="U200" s="404">
        <f>SUM(U184,U194)</f>
        <v>28357</v>
      </c>
      <c r="V200" s="404">
        <f>SUM(V184,V194)</f>
        <v>33224</v>
      </c>
      <c r="W200" s="6"/>
      <c r="X200" s="6"/>
      <c r="Y200" s="6"/>
      <c r="Z200" s="6"/>
    </row>
    <row r="201" spans="1:26" x14ac:dyDescent="0.2">
      <c r="M201" s="918"/>
      <c r="N201" s="2048"/>
      <c r="O201" s="2049"/>
      <c r="P201" s="918"/>
      <c r="Q201" s="918"/>
      <c r="R201" s="918"/>
      <c r="S201" s="918"/>
      <c r="T201" s="918"/>
      <c r="U201" s="918"/>
      <c r="V201" s="918"/>
    </row>
    <row r="202" spans="1:26" x14ac:dyDescent="0.2">
      <c r="N202" s="61"/>
      <c r="Q202" s="61"/>
      <c r="R202" s="61"/>
      <c r="S202" s="61"/>
      <c r="T202" s="61"/>
    </row>
    <row r="203" spans="1:26" x14ac:dyDescent="0.2">
      <c r="P203" s="126"/>
      <c r="Q203" s="128"/>
      <c r="R203" s="128"/>
      <c r="S203" s="128"/>
      <c r="T203" s="128"/>
    </row>
    <row r="204" spans="1:26" x14ac:dyDescent="0.2">
      <c r="A204" s="6"/>
      <c r="B204" s="6"/>
      <c r="C204" s="6"/>
      <c r="D204" s="6"/>
      <c r="E204" s="6"/>
      <c r="F204" s="6"/>
      <c r="G204" s="6"/>
      <c r="H204" s="6"/>
      <c r="I204" s="6"/>
      <c r="J204" s="6"/>
      <c r="K204" s="6"/>
      <c r="L204" s="6"/>
      <c r="M204" s="6"/>
      <c r="N204" s="6"/>
      <c r="O204" s="6"/>
      <c r="P204" s="6"/>
      <c r="Q204" s="93"/>
      <c r="S204" s="6"/>
      <c r="T204" s="6"/>
      <c r="U204" s="6"/>
      <c r="V204" s="6"/>
      <c r="W204" s="6"/>
      <c r="X204" s="6"/>
      <c r="Y204" s="6"/>
      <c r="Z204" s="6"/>
    </row>
    <row r="205" spans="1:26" x14ac:dyDescent="0.2">
      <c r="A205" s="6"/>
      <c r="B205" s="6"/>
      <c r="C205" s="6"/>
      <c r="D205" s="6"/>
      <c r="E205" s="6"/>
      <c r="F205" s="6"/>
      <c r="G205" s="6"/>
      <c r="H205" s="6"/>
      <c r="I205" s="6"/>
      <c r="J205" s="6"/>
      <c r="K205" s="6"/>
      <c r="L205" s="6"/>
      <c r="M205" s="6"/>
      <c r="N205" s="6"/>
      <c r="O205" s="6"/>
      <c r="P205" s="6"/>
      <c r="Q205" s="127"/>
      <c r="R205" s="61"/>
      <c r="S205" s="6"/>
      <c r="T205" s="6"/>
      <c r="U205" s="65"/>
      <c r="V205" s="6"/>
      <c r="W205" s="6"/>
      <c r="X205" s="6"/>
      <c r="Y205" s="6"/>
      <c r="Z205" s="6"/>
    </row>
  </sheetData>
  <mergeCells count="437">
    <mergeCell ref="A1:Z1"/>
    <mergeCell ref="A2:Z2"/>
    <mergeCell ref="A3:Z3"/>
    <mergeCell ref="X4:Z4"/>
    <mergeCell ref="A5:A7"/>
    <mergeCell ref="B5:B7"/>
    <mergeCell ref="C5:C7"/>
    <mergeCell ref="D5:D7"/>
    <mergeCell ref="E5:E7"/>
    <mergeCell ref="F5:F7"/>
    <mergeCell ref="W6:W7"/>
    <mergeCell ref="X6:Z6"/>
    <mergeCell ref="A8:Z8"/>
    <mergeCell ref="A9:Z9"/>
    <mergeCell ref="B10:Z10"/>
    <mergeCell ref="C11:Z11"/>
    <mergeCell ref="U5:U7"/>
    <mergeCell ref="V5:V7"/>
    <mergeCell ref="W5:Z5"/>
    <mergeCell ref="K6:K7"/>
    <mergeCell ref="L6:L7"/>
    <mergeCell ref="M6:M7"/>
    <mergeCell ref="N6:O6"/>
    <mergeCell ref="P6:P7"/>
    <mergeCell ref="Q6:Q7"/>
    <mergeCell ref="R6:S6"/>
    <mergeCell ref="G5:G7"/>
    <mergeCell ref="H5:H7"/>
    <mergeCell ref="I5:I7"/>
    <mergeCell ref="J5:J7"/>
    <mergeCell ref="M5:P5"/>
    <mergeCell ref="Q5:T5"/>
    <mergeCell ref="T6:T7"/>
    <mergeCell ref="I17:I18"/>
    <mergeCell ref="A19:A21"/>
    <mergeCell ref="B19:B21"/>
    <mergeCell ref="C19:C21"/>
    <mergeCell ref="E19:E20"/>
    <mergeCell ref="F19:F21"/>
    <mergeCell ref="I19:I22"/>
    <mergeCell ref="H13:H15"/>
    <mergeCell ref="I13:I15"/>
    <mergeCell ref="A17:A18"/>
    <mergeCell ref="B17:B18"/>
    <mergeCell ref="C17:C18"/>
    <mergeCell ref="D17:D18"/>
    <mergeCell ref="E17:E18"/>
    <mergeCell ref="F17:F18"/>
    <mergeCell ref="G17:G18"/>
    <mergeCell ref="H17:H18"/>
    <mergeCell ref="A13:A15"/>
    <mergeCell ref="B13:B15"/>
    <mergeCell ref="C13:C15"/>
    <mergeCell ref="D13:D15"/>
    <mergeCell ref="F13:F15"/>
    <mergeCell ref="G13:G15"/>
    <mergeCell ref="W20:W21"/>
    <mergeCell ref="A23:A24"/>
    <mergeCell ref="B23:B24"/>
    <mergeCell ref="C23:C24"/>
    <mergeCell ref="D23:D24"/>
    <mergeCell ref="E23:E24"/>
    <mergeCell ref="F23:F24"/>
    <mergeCell ref="G23:G24"/>
    <mergeCell ref="H23:H24"/>
    <mergeCell ref="I23:I27"/>
    <mergeCell ref="W23:W24"/>
    <mergeCell ref="A25:A27"/>
    <mergeCell ref="B25:B27"/>
    <mergeCell ref="C25:C27"/>
    <mergeCell ref="D25:D27"/>
    <mergeCell ref="E25:E27"/>
    <mergeCell ref="F25:F27"/>
    <mergeCell ref="G25:G27"/>
    <mergeCell ref="H25:H27"/>
    <mergeCell ref="W25:W27"/>
    <mergeCell ref="E28:H28"/>
    <mergeCell ref="I28:J28"/>
    <mergeCell ref="A30:A31"/>
    <mergeCell ref="B30:B31"/>
    <mergeCell ref="C30:C31"/>
    <mergeCell ref="D30:D31"/>
    <mergeCell ref="E30:E31"/>
    <mergeCell ref="G30:G31"/>
    <mergeCell ref="H30:H31"/>
    <mergeCell ref="I30:I31"/>
    <mergeCell ref="G32:G34"/>
    <mergeCell ref="H32:H34"/>
    <mergeCell ref="I32:I34"/>
    <mergeCell ref="A35:A36"/>
    <mergeCell ref="B35:B36"/>
    <mergeCell ref="C35:C36"/>
    <mergeCell ref="D35:D36"/>
    <mergeCell ref="E35:E36"/>
    <mergeCell ref="G35:G36"/>
    <mergeCell ref="H35:H36"/>
    <mergeCell ref="A32:A34"/>
    <mergeCell ref="B32:B34"/>
    <mergeCell ref="C32:C34"/>
    <mergeCell ref="D32:D34"/>
    <mergeCell ref="E32:E34"/>
    <mergeCell ref="F32:F34"/>
    <mergeCell ref="I35:I37"/>
    <mergeCell ref="A38:A39"/>
    <mergeCell ref="B38:B39"/>
    <mergeCell ref="C38:C39"/>
    <mergeCell ref="D38:D39"/>
    <mergeCell ref="E38:E39"/>
    <mergeCell ref="G38:G39"/>
    <mergeCell ref="H38:H39"/>
    <mergeCell ref="I38:I40"/>
    <mergeCell ref="W38:W39"/>
    <mergeCell ref="E42:H42"/>
    <mergeCell ref="I42:J42"/>
    <mergeCell ref="A45:A47"/>
    <mergeCell ref="B45:B47"/>
    <mergeCell ref="C45:C47"/>
    <mergeCell ref="D45:D47"/>
    <mergeCell ref="E45:E47"/>
    <mergeCell ref="F45:F47"/>
    <mergeCell ref="G45:G47"/>
    <mergeCell ref="H45:H47"/>
    <mergeCell ref="I45:I47"/>
    <mergeCell ref="W45:W47"/>
    <mergeCell ref="E48:E49"/>
    <mergeCell ref="I48:I51"/>
    <mergeCell ref="A50:A51"/>
    <mergeCell ref="B50:B51"/>
    <mergeCell ref="C50:C51"/>
    <mergeCell ref="D50:D51"/>
    <mergeCell ref="E50:E51"/>
    <mergeCell ref="W50:W51"/>
    <mergeCell ref="E52:H52"/>
    <mergeCell ref="I52:J52"/>
    <mergeCell ref="D54:D55"/>
    <mergeCell ref="E54:E55"/>
    <mergeCell ref="F54:F55"/>
    <mergeCell ref="G54:G55"/>
    <mergeCell ref="H54:H55"/>
    <mergeCell ref="I54:I55"/>
    <mergeCell ref="W54:W55"/>
    <mergeCell ref="G56:G57"/>
    <mergeCell ref="H56:H57"/>
    <mergeCell ref="I56:I57"/>
    <mergeCell ref="A58:A59"/>
    <mergeCell ref="B58:B59"/>
    <mergeCell ref="C58:C59"/>
    <mergeCell ref="D58:D59"/>
    <mergeCell ref="E58:E59"/>
    <mergeCell ref="F58:F59"/>
    <mergeCell ref="G58:G59"/>
    <mergeCell ref="A56:A57"/>
    <mergeCell ref="B56:B57"/>
    <mergeCell ref="C56:C57"/>
    <mergeCell ref="D56:D57"/>
    <mergeCell ref="E56:E57"/>
    <mergeCell ref="F56:F57"/>
    <mergeCell ref="A65:A67"/>
    <mergeCell ref="B65:B67"/>
    <mergeCell ref="C65:C67"/>
    <mergeCell ref="E65:E66"/>
    <mergeCell ref="I65:I66"/>
    <mergeCell ref="W65:W66"/>
    <mergeCell ref="I67:I68"/>
    <mergeCell ref="H58:H59"/>
    <mergeCell ref="I58:I59"/>
    <mergeCell ref="W58:W59"/>
    <mergeCell ref="E60:H60"/>
    <mergeCell ref="I60:J60"/>
    <mergeCell ref="E62:E64"/>
    <mergeCell ref="I62:I64"/>
    <mergeCell ref="W62:W64"/>
    <mergeCell ref="F63:F64"/>
    <mergeCell ref="E70:H70"/>
    <mergeCell ref="I70:J70"/>
    <mergeCell ref="A72:A73"/>
    <mergeCell ref="B72:B73"/>
    <mergeCell ref="C72:C73"/>
    <mergeCell ref="D72:D73"/>
    <mergeCell ref="E72:E73"/>
    <mergeCell ref="G72:G73"/>
    <mergeCell ref="H72:H73"/>
    <mergeCell ref="I72:I73"/>
    <mergeCell ref="W72:W73"/>
    <mergeCell ref="X72:X73"/>
    <mergeCell ref="A75:A76"/>
    <mergeCell ref="B75:B76"/>
    <mergeCell ref="C75:C76"/>
    <mergeCell ref="E75:E76"/>
    <mergeCell ref="F75:F76"/>
    <mergeCell ref="G75:G76"/>
    <mergeCell ref="H75:H76"/>
    <mergeCell ref="I75:I76"/>
    <mergeCell ref="W75:W76"/>
    <mergeCell ref="E78:H78"/>
    <mergeCell ref="I78:J78"/>
    <mergeCell ref="A79:A82"/>
    <mergeCell ref="B79:B82"/>
    <mergeCell ref="C79:C82"/>
    <mergeCell ref="D79:D82"/>
    <mergeCell ref="E79:E82"/>
    <mergeCell ref="F79:F82"/>
    <mergeCell ref="G79:G82"/>
    <mergeCell ref="G93:G94"/>
    <mergeCell ref="H79:H82"/>
    <mergeCell ref="I79:I82"/>
    <mergeCell ref="H93:H94"/>
    <mergeCell ref="I93:I96"/>
    <mergeCell ref="W79:W81"/>
    <mergeCell ref="C83:J83"/>
    <mergeCell ref="C84:Z84"/>
    <mergeCell ref="E85:E87"/>
    <mergeCell ref="F85:F87"/>
    <mergeCell ref="W93:W94"/>
    <mergeCell ref="X93:X94"/>
    <mergeCell ref="Y93:Y94"/>
    <mergeCell ref="Z93:Z94"/>
    <mergeCell ref="I88:I91"/>
    <mergeCell ref="E89:E90"/>
    <mergeCell ref="W89:W90"/>
    <mergeCell ref="W95:W96"/>
    <mergeCell ref="A93:A94"/>
    <mergeCell ref="B93:B94"/>
    <mergeCell ref="C93:C94"/>
    <mergeCell ref="A99:A100"/>
    <mergeCell ref="B99:B100"/>
    <mergeCell ref="C99:C100"/>
    <mergeCell ref="D99:D100"/>
    <mergeCell ref="E99:E100"/>
    <mergeCell ref="F99:F100"/>
    <mergeCell ref="A97:A98"/>
    <mergeCell ref="B97:B98"/>
    <mergeCell ref="C97:C98"/>
    <mergeCell ref="D97:D98"/>
    <mergeCell ref="E97:E98"/>
    <mergeCell ref="F97:F98"/>
    <mergeCell ref="A95:A96"/>
    <mergeCell ref="B95:B96"/>
    <mergeCell ref="C95:C96"/>
    <mergeCell ref="D95:D96"/>
    <mergeCell ref="E95:E96"/>
    <mergeCell ref="F95:F96"/>
    <mergeCell ref="D93:D94"/>
    <mergeCell ref="E93:E94"/>
    <mergeCell ref="F93:F94"/>
    <mergeCell ref="G99:G100"/>
    <mergeCell ref="G95:G96"/>
    <mergeCell ref="H95:H96"/>
    <mergeCell ref="H99:H100"/>
    <mergeCell ref="W99:W100"/>
    <mergeCell ref="E101:H101"/>
    <mergeCell ref="I101:J101"/>
    <mergeCell ref="C102:J102"/>
    <mergeCell ref="W102:Z102"/>
    <mergeCell ref="H97:H98"/>
    <mergeCell ref="I97:I100"/>
    <mergeCell ref="W97:W98"/>
    <mergeCell ref="G97:G98"/>
    <mergeCell ref="E107:E109"/>
    <mergeCell ref="F107:F110"/>
    <mergeCell ref="I107:I110"/>
    <mergeCell ref="E115:H115"/>
    <mergeCell ref="I115:J115"/>
    <mergeCell ref="E116:E118"/>
    <mergeCell ref="I116:I118"/>
    <mergeCell ref="C103:Z103"/>
    <mergeCell ref="A104:A115"/>
    <mergeCell ref="B104:B115"/>
    <mergeCell ref="C104:C115"/>
    <mergeCell ref="E104:E106"/>
    <mergeCell ref="I104:I106"/>
    <mergeCell ref="W104:W106"/>
    <mergeCell ref="X104:X105"/>
    <mergeCell ref="Y104:Y105"/>
    <mergeCell ref="Z104:Z105"/>
    <mergeCell ref="Z119:Z120"/>
    <mergeCell ref="F120:F123"/>
    <mergeCell ref="I122:I126"/>
    <mergeCell ref="W116:W118"/>
    <mergeCell ref="X116:X117"/>
    <mergeCell ref="Y116:Y117"/>
    <mergeCell ref="Z116:Z117"/>
    <mergeCell ref="A119:A126"/>
    <mergeCell ref="B119:B126"/>
    <mergeCell ref="C119:C126"/>
    <mergeCell ref="D119:D126"/>
    <mergeCell ref="E119:E122"/>
    <mergeCell ref="I119:I121"/>
    <mergeCell ref="E125:E126"/>
    <mergeCell ref="D127:D128"/>
    <mergeCell ref="E127:E128"/>
    <mergeCell ref="F127:F128"/>
    <mergeCell ref="G127:G128"/>
    <mergeCell ref="H127:H128"/>
    <mergeCell ref="W119:W120"/>
    <mergeCell ref="X119:X120"/>
    <mergeCell ref="Y119:Y120"/>
    <mergeCell ref="D134:D137"/>
    <mergeCell ref="E134:E137"/>
    <mergeCell ref="G134:G137"/>
    <mergeCell ref="H134:H137"/>
    <mergeCell ref="I134:I137"/>
    <mergeCell ref="F135:F137"/>
    <mergeCell ref="I127:I128"/>
    <mergeCell ref="A129:A132"/>
    <mergeCell ref="B129:B132"/>
    <mergeCell ref="C129:C132"/>
    <mergeCell ref="E129:E132"/>
    <mergeCell ref="I129:I132"/>
    <mergeCell ref="A144:A164"/>
    <mergeCell ref="B144:B164"/>
    <mergeCell ref="E144:E145"/>
    <mergeCell ref="I146:I148"/>
    <mergeCell ref="E147:E148"/>
    <mergeCell ref="C149:C150"/>
    <mergeCell ref="I138:J138"/>
    <mergeCell ref="A139:A141"/>
    <mergeCell ref="B139:B141"/>
    <mergeCell ref="C139:C141"/>
    <mergeCell ref="D139:D141"/>
    <mergeCell ref="E139:E141"/>
    <mergeCell ref="F139:F141"/>
    <mergeCell ref="G139:G141"/>
    <mergeCell ref="H139:H141"/>
    <mergeCell ref="I139:I140"/>
    <mergeCell ref="D149:D150"/>
    <mergeCell ref="E149:E150"/>
    <mergeCell ref="F149:F150"/>
    <mergeCell ref="G149:G150"/>
    <mergeCell ref="H149:H150"/>
    <mergeCell ref="I149:I150"/>
    <mergeCell ref="W140:W141"/>
    <mergeCell ref="C142:J142"/>
    <mergeCell ref="W142:Z142"/>
    <mergeCell ref="C143:Z143"/>
    <mergeCell ref="I153:J153"/>
    <mergeCell ref="E154:E157"/>
    <mergeCell ref="I154:I157"/>
    <mergeCell ref="G158:G164"/>
    <mergeCell ref="W158:W159"/>
    <mergeCell ref="E159:E160"/>
    <mergeCell ref="D151:D152"/>
    <mergeCell ref="E151:E152"/>
    <mergeCell ref="F151:F152"/>
    <mergeCell ref="G151:G152"/>
    <mergeCell ref="H151:H152"/>
    <mergeCell ref="I151:I152"/>
    <mergeCell ref="W169:W170"/>
    <mergeCell ref="A171:A172"/>
    <mergeCell ref="B171:B172"/>
    <mergeCell ref="C171:C172"/>
    <mergeCell ref="D171:D172"/>
    <mergeCell ref="E171:E172"/>
    <mergeCell ref="F171:F172"/>
    <mergeCell ref="G171:G172"/>
    <mergeCell ref="H171:H172"/>
    <mergeCell ref="A165:A170"/>
    <mergeCell ref="B165:B170"/>
    <mergeCell ref="C165:C170"/>
    <mergeCell ref="E166:E168"/>
    <mergeCell ref="I166:I172"/>
    <mergeCell ref="E169:E170"/>
    <mergeCell ref="G174:G175"/>
    <mergeCell ref="H174:H175"/>
    <mergeCell ref="I174:I175"/>
    <mergeCell ref="W174:W175"/>
    <mergeCell ref="I176:J176"/>
    <mergeCell ref="C177:J177"/>
    <mergeCell ref="W177:Z177"/>
    <mergeCell ref="A174:A175"/>
    <mergeCell ref="B174:B175"/>
    <mergeCell ref="C174:C175"/>
    <mergeCell ref="D174:D175"/>
    <mergeCell ref="E174:E175"/>
    <mergeCell ref="F174:F175"/>
    <mergeCell ref="A182:V182"/>
    <mergeCell ref="A183:J183"/>
    <mergeCell ref="M183:P183"/>
    <mergeCell ref="Q183:T183"/>
    <mergeCell ref="A184:J184"/>
    <mergeCell ref="M184:P184"/>
    <mergeCell ref="Q184:T184"/>
    <mergeCell ref="B178:J178"/>
    <mergeCell ref="W178:Z178"/>
    <mergeCell ref="B179:J179"/>
    <mergeCell ref="W179:Z179"/>
    <mergeCell ref="A180:Z180"/>
    <mergeCell ref="A181:Z181"/>
    <mergeCell ref="A187:J187"/>
    <mergeCell ref="M187:P187"/>
    <mergeCell ref="Q187:T187"/>
    <mergeCell ref="A188:J188"/>
    <mergeCell ref="M188:P188"/>
    <mergeCell ref="Q188:T188"/>
    <mergeCell ref="A185:J185"/>
    <mergeCell ref="M185:P185"/>
    <mergeCell ref="Q185:T185"/>
    <mergeCell ref="A186:J186"/>
    <mergeCell ref="M186:P186"/>
    <mergeCell ref="Q186:T186"/>
    <mergeCell ref="A191:J191"/>
    <mergeCell ref="M191:P191"/>
    <mergeCell ref="Q191:T191"/>
    <mergeCell ref="A192:J192"/>
    <mergeCell ref="M192:P192"/>
    <mergeCell ref="Q192:T192"/>
    <mergeCell ref="A189:J189"/>
    <mergeCell ref="M189:P189"/>
    <mergeCell ref="Q189:T189"/>
    <mergeCell ref="A190:J190"/>
    <mergeCell ref="M190:P190"/>
    <mergeCell ref="Q190:T190"/>
    <mergeCell ref="A195:J195"/>
    <mergeCell ref="M195:P195"/>
    <mergeCell ref="Q195:T195"/>
    <mergeCell ref="A196:J196"/>
    <mergeCell ref="M196:P196"/>
    <mergeCell ref="Q196:T196"/>
    <mergeCell ref="A193:J193"/>
    <mergeCell ref="M193:P193"/>
    <mergeCell ref="Q193:T193"/>
    <mergeCell ref="A194:J194"/>
    <mergeCell ref="M194:P194"/>
    <mergeCell ref="Q194:T194"/>
    <mergeCell ref="N201:O201"/>
    <mergeCell ref="A199:J199"/>
    <mergeCell ref="M199:P199"/>
    <mergeCell ref="Q199:T199"/>
    <mergeCell ref="A200:J200"/>
    <mergeCell ref="M200:P200"/>
    <mergeCell ref="Q200:T200"/>
    <mergeCell ref="A197:J197"/>
    <mergeCell ref="M197:P197"/>
    <mergeCell ref="Q197:T197"/>
    <mergeCell ref="A198:J198"/>
    <mergeCell ref="M198:P198"/>
    <mergeCell ref="Q198:T19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6 programa</vt:lpstr>
      <vt:lpstr>Aiškinamoji lentelė </vt:lpstr>
      <vt:lpstr>Asignavimų valdytojų kodai</vt:lpstr>
      <vt:lpstr>Lapas1</vt:lpstr>
      <vt:lpstr>'6 programa'!Print_Area</vt:lpstr>
      <vt:lpstr>'Aiškinamoji lentelė '!Print_Area</vt:lpstr>
      <vt:lpstr>'6 programa'!Print_Titles</vt:lpstr>
      <vt:lpstr>'Aiškinamoji lentelė '!Print_Titles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2015-12-02T09:38:22Z</cp:lastPrinted>
  <dcterms:created xsi:type="dcterms:W3CDTF">2007-07-27T10:32:34Z</dcterms:created>
  <dcterms:modified xsi:type="dcterms:W3CDTF">2015-12-03T14:08:27Z</dcterms:modified>
</cp:coreProperties>
</file>