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7795" windowHeight="11910" activeTab="1"/>
  </bookViews>
  <sheets>
    <sheet name="5 programa" sheetId="2" r:id="rId1"/>
    <sheet name="aiškinamoji lentelė" sheetId="1" r:id="rId2"/>
    <sheet name="Lapas1" sheetId="3" r:id="rId3"/>
  </sheets>
  <definedNames>
    <definedName name="_xlnm.Print_Area" localSheetId="0">'5 programa'!$A$1:$N$109</definedName>
    <definedName name="_xlnm.Print_Area" localSheetId="1">'aiškinamoji lentelė'!$A$1:$U$130</definedName>
    <definedName name="_xlnm.Print_Titles" localSheetId="0">'5 programa'!$5:$7</definedName>
    <definedName name="_xlnm.Print_Titles" localSheetId="1">'aiškinamoji lentelė'!$6:$8</definedName>
  </definedNames>
  <calcPr calcId="145621"/>
</workbook>
</file>

<file path=xl/calcChain.xml><?xml version="1.0" encoding="utf-8"?>
<calcChain xmlns="http://schemas.openxmlformats.org/spreadsheetml/2006/main">
  <c r="I16" i="2" l="1"/>
  <c r="P17" i="1" l="1"/>
  <c r="L90" i="1" l="1"/>
  <c r="H51" i="2"/>
  <c r="J102" i="2" l="1"/>
  <c r="Q123" i="1"/>
  <c r="Q122" i="1"/>
  <c r="Q121" i="1"/>
  <c r="Q120" i="1"/>
  <c r="Q119" i="1"/>
  <c r="Q118" i="1"/>
  <c r="P57" i="1"/>
  <c r="L57" i="1"/>
  <c r="I69" i="2"/>
  <c r="J78" i="2"/>
  <c r="I78" i="2"/>
  <c r="H78" i="2"/>
  <c r="I60" i="2"/>
  <c r="H60" i="2"/>
  <c r="H69" i="2"/>
  <c r="J69" i="2" l="1"/>
  <c r="J60" i="2"/>
  <c r="I43" i="2"/>
  <c r="J43" i="2"/>
  <c r="H43" i="2"/>
  <c r="J107" i="2" l="1"/>
  <c r="I107" i="2"/>
  <c r="H107" i="2"/>
  <c r="J106" i="2"/>
  <c r="I106" i="2"/>
  <c r="H106" i="2"/>
  <c r="J105" i="2"/>
  <c r="I105" i="2"/>
  <c r="J103" i="2"/>
  <c r="I103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J97" i="2"/>
  <c r="I97" i="2"/>
  <c r="H97" i="2"/>
  <c r="J96" i="2"/>
  <c r="I96" i="2"/>
  <c r="H96" i="2"/>
  <c r="H87" i="2"/>
  <c r="J84" i="2"/>
  <c r="J88" i="2" s="1"/>
  <c r="I84" i="2"/>
  <c r="I88" i="2" s="1"/>
  <c r="H84" i="2"/>
  <c r="J51" i="2"/>
  <c r="I51" i="2"/>
  <c r="J44" i="2"/>
  <c r="I44" i="2"/>
  <c r="H44" i="2"/>
  <c r="J34" i="2"/>
  <c r="H34" i="2"/>
  <c r="J31" i="2"/>
  <c r="I31" i="2"/>
  <c r="H31" i="2"/>
  <c r="J28" i="2"/>
  <c r="I28" i="2"/>
  <c r="H105" i="2"/>
  <c r="J24" i="2"/>
  <c r="I24" i="2"/>
  <c r="H24" i="2"/>
  <c r="J22" i="2"/>
  <c r="I22" i="2"/>
  <c r="H22" i="2"/>
  <c r="J16" i="2"/>
  <c r="H98" i="2"/>
  <c r="I35" i="2" l="1"/>
  <c r="H35" i="2"/>
  <c r="J35" i="2"/>
  <c r="H88" i="2"/>
  <c r="H95" i="2"/>
  <c r="H104" i="2"/>
  <c r="I104" i="2"/>
  <c r="H28" i="2"/>
  <c r="J104" i="2"/>
  <c r="I95" i="2"/>
  <c r="I94" i="2" s="1"/>
  <c r="H103" i="2"/>
  <c r="H79" i="2"/>
  <c r="I79" i="2"/>
  <c r="J95" i="2"/>
  <c r="J94" i="2" s="1"/>
  <c r="J79" i="2"/>
  <c r="H16" i="2"/>
  <c r="L67" i="1"/>
  <c r="L15" i="1"/>
  <c r="L14" i="1"/>
  <c r="J89" i="2" l="1"/>
  <c r="J90" i="2" s="1"/>
  <c r="H89" i="2"/>
  <c r="H90" i="2" s="1"/>
  <c r="I89" i="2"/>
  <c r="I90" i="2" s="1"/>
  <c r="J108" i="2"/>
  <c r="I108" i="2"/>
  <c r="H94" i="2"/>
  <c r="H108" i="2" s="1"/>
  <c r="L80" i="1"/>
  <c r="O98" i="1" l="1"/>
  <c r="O69" i="1"/>
  <c r="M32" i="1" l="1"/>
  <c r="P118" i="1" l="1"/>
  <c r="P67" i="1"/>
  <c r="O32" i="1" l="1"/>
  <c r="L32" i="1"/>
  <c r="K26" i="1"/>
  <c r="J26" i="1" s="1"/>
  <c r="Q128" i="1"/>
  <c r="P128" i="1"/>
  <c r="L128" i="1"/>
  <c r="K128" i="1"/>
  <c r="J128" i="1"/>
  <c r="Q127" i="1"/>
  <c r="P127" i="1"/>
  <c r="L127" i="1"/>
  <c r="K127" i="1"/>
  <c r="J127" i="1"/>
  <c r="Q126" i="1"/>
  <c r="P126" i="1"/>
  <c r="L126" i="1"/>
  <c r="K126" i="1"/>
  <c r="J126" i="1"/>
  <c r="Q124" i="1"/>
  <c r="P124" i="1"/>
  <c r="L124" i="1"/>
  <c r="K124" i="1"/>
  <c r="P123" i="1"/>
  <c r="L123" i="1"/>
  <c r="K123" i="1"/>
  <c r="J123" i="1"/>
  <c r="P122" i="1"/>
  <c r="L122" i="1"/>
  <c r="K122" i="1"/>
  <c r="J122" i="1"/>
  <c r="P121" i="1"/>
  <c r="L121" i="1"/>
  <c r="K121" i="1"/>
  <c r="J121" i="1"/>
  <c r="P120" i="1"/>
  <c r="L120" i="1"/>
  <c r="K120" i="1"/>
  <c r="J120" i="1"/>
  <c r="P119" i="1"/>
  <c r="K119" i="1"/>
  <c r="J119" i="1"/>
  <c r="J118" i="1"/>
  <c r="Q117" i="1"/>
  <c r="P117" i="1"/>
  <c r="L117" i="1"/>
  <c r="K117" i="1"/>
  <c r="J117" i="1"/>
  <c r="K108" i="1"/>
  <c r="J108" i="1"/>
  <c r="K104" i="1"/>
  <c r="J104" i="1"/>
  <c r="O100" i="1"/>
  <c r="L100" i="1"/>
  <c r="K100" i="1"/>
  <c r="J100" i="1"/>
  <c r="Q96" i="1"/>
  <c r="Q109" i="1" s="1"/>
  <c r="P96" i="1"/>
  <c r="P109" i="1" s="1"/>
  <c r="O96" i="1"/>
  <c r="N96" i="1"/>
  <c r="N109" i="1" s="1"/>
  <c r="M96" i="1"/>
  <c r="M109" i="1" s="1"/>
  <c r="L96" i="1"/>
  <c r="K96" i="1"/>
  <c r="J96" i="1"/>
  <c r="Q90" i="1"/>
  <c r="P90" i="1"/>
  <c r="O90" i="1"/>
  <c r="N90" i="1"/>
  <c r="M90" i="1"/>
  <c r="J90" i="1"/>
  <c r="K82" i="1"/>
  <c r="K90" i="1" s="1"/>
  <c r="Q80" i="1"/>
  <c r="P80" i="1"/>
  <c r="O80" i="1"/>
  <c r="N80" i="1"/>
  <c r="M80" i="1"/>
  <c r="K80" i="1"/>
  <c r="J80" i="1"/>
  <c r="Q67" i="1"/>
  <c r="O67" i="1"/>
  <c r="N67" i="1"/>
  <c r="K67" i="1"/>
  <c r="J67" i="1"/>
  <c r="Q57" i="1"/>
  <c r="O57" i="1"/>
  <c r="N57" i="1"/>
  <c r="M57" i="1"/>
  <c r="K57" i="1"/>
  <c r="J57" i="1"/>
  <c r="Q48" i="1"/>
  <c r="Q49" i="1" s="1"/>
  <c r="P48" i="1"/>
  <c r="P49" i="1" s="1"/>
  <c r="M48" i="1"/>
  <c r="M49" i="1" s="1"/>
  <c r="L48" i="1"/>
  <c r="L49" i="1" s="1"/>
  <c r="K48" i="1"/>
  <c r="K49" i="1" s="1"/>
  <c r="J48" i="1"/>
  <c r="J49" i="1" s="1"/>
  <c r="Q39" i="1"/>
  <c r="O39" i="1"/>
  <c r="N39" i="1"/>
  <c r="M39" i="1"/>
  <c r="L39" i="1"/>
  <c r="K39" i="1"/>
  <c r="J39" i="1"/>
  <c r="O36" i="1"/>
  <c r="N36" i="1"/>
  <c r="M36" i="1"/>
  <c r="L36" i="1"/>
  <c r="K36" i="1"/>
  <c r="J36" i="1"/>
  <c r="Q32" i="1"/>
  <c r="P32" i="1"/>
  <c r="K32" i="1"/>
  <c r="J32" i="1"/>
  <c r="Q29" i="1"/>
  <c r="P29" i="1"/>
  <c r="O29" i="1"/>
  <c r="L29" i="1"/>
  <c r="K29" i="1"/>
  <c r="Q25" i="1"/>
  <c r="P25" i="1"/>
  <c r="M25" i="1"/>
  <c r="L25" i="1"/>
  <c r="K25" i="1"/>
  <c r="J25" i="1"/>
  <c r="Q23" i="1"/>
  <c r="P23" i="1"/>
  <c r="M23" i="1"/>
  <c r="L23" i="1"/>
  <c r="K23" i="1"/>
  <c r="J23" i="1"/>
  <c r="Q17" i="1"/>
  <c r="M17" i="1"/>
  <c r="K17" i="1"/>
  <c r="J17" i="1"/>
  <c r="L119" i="1"/>
  <c r="N40" i="1" l="1"/>
  <c r="L109" i="1"/>
  <c r="Q125" i="1"/>
  <c r="P125" i="1"/>
  <c r="L91" i="1"/>
  <c r="P91" i="1"/>
  <c r="Q91" i="1"/>
  <c r="O109" i="1"/>
  <c r="P40" i="1"/>
  <c r="K91" i="1"/>
  <c r="N91" i="1"/>
  <c r="J109" i="1"/>
  <c r="J91" i="1"/>
  <c r="O91" i="1"/>
  <c r="K109" i="1"/>
  <c r="L125" i="1"/>
  <c r="J116" i="1"/>
  <c r="M40" i="1"/>
  <c r="P116" i="1"/>
  <c r="P115" i="1" s="1"/>
  <c r="Q40" i="1"/>
  <c r="O40" i="1"/>
  <c r="K125" i="1"/>
  <c r="J124" i="1"/>
  <c r="J29" i="1"/>
  <c r="J40" i="1" s="1"/>
  <c r="K40" i="1"/>
  <c r="Q116" i="1"/>
  <c r="Q115" i="1" s="1"/>
  <c r="J125" i="1"/>
  <c r="K118" i="1"/>
  <c r="K116" i="1" s="1"/>
  <c r="K115" i="1" s="1"/>
  <c r="L118" i="1"/>
  <c r="L116" i="1" s="1"/>
  <c r="L115" i="1" s="1"/>
  <c r="L17" i="1"/>
  <c r="L40" i="1" s="1"/>
  <c r="Q129" i="1" l="1"/>
  <c r="N110" i="1"/>
  <c r="N111" i="1" s="1"/>
  <c r="P129" i="1"/>
  <c r="L129" i="1"/>
  <c r="K110" i="1"/>
  <c r="K111" i="1" s="1"/>
  <c r="P110" i="1"/>
  <c r="P111" i="1" s="1"/>
  <c r="O110" i="1"/>
  <c r="O111" i="1" s="1"/>
  <c r="L110" i="1"/>
  <c r="L111" i="1" s="1"/>
  <c r="J115" i="1"/>
  <c r="J129" i="1" s="1"/>
  <c r="J110" i="1"/>
  <c r="J111" i="1" s="1"/>
  <c r="Q110" i="1"/>
  <c r="Q111" i="1" s="1"/>
  <c r="K129" i="1"/>
  <c r="M67" i="1" l="1"/>
  <c r="M91" i="1"/>
  <c r="M110" i="1" s="1"/>
  <c r="M111" i="1" s="1"/>
</calcChain>
</file>

<file path=xl/comments1.xml><?xml version="1.0" encoding="utf-8"?>
<comments xmlns="http://schemas.openxmlformats.org/spreadsheetml/2006/main">
  <authors>
    <author>Audra Cepiene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186"/>
          </rPr>
          <t>P2.1.3.17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D38" authorId="0">
      <text>
        <r>
          <rPr>
            <sz val="9"/>
            <color indexed="81"/>
            <rFont val="Tahoma"/>
            <family val="2"/>
            <charset val="186"/>
          </rPr>
          <t>Pagal taryboje patvirtintą 2012-2016 m. programą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4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KSP 2.3.1 uždavinys užtikrinti žaliųjų miesto plotų vystymą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K53" authorId="0">
      <text>
        <r>
          <rPr>
            <sz val="9"/>
            <color indexed="81"/>
            <rFont val="Tahoma"/>
            <family val="2"/>
            <charset val="186"/>
          </rPr>
          <t>2016 m. – prie Minijos g., Baltijos pr., Statybininkų pr.; 2017 m. – prie Jūrininkų pr., Agluonos g.</t>
        </r>
      </text>
    </comment>
    <comment ref="L53" authorId="0">
      <text>
        <r>
          <rPr>
            <sz val="9"/>
            <color indexed="81"/>
            <rFont val="Tahoma"/>
            <family val="2"/>
            <charset val="186"/>
          </rPr>
          <t xml:space="preserve">rodikliai koreguoti telefonu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R21" authorId="0">
      <text>
        <r>
          <rPr>
            <sz val="9"/>
            <color indexed="81"/>
            <rFont val="Tahoma"/>
            <family val="2"/>
            <charset val="186"/>
          </rPr>
          <t>Pavojingų atliekų šalinimas ir naftos produktų valymas nuo asfaltuotų paviršių esant poreikiui pagal sutartį su UAB "Ekonovus".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186"/>
          </rPr>
          <t>P2.1.3.17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43" authorId="0">
      <text>
        <r>
          <rPr>
            <sz val="9"/>
            <color indexed="81"/>
            <rFont val="Tahoma"/>
            <family val="2"/>
            <charset val="186"/>
          </rPr>
          <t xml:space="preserve">
pagal taryboje patvirtintą 2012-2016 m. programą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R47" authorId="0">
      <text>
        <r>
          <rPr>
            <sz val="9"/>
            <color indexed="81"/>
            <rFont val="Tahoma"/>
            <family val="2"/>
            <charset val="186"/>
          </rPr>
          <t>Aplinkosauginių laikraščių prenumerata švietimo įstaigoms.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KSP 2.3.1 uždavinys užtikrinti žaliųjų miesto plotų vystymą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R59" authorId="0">
      <text>
        <r>
          <rPr>
            <sz val="9"/>
            <color indexed="81"/>
            <rFont val="Tahoma"/>
            <family val="2"/>
            <charset val="186"/>
          </rPr>
          <t>2016 m. – prie Minijos g., Baltijos pr., Statybininkų pr.; 2017 m. – prie Jūrininkų pr., Agluonos g.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6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J11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biudžetas 5.482.478 Eur
</t>
        </r>
      </text>
    </comment>
  </commentList>
</comments>
</file>

<file path=xl/sharedStrings.xml><?xml version="1.0" encoding="utf-8"?>
<sst xmlns="http://schemas.openxmlformats.org/spreadsheetml/2006/main" count="634" uniqueCount="195">
  <si>
    <t xml:space="preserve">2015–2018 M. KLAIPĖDOS MIESTO SAVIVALDYBĖS </t>
  </si>
  <si>
    <t>APLINKOS APSAUGOS PROGRAMOS (NR. 05)</t>
  </si>
  <si>
    <t xml:space="preserve"> TIKSLŲ, UŽDAVINIŲ, PRIEMONIŲ, PRIEMONIŲ IŠLAIDŲ IR PRODUKTO KRITERIJŲ SUVESTINĖ</t>
  </si>
  <si>
    <t>Eur</t>
  </si>
  <si>
    <t>Veiklos plano tikslo kodas</t>
  </si>
  <si>
    <t>Uždavinio kodas</t>
  </si>
  <si>
    <t>Priemonės kodas</t>
  </si>
  <si>
    <t>Papriemonės kodas</t>
  </si>
  <si>
    <t>Pavadinimas</t>
  </si>
  <si>
    <t>Priemonės požymis</t>
  </si>
  <si>
    <t>Asignavimų valdytojo kodas</t>
  </si>
  <si>
    <t>Vykdytojas (skyrius / asmuo)</t>
  </si>
  <si>
    <t>Finansavimo šaltinis</t>
  </si>
  <si>
    <t>2015 m. asignavimų planas</t>
  </si>
  <si>
    <t>2015 m. asignavimų plano pakeitimas</t>
  </si>
  <si>
    <t>Lėšų poreikis biudžetiniams 
2016-iesiems metams</t>
  </si>
  <si>
    <t>2017-ųjų metų lėšų projektas</t>
  </si>
  <si>
    <t>2018-ųjų metų lėšų projektas</t>
  </si>
  <si>
    <t>Produkto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</si>
  <si>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</si>
  <si>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</si>
  <si>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</si>
  <si>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</si>
  <si>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</si>
  <si>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2016-ieji metai</t>
  </si>
  <si>
    <t>2017-ieji metai</t>
  </si>
  <si>
    <t>2018-ieji metai</t>
  </si>
  <si>
    <t>Strateginis tikslas 02. Kurti mieste patrauklią, švarią ir saugią gyvenamąją aplinką</t>
  </si>
  <si>
    <t>05 Aplinkos apsaugos programa</t>
  </si>
  <si>
    <t>01</t>
  </si>
  <si>
    <t>Siekti subalansuotos ir kokybiškos aplinkos Klaipėdos mieste</t>
  </si>
  <si>
    <t>Tobulinti atliekų tvarkymo sistemą</t>
  </si>
  <si>
    <t>Komunalinių atliekų tvarkymo organizavimas:</t>
  </si>
  <si>
    <t>P3</t>
  </si>
  <si>
    <t>05</t>
  </si>
  <si>
    <t>6</t>
  </si>
  <si>
    <t>Komunalinių atliekų surinkimas ir tvarkymas</t>
  </si>
  <si>
    <t>MŪD Aplinkos kokybės sk.</t>
  </si>
  <si>
    <t>SB(VR)</t>
  </si>
  <si>
    <t>Priimtų į sąvartyną atliekų kiekis, tūkst. t</t>
  </si>
  <si>
    <t>SB(VRL)</t>
  </si>
  <si>
    <t>Komunalinių atliekų surinkimas ir tvarkymas Lėbartų kapinėse</t>
  </si>
  <si>
    <t>MŪD Kapinių priežiūros sk.</t>
  </si>
  <si>
    <t>1,7</t>
  </si>
  <si>
    <t>Iš viso:</t>
  </si>
  <si>
    <t>02</t>
  </si>
  <si>
    <t>Atliekų, kurių turėtojo nustatyti neįmanoma arba kuris nebeegzistuoja, tvarkymas:</t>
  </si>
  <si>
    <t>SB(AA)</t>
  </si>
  <si>
    <t>Savavališkai užterštų teritorijų sutvarkymas</t>
  </si>
  <si>
    <t xml:space="preserve"> MŪD Miesto tvarkymo skyrius </t>
  </si>
  <si>
    <t>Išvežta komunalinių, statybinių, biologiškai skaidžių šiukšlių, tūkst. t</t>
  </si>
  <si>
    <t>1,1</t>
  </si>
  <si>
    <t>LRVB</t>
  </si>
  <si>
    <t>Išvežta padangų, t</t>
  </si>
  <si>
    <t>Pavojingų atliekų šalinimas</t>
  </si>
  <si>
    <t>SB(AAL)</t>
  </si>
  <si>
    <t>03</t>
  </si>
  <si>
    <t xml:space="preserve">Visuomenės švietimo atliekų tvarkymo klausimais vykdymas </t>
  </si>
  <si>
    <t>04</t>
  </si>
  <si>
    <t>I</t>
  </si>
  <si>
    <t>P2.1.3.17</t>
  </si>
  <si>
    <t>ES</t>
  </si>
  <si>
    <t>Individualių antrinių žaliavų ir pakuočių atliekų surinkimo konteinerių įsigijimas</t>
  </si>
  <si>
    <t>SB</t>
  </si>
  <si>
    <t>06</t>
  </si>
  <si>
    <t>Aplinkosaugos gerinimas Lietuvos ir Rusijos pasienyje</t>
  </si>
  <si>
    <t>5</t>
  </si>
  <si>
    <t>IED Projektų skyrius</t>
  </si>
  <si>
    <t>Kt</t>
  </si>
  <si>
    <t>Oro taršos kietosiomis dalelėmis mažinimas, atnaujinant gatvių priežiūros ir valymo technologijas</t>
  </si>
  <si>
    <t>Parengtas investicijų projektas</t>
  </si>
  <si>
    <t>Iš viso uždaviniui:</t>
  </si>
  <si>
    <t xml:space="preserve">Vykdyti gamtinės aplinkos stebėsenos ir gyventojų ekologinio švietimo priemones </t>
  </si>
  <si>
    <t>Gamtinės aplinkos stebėsenos ir ekologinio švietimo vykdymas</t>
  </si>
  <si>
    <t xml:space="preserve">P5, P2.3.3.1. </t>
  </si>
  <si>
    <t>Klaipėdos miesto savivaldybės aplinkos monitoringo vykdymas</t>
  </si>
  <si>
    <t>Tiriamų aplinkos komponentų (oro, triukšmo, dirvožemio, vandens, biologinės įvairovės) kiekis, vnt.</t>
  </si>
  <si>
    <t>Parengta ataskaitų, vnt.</t>
  </si>
  <si>
    <t>Visuomenės ekologinis švietimas</t>
  </si>
  <si>
    <t>2.3.3.2</t>
  </si>
  <si>
    <t>Įgyvendinta švietimo priemonių, vnt.</t>
  </si>
  <si>
    <t xml:space="preserve"> P2.3.3.1. </t>
  </si>
  <si>
    <t>Parengta monitoringo programa</t>
  </si>
  <si>
    <t>Iš viso priemonei:</t>
  </si>
  <si>
    <t xml:space="preserve">Prižiūrėti, saugoti ir gausinti miesto poilsio zonų gamtinę aplinką </t>
  </si>
  <si>
    <t xml:space="preserve">MŪD Miesto tvarkymo skyrius </t>
  </si>
  <si>
    <t>Sanitarinis vandens telkinių valymas</t>
  </si>
  <si>
    <t>P2.3.1.4</t>
  </si>
  <si>
    <t>Helofitų (nendrių, švendrių) šalinimas iš vandens telkinių</t>
  </si>
  <si>
    <t>2,3</t>
  </si>
  <si>
    <t>Danės upės valymas ir pakrančių sutvarkymas</t>
  </si>
  <si>
    <t>Miesto želdynų ir želdinių tvarkymas ir kūrimas:</t>
  </si>
  <si>
    <t>Naujų ir esamų želdynų tvarkymas ir kūrimas</t>
  </si>
  <si>
    <t>P.2.3.1.1.</t>
  </si>
  <si>
    <t xml:space="preserve">Iškirsta ir atsodinta medžių, dekoratyvinių krūmų, daugiamečių augalų prie intensyvaus eismo  magistralinių gatvių, vnt. </t>
  </si>
  <si>
    <t xml:space="preserve">IED Projekto skyrius
</t>
  </si>
  <si>
    <t>Danės upės pakrantės palei dviračių taką želdinių tvarkymo aprašas</t>
  </si>
  <si>
    <t>Dviračių takų  plėtra:</t>
  </si>
  <si>
    <t>P2.1.2.7</t>
  </si>
  <si>
    <t xml:space="preserve">IED Projektų skyrius </t>
  </si>
  <si>
    <t>Parengtas investicijų projektas, vnt.</t>
  </si>
  <si>
    <t>Atlikta techninio projekto korektūra</t>
  </si>
  <si>
    <t>SB(P)</t>
  </si>
  <si>
    <t xml:space="preserve">IED Projekto vadovas 
G. Dovidaitis 
</t>
  </si>
  <si>
    <t>Asfalto dangos įrengimas suformuojant dviračių taką palei Danės upės krantinę nuo Jono kalnelio tiltelio  iki Gluosnių skersgatvio</t>
  </si>
  <si>
    <t>IED Statybos ir infrastruktūros plėtros skyrius</t>
  </si>
  <si>
    <t>Pajūrio juostos priežiūra ir apsauga:</t>
  </si>
  <si>
    <t>P2.3.1.2</t>
  </si>
  <si>
    <t xml:space="preserve"> MŪD BĮ "Klaipėdos paplūdimiai" </t>
  </si>
  <si>
    <t>Pakeista medinių takų ir laiptų, tūkst. kv. m</t>
  </si>
  <si>
    <t xml:space="preserve">Projekto „Aplinkos pritaikymo ir aplinkosaugos priemonių įgyvendinimas Baltijos jūros paplūdimių zonoje“  įgyvendinimas </t>
  </si>
  <si>
    <t>SB(VB)</t>
  </si>
  <si>
    <t>Sutvirtintas kopagūbris, pinant tvoreles iš žabų, tūkst. m.</t>
  </si>
  <si>
    <t>Sutvirtintas kopagūbris žabų klojiniais, tūkst. kv. m</t>
  </si>
  <si>
    <t>Krantotvarkos ir rekreacinių teritorijų tvarkymo projektų rengimas</t>
  </si>
  <si>
    <t>4</t>
  </si>
  <si>
    <t>UPD Architektūros ir miesto planavimo sk.</t>
  </si>
  <si>
    <t>Parengtas projektas, vnt.</t>
  </si>
  <si>
    <t>1</t>
  </si>
  <si>
    <t>Prižiūrėti ir vystyti mieste vandens ir nuotekų tinklų  infrastruktūrą</t>
  </si>
  <si>
    <t>Lietaus nuotekų baseino su išleistuvu Nr.20 į Trinyčių tvenkinį rekonstrukcija (teritorija nuo Vilniaus pl., Tilžės g., Šilutės pl. dalis, Mokyklos g., Technikos g. teritorija už geležinkelio)</t>
  </si>
  <si>
    <t>Atlikta darbų, proc.</t>
  </si>
  <si>
    <t>Bendrojo naudojimo lietaus nuotekų tinklų tiesimas teritorijoje ties Bangų g. 5A, Klaipėdoje</t>
  </si>
  <si>
    <t>Nutiesta lietaus nuotekų tinklų (100 m). Užbaigtumas, proc.</t>
  </si>
  <si>
    <t>Konteinerinių tualetų infrastruktūros tinklų (vandens, nuotekų) paplūdimiuose įrengimo darbai</t>
  </si>
  <si>
    <r>
      <t xml:space="preserve">I, </t>
    </r>
    <r>
      <rPr>
        <sz val="10"/>
        <rFont val="Times New Roman"/>
        <family val="1"/>
        <charset val="186"/>
      </rPr>
      <t>P2.4.2.8</t>
    </r>
  </si>
  <si>
    <t>Projekto "Baltijos jūros vandens kokybės gerinimas, vystant vandens nuotekų tinklus" įgyvendinimas</t>
  </si>
  <si>
    <t>Iš viso tikslui:</t>
  </si>
  <si>
    <t xml:space="preserve">Iš viso  programai: </t>
  </si>
  <si>
    <t>Finansavimo šaltinių suvestinė</t>
  </si>
  <si>
    <t>Finansavimo šaltiniai</t>
  </si>
  <si>
    <t>2017-ųjų m. lėšų poreikis</t>
  </si>
  <si>
    <t>2018-ųjų m. lėšų poreikis</t>
  </si>
  <si>
    <t>SAVIVALDYBĖS  LĖŠOS, IŠ VISO: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</si>
  <si>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</si>
  <si>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</si>
  <si>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</si>
  <si>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</si>
  <si>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</si>
  <si>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</si>
  <si>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SB(KPP)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</si>
  <si>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</si>
  <si>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</si>
  <si>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</si>
  <si>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</si>
  <si>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</si>
  <si>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</si>
  <si>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IŠ VISO:</t>
  </si>
  <si>
    <t>Nutiesta dviračių tako (2,4 km). Užbaigtumas, proc.</t>
  </si>
  <si>
    <t xml:space="preserve">Sutvarkyta vandens telkinių, vnt.  </t>
  </si>
  <si>
    <t>0,8</t>
  </si>
  <si>
    <t>192</t>
  </si>
  <si>
    <t>1000</t>
  </si>
  <si>
    <t xml:space="preserve">Požeminių, pusiau požeminių bei kitų konteinerių įsigijimas ir konteinerių aikštelių įrengimas </t>
  </si>
  <si>
    <t xml:space="preserve">2016–2018 M. KLAIPĖDOS MIESTO SAVIVALDYBĖS </t>
  </si>
  <si>
    <t>tūkst. Eur</t>
  </si>
  <si>
    <t>2016-ųjų metų asignavimų planas</t>
  </si>
  <si>
    <t>Parengtas tvarkymo projektas, vnt.</t>
  </si>
  <si>
    <t>Lietaus nuotekų baseino su išleistuvu Nr. 20 į Trinyčių tvenkinį rekonstrukcija (teritorija nuo Vilniaus pl., Tilžės g., Šilutės pl. dalis, Mokyklos g., Technikos g. teritorija už geležinkelio)</t>
  </si>
  <si>
    <t>P2.3.3.2</t>
  </si>
  <si>
    <t>1250</t>
  </si>
  <si>
    <t>Įsigyta individualių antrinių žaliavų surinkimo konteinerių, vnt.</t>
  </si>
  <si>
    <t>Įrengta pusiau požeminių konteinerių aikštelių, vnt.</t>
  </si>
  <si>
    <t>Įrengta požeminių konteinerių aikštelių, vnt.</t>
  </si>
  <si>
    <t>Informuota asmenų, tūkst.</t>
  </si>
  <si>
    <t>Valomų vandens telkinių skaičius, vnt.</t>
  </si>
  <si>
    <t>Išvalyta Žardės ir Draugystės vandens telkinių ploto, ha</t>
  </si>
  <si>
    <t xml:space="preserve">Parengti tvarkymo aprašai, vnt. </t>
  </si>
  <si>
    <t xml:space="preserve">Sąjūdžio parko reprezentacinės dalies ir prieigų sutvarkymas </t>
  </si>
  <si>
    <t>Įrengtas riedlenčių  parkas ir BMX dviračių trasa, proc.</t>
  </si>
  <si>
    <t xml:space="preserve">Įrengti želdiniai, proc. </t>
  </si>
  <si>
    <t>Atlikta techninio projekto korektūra, vnt.</t>
  </si>
  <si>
    <t>Nutiestas dviračių takas (1,935 km). Užbaigtumas, proc.</t>
  </si>
  <si>
    <t xml:space="preserve">Parengtas darbų projektas, vnt. </t>
  </si>
  <si>
    <t>Miesto vandens telkinių priežiūra:</t>
  </si>
  <si>
    <t>Dviračių tako nuo Paryžiaus Komunos g. iki Jono kalnelio tiltelio įrengimas  (Darnaus judumo metų paminėjimo plano  įgyvendinimas)</t>
  </si>
  <si>
    <t>Medinių laiptų ir takų, vedančių per apsauginį kopagūbrį, remontas</t>
  </si>
  <si>
    <t xml:space="preserve">Dviračių tako nuo Paryžiaus Komunos g. iki Jono kalnelio tiltelio įrengimas  </t>
  </si>
  <si>
    <t>Nutiesta  lietaus nuotekų tinklų (100 m). Užbaigtumas, proc.</t>
  </si>
  <si>
    <t>Prižiūrėti ir vystyti mieste vandens ir nuotekų tinklų infrastruktūrą</t>
  </si>
  <si>
    <t>Surinkta pavojingų atliekų, kg</t>
  </si>
  <si>
    <t>Nutiestas dviračių takas (2,4 km) Užbaigtumas, proc.</t>
  </si>
  <si>
    <t>Vandens telkinių dugno valymas ir aplinkos apželdinimas (2016–2017 m. –  Pietinėje g. ir Kretingos g. esančių vandens telkinių)</t>
  </si>
  <si>
    <t xml:space="preserve">Dviračių ir pėsčiųjų tako Danės upės slėnio teritorijoje nuo Klaipėdos g. tilto iki miesto ribos įrengimas </t>
  </si>
  <si>
    <t>Nuovažos įrengimas dviračių ir pėsčiųjų take ties Klaipėdos g. tiltu (Darnaus judumo metų paminėjimo plano  įgyvendinimas)</t>
  </si>
  <si>
    <t>Dviračių ir pėsčiųjų tako Danės upės slėnio teritorijoje nuo Klaipėdos g. tilto iki miesto ribos įrengimas (Darnaus judumo metų paminėjimo plano  įgyvendinimas)</t>
  </si>
  <si>
    <t>Įrengta nuovaža, vnt.</t>
  </si>
  <si>
    <t>Klaipėdos miesto savivaldybės aplinkos monitoringo 2017–2021 metų programos  parengimas</t>
  </si>
  <si>
    <t>Atkurta sunykusių želdynių (medžių, dekoratyvinių krūmų, daugiamečių augalų) Sąjūdžio parke, vnt.</t>
  </si>
  <si>
    <t>Atkurta sunykusių želdynių (medžių, dekoratyvinių krūmų, daugiamečių augalų) pietinėje miesto dalyje Šilutės plente, vnt.</t>
  </si>
  <si>
    <t>Sutvarkyta medžių, krūmų prie dviračių takų, vnt.</t>
  </si>
  <si>
    <r>
      <t>Įrengta infrastruktūra (inžineriniai tinklai, takai ir kt.) Sąjūdžio parke (teritorijos plotas – 27103 m</t>
    </r>
    <r>
      <rPr>
        <sz val="10"/>
        <rFont val="SimSun"/>
      </rPr>
      <t>²</t>
    </r>
    <r>
      <rPr>
        <sz val="10"/>
        <rFont val="Times New Roman"/>
        <family val="1"/>
        <charset val="186"/>
      </rPr>
      <t>), proc.</t>
    </r>
  </si>
  <si>
    <t xml:space="preserve">Nuovažos įrengimas dviračių ir pėsčiųjų take ties Klaipėdos g. tiltu 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</si>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</sst>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sz val="7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SimSun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70">
    <xf numFmtId="0" fontId="0" fillId="0" borderId="0" xfId="0"/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textRotation="90" wrapText="1"/>
    </xf>
    <xf numFmtId="3" fontId="2" fillId="0" borderId="29" xfId="0" applyNumberFormat="1" applyFont="1" applyFill="1" applyBorder="1" applyAlignment="1">
      <alignment horizontal="center" vertical="center" textRotation="90" wrapText="1"/>
    </xf>
    <xf numFmtId="3" fontId="2" fillId="0" borderId="29" xfId="0" applyNumberFormat="1" applyFont="1" applyBorder="1" applyAlignment="1">
      <alignment horizontal="center" vertical="center" textRotation="90" shrinkToFit="1"/>
    </xf>
    <xf numFmtId="3" fontId="2" fillId="0" borderId="31" xfId="0" applyNumberFormat="1" applyFont="1" applyBorder="1" applyAlignment="1">
      <alignment horizontal="center" vertical="center" textRotation="90" shrinkToFit="1"/>
    </xf>
    <xf numFmtId="3" fontId="7" fillId="0" borderId="0" xfId="0" applyNumberFormat="1" applyFont="1" applyBorder="1"/>
    <xf numFmtId="3" fontId="4" fillId="4" borderId="33" xfId="0" applyNumberFormat="1" applyFont="1" applyFill="1" applyBorder="1" applyAlignment="1">
      <alignment horizontal="center" vertical="top" wrapText="1"/>
    </xf>
    <xf numFmtId="3" fontId="4" fillId="4" borderId="33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vertical="top"/>
    </xf>
    <xf numFmtId="3" fontId="4" fillId="5" borderId="12" xfId="0" applyNumberFormat="1" applyFont="1" applyFill="1" applyBorder="1" applyAlignment="1">
      <alignment vertical="top"/>
    </xf>
    <xf numFmtId="3" fontId="4" fillId="6" borderId="13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8" fillId="0" borderId="34" xfId="0" applyNumberFormat="1" applyFont="1" applyBorder="1" applyAlignment="1">
      <alignment vertical="top" wrapText="1"/>
    </xf>
    <xf numFmtId="3" fontId="2" fillId="0" borderId="20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center" vertical="top"/>
    </xf>
    <xf numFmtId="3" fontId="2" fillId="6" borderId="36" xfId="0" applyNumberFormat="1" applyFont="1" applyFill="1" applyBorder="1" applyAlignment="1">
      <alignment horizontal="center" vertical="top"/>
    </xf>
    <xf numFmtId="3" fontId="2" fillId="6" borderId="37" xfId="0" applyNumberFormat="1" applyFont="1" applyFill="1" applyBorder="1" applyAlignment="1">
      <alignment horizontal="center" vertical="top"/>
    </xf>
    <xf numFmtId="3" fontId="2" fillId="6" borderId="38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right" vertical="top" wrapText="1"/>
    </xf>
    <xf numFmtId="3" fontId="2" fillId="0" borderId="35" xfId="0" applyNumberFormat="1" applyFont="1" applyFill="1" applyBorder="1" applyAlignment="1">
      <alignment horizontal="right" vertical="top" wrapText="1"/>
    </xf>
    <xf numFmtId="3" fontId="2" fillId="7" borderId="32" xfId="0" applyNumberFormat="1" applyFont="1" applyFill="1" applyBorder="1" applyAlignment="1">
      <alignment vertical="top" wrapText="1"/>
    </xf>
    <xf numFmtId="3" fontId="2" fillId="7" borderId="18" xfId="0" applyNumberFormat="1" applyFont="1" applyFill="1" applyBorder="1" applyAlignment="1">
      <alignment horizontal="center" vertical="top"/>
    </xf>
    <xf numFmtId="3" fontId="2" fillId="7" borderId="34" xfId="0" applyNumberFormat="1" applyFont="1" applyFill="1" applyBorder="1" applyAlignment="1">
      <alignment horizontal="center" vertical="top"/>
    </xf>
    <xf numFmtId="3" fontId="2" fillId="7" borderId="22" xfId="0" applyNumberFormat="1" applyFont="1" applyFill="1" applyBorder="1" applyAlignment="1">
      <alignment horizontal="center" vertical="top"/>
    </xf>
    <xf numFmtId="3" fontId="5" fillId="0" borderId="40" xfId="0" applyNumberFormat="1" applyFont="1" applyBorder="1" applyAlignment="1">
      <alignment horizontal="center" vertical="top"/>
    </xf>
    <xf numFmtId="3" fontId="2" fillId="6" borderId="41" xfId="0" applyNumberFormat="1" applyFont="1" applyFill="1" applyBorder="1" applyAlignment="1">
      <alignment horizontal="center" vertical="top"/>
    </xf>
    <xf numFmtId="3" fontId="2" fillId="6" borderId="42" xfId="0" applyNumberFormat="1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horizontal="center" vertical="top"/>
    </xf>
    <xf numFmtId="3" fontId="2" fillId="7" borderId="45" xfId="0" applyNumberFormat="1" applyFont="1" applyFill="1" applyBorder="1" applyAlignment="1">
      <alignment horizontal="center" vertical="top"/>
    </xf>
    <xf numFmtId="3" fontId="2" fillId="7" borderId="39" xfId="0" applyNumberFormat="1" applyFont="1" applyFill="1" applyBorder="1" applyAlignment="1">
      <alignment horizontal="center" vertical="top"/>
    </xf>
    <xf numFmtId="3" fontId="2" fillId="7" borderId="46" xfId="0" applyNumberFormat="1" applyFont="1" applyFill="1" applyBorder="1" applyAlignment="1">
      <alignment horizontal="center" vertical="top"/>
    </xf>
    <xf numFmtId="3" fontId="5" fillId="0" borderId="47" xfId="0" applyNumberFormat="1" applyFont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49" fontId="2" fillId="7" borderId="13" xfId="0" applyNumberFormat="1" applyFont="1" applyFill="1" applyBorder="1" applyAlignment="1">
      <alignment horizontal="center" vertical="top"/>
    </xf>
    <xf numFmtId="49" fontId="2" fillId="7" borderId="48" xfId="0" applyNumberFormat="1" applyFont="1" applyFill="1" applyBorder="1" applyAlignment="1">
      <alignment horizontal="center" vertical="top"/>
    </xf>
    <xf numFmtId="3" fontId="2" fillId="6" borderId="33" xfId="0" applyNumberFormat="1" applyFont="1" applyFill="1" applyBorder="1" applyAlignment="1">
      <alignment horizontal="center" vertical="top"/>
    </xf>
    <xf numFmtId="3" fontId="2" fillId="6" borderId="34" xfId="0" applyNumberFormat="1" applyFont="1" applyFill="1" applyBorder="1" applyAlignment="1">
      <alignment horizontal="center" vertical="top"/>
    </xf>
    <xf numFmtId="3" fontId="2" fillId="6" borderId="49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/>
    </xf>
    <xf numFmtId="49" fontId="2" fillId="7" borderId="45" xfId="0" applyNumberFormat="1" applyFont="1" applyFill="1" applyBorder="1" applyAlignment="1">
      <alignment horizontal="center" vertical="top"/>
    </xf>
    <xf numFmtId="49" fontId="2" fillId="7" borderId="2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3" fontId="4" fillId="4" borderId="23" xfId="0" applyNumberFormat="1" applyFont="1" applyFill="1" applyBorder="1" applyAlignment="1">
      <alignment vertical="top"/>
    </xf>
    <xf numFmtId="3" fontId="4" fillId="5" borderId="24" xfId="0" applyNumberFormat="1" applyFont="1" applyFill="1" applyBorder="1" applyAlignment="1">
      <alignment vertical="top"/>
    </xf>
    <xf numFmtId="3" fontId="4" fillId="6" borderId="25" xfId="0" applyNumberFormat="1" applyFont="1" applyFill="1" applyBorder="1" applyAlignment="1">
      <alignment vertical="top"/>
    </xf>
    <xf numFmtId="3" fontId="4" fillId="0" borderId="25" xfId="0" applyNumberFormat="1" applyFont="1" applyBorder="1" applyAlignment="1">
      <alignment vertical="top"/>
    </xf>
    <xf numFmtId="3" fontId="6" fillId="8" borderId="50" xfId="0" applyNumberFormat="1" applyFont="1" applyFill="1" applyBorder="1" applyAlignment="1">
      <alignment horizontal="center" vertical="top"/>
    </xf>
    <xf numFmtId="3" fontId="4" fillId="8" borderId="51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/>
    </xf>
    <xf numFmtId="3" fontId="2" fillId="7" borderId="25" xfId="0" applyNumberFormat="1" applyFont="1" applyFill="1" applyBorder="1" applyAlignment="1">
      <alignment horizontal="center" vertical="top"/>
    </xf>
    <xf numFmtId="3" fontId="2" fillId="7" borderId="24" xfId="0" applyNumberFormat="1" applyFont="1" applyFill="1" applyBorder="1" applyAlignment="1">
      <alignment horizontal="center" vertical="top"/>
    </xf>
    <xf numFmtId="3" fontId="2" fillId="7" borderId="27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vertical="top"/>
    </xf>
    <xf numFmtId="3" fontId="8" fillId="6" borderId="3" xfId="0" applyNumberFormat="1" applyFont="1" applyFill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/>
    </xf>
    <xf numFmtId="3" fontId="9" fillId="0" borderId="54" xfId="0" applyNumberFormat="1" applyFont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/>
    </xf>
    <xf numFmtId="3" fontId="2" fillId="6" borderId="8" xfId="0" applyNumberFormat="1" applyFont="1" applyFill="1" applyBorder="1" applyAlignment="1">
      <alignment horizontal="center" vertical="top"/>
    </xf>
    <xf numFmtId="3" fontId="2" fillId="6" borderId="55" xfId="0" applyNumberFormat="1" applyFont="1" applyFill="1" applyBorder="1" applyAlignment="1">
      <alignment horizontal="center" vertical="top"/>
    </xf>
    <xf numFmtId="3" fontId="2" fillId="6" borderId="56" xfId="0" applyNumberFormat="1" applyFont="1" applyFill="1" applyBorder="1" applyAlignment="1">
      <alignment horizontal="center" vertical="top"/>
    </xf>
    <xf numFmtId="3" fontId="2" fillId="6" borderId="57" xfId="0" applyNumberFormat="1" applyFont="1" applyFill="1" applyBorder="1" applyAlignment="1">
      <alignment horizontal="center" vertical="top"/>
    </xf>
    <xf numFmtId="3" fontId="2" fillId="6" borderId="54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vertical="top" wrapText="1"/>
    </xf>
    <xf numFmtId="3" fontId="2" fillId="0" borderId="59" xfId="0" applyNumberFormat="1" applyFont="1" applyFill="1" applyBorder="1" applyAlignment="1">
      <alignment horizontal="center" vertical="top"/>
    </xf>
    <xf numFmtId="3" fontId="2" fillId="0" borderId="57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/>
    </xf>
    <xf numFmtId="3" fontId="2" fillId="6" borderId="44" xfId="0" applyNumberFormat="1" applyFont="1" applyFill="1" applyBorder="1" applyAlignment="1">
      <alignment horizontal="center" vertical="top"/>
    </xf>
    <xf numFmtId="3" fontId="2" fillId="6" borderId="60" xfId="0" applyNumberFormat="1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top"/>
    </xf>
    <xf numFmtId="3" fontId="10" fillId="6" borderId="47" xfId="0" applyNumberFormat="1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center" vertical="top"/>
    </xf>
    <xf numFmtId="3" fontId="2" fillId="6" borderId="64" xfId="0" applyNumberFormat="1" applyFont="1" applyFill="1" applyBorder="1" applyAlignment="1">
      <alignment horizontal="center" vertical="top"/>
    </xf>
    <xf numFmtId="3" fontId="2" fillId="6" borderId="65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horizontal="center" vertical="top"/>
    </xf>
    <xf numFmtId="3" fontId="2" fillId="0" borderId="64" xfId="0" applyNumberFormat="1" applyFont="1" applyFill="1" applyBorder="1" applyAlignment="1">
      <alignment horizontal="center" vertical="top"/>
    </xf>
    <xf numFmtId="3" fontId="2" fillId="0" borderId="66" xfId="0" applyNumberFormat="1" applyFont="1" applyFill="1" applyBorder="1" applyAlignment="1">
      <alignment vertical="top" wrapText="1"/>
    </xf>
    <xf numFmtId="3" fontId="2" fillId="0" borderId="67" xfId="0" applyNumberFormat="1" applyFont="1" applyFill="1" applyBorder="1" applyAlignment="1">
      <alignment horizontal="center" vertical="top"/>
    </xf>
    <xf numFmtId="3" fontId="2" fillId="0" borderId="68" xfId="0" applyNumberFormat="1" applyFont="1" applyFill="1" applyBorder="1" applyAlignment="1">
      <alignment horizontal="center" vertical="top"/>
    </xf>
    <xf numFmtId="3" fontId="2" fillId="0" borderId="69" xfId="0" applyNumberFormat="1" applyFont="1" applyFill="1" applyBorder="1" applyAlignment="1">
      <alignment horizontal="center" vertical="top"/>
    </xf>
    <xf numFmtId="3" fontId="2" fillId="0" borderId="44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10" fillId="0" borderId="47" xfId="0" applyNumberFormat="1" applyFont="1" applyBorder="1" applyAlignment="1">
      <alignment horizontal="center" vertical="top"/>
    </xf>
    <xf numFmtId="3" fontId="4" fillId="4" borderId="23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/>
    </xf>
    <xf numFmtId="3" fontId="9" fillId="6" borderId="25" xfId="0" applyNumberFormat="1" applyFont="1" applyFill="1" applyBorder="1" applyAlignment="1">
      <alignment vertical="top" wrapText="1"/>
    </xf>
    <xf numFmtId="3" fontId="6" fillId="8" borderId="26" xfId="0" applyNumberFormat="1" applyFont="1" applyFill="1" applyBorder="1" applyAlignment="1">
      <alignment horizontal="center" vertical="top"/>
    </xf>
    <xf numFmtId="3" fontId="4" fillId="8" borderId="50" xfId="0" applyNumberFormat="1" applyFont="1" applyFill="1" applyBorder="1" applyAlignment="1">
      <alignment horizontal="center" vertical="top"/>
    </xf>
    <xf numFmtId="3" fontId="4" fillId="8" borderId="70" xfId="0" applyNumberFormat="1" applyFont="1" applyFill="1" applyBorder="1" applyAlignment="1">
      <alignment horizontal="center" vertical="top"/>
    </xf>
    <xf numFmtId="3" fontId="4" fillId="8" borderId="71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/>
    </xf>
    <xf numFmtId="3" fontId="2" fillId="7" borderId="4" xfId="0" applyNumberFormat="1" applyFont="1" applyFill="1" applyBorder="1" applyAlignment="1">
      <alignment horizontal="center" vertical="top" wrapText="1"/>
    </xf>
    <xf numFmtId="3" fontId="2" fillId="7" borderId="3" xfId="0" applyNumberFormat="1" applyFont="1" applyFill="1" applyBorder="1" applyAlignment="1">
      <alignment horizontal="center" vertical="top" wrapText="1"/>
    </xf>
    <xf numFmtId="3" fontId="2" fillId="7" borderId="6" xfId="0" applyNumberFormat="1" applyFont="1" applyFill="1" applyBorder="1" applyAlignment="1">
      <alignment horizontal="center" vertical="top" wrapText="1"/>
    </xf>
    <xf numFmtId="3" fontId="4" fillId="8" borderId="72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/>
    </xf>
    <xf numFmtId="3" fontId="2" fillId="6" borderId="5" xfId="0" applyNumberFormat="1" applyFont="1" applyFill="1" applyBorder="1" applyAlignment="1">
      <alignment horizontal="center" vertical="top"/>
    </xf>
    <xf numFmtId="3" fontId="2" fillId="6" borderId="7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/>
    </xf>
    <xf numFmtId="3" fontId="2" fillId="6" borderId="73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2" fillId="6" borderId="14" xfId="0" applyNumberFormat="1" applyFont="1" applyFill="1" applyBorder="1" applyAlignment="1">
      <alignment horizontal="center" vertical="top"/>
    </xf>
    <xf numFmtId="3" fontId="2" fillId="6" borderId="16" xfId="0" applyNumberFormat="1" applyFont="1" applyFill="1" applyBorder="1" applyAlignment="1">
      <alignment horizontal="center" vertical="top"/>
    </xf>
    <xf numFmtId="3" fontId="2" fillId="6" borderId="74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2" fillId="6" borderId="48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3" fontId="6" fillId="8" borderId="32" xfId="0" applyNumberFormat="1" applyFont="1" applyFill="1" applyBorder="1" applyAlignment="1">
      <alignment horizontal="center" vertical="top"/>
    </xf>
    <xf numFmtId="3" fontId="4" fillId="8" borderId="32" xfId="0" applyNumberFormat="1" applyFont="1" applyFill="1" applyBorder="1" applyAlignment="1">
      <alignment horizontal="center" vertical="top"/>
    </xf>
    <xf numFmtId="3" fontId="4" fillId="8" borderId="35" xfId="0" applyNumberFormat="1" applyFont="1" applyFill="1" applyBorder="1" applyAlignment="1">
      <alignment horizontal="center" vertical="top"/>
    </xf>
    <xf numFmtId="3" fontId="4" fillId="8" borderId="19" xfId="0" applyNumberFormat="1" applyFont="1" applyFill="1" applyBorder="1" applyAlignment="1">
      <alignment horizontal="center" vertical="top"/>
    </xf>
    <xf numFmtId="3" fontId="4" fillId="8" borderId="34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 wrapText="1"/>
    </xf>
    <xf numFmtId="3" fontId="2" fillId="7" borderId="12" xfId="0" applyNumberFormat="1" applyFont="1" applyFill="1" applyBorder="1" applyAlignment="1">
      <alignment horizontal="center" vertical="top" wrapText="1"/>
    </xf>
    <xf numFmtId="3" fontId="2" fillId="7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Fill="1" applyBorder="1" applyAlignment="1">
      <alignment horizontal="center" vertical="top" wrapText="1"/>
    </xf>
    <xf numFmtId="3" fontId="2" fillId="6" borderId="77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 wrapText="1"/>
    </xf>
    <xf numFmtId="3" fontId="4" fillId="8" borderId="28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center" vertical="top"/>
    </xf>
    <xf numFmtId="3" fontId="4" fillId="4" borderId="78" xfId="0" applyNumberFormat="1" applyFont="1" applyFill="1" applyBorder="1" applyAlignment="1">
      <alignment horizontal="center" vertical="top"/>
    </xf>
    <xf numFmtId="3" fontId="4" fillId="5" borderId="79" xfId="0" applyNumberFormat="1" applyFont="1" applyFill="1" applyBorder="1" applyAlignment="1">
      <alignment horizontal="center" vertical="top"/>
    </xf>
    <xf numFmtId="3" fontId="4" fillId="5" borderId="80" xfId="0" applyNumberFormat="1" applyFont="1" applyFill="1" applyBorder="1" applyAlignment="1">
      <alignment horizontal="center" vertical="top"/>
    </xf>
    <xf numFmtId="3" fontId="4" fillId="5" borderId="82" xfId="0" applyNumberFormat="1" applyFont="1" applyFill="1" applyBorder="1" applyAlignment="1">
      <alignment horizontal="center" vertical="top"/>
    </xf>
    <xf numFmtId="49" fontId="4" fillId="6" borderId="59" xfId="0" applyNumberFormat="1" applyFont="1" applyFill="1" applyBorder="1" applyAlignment="1">
      <alignment horizontal="center" vertical="top"/>
    </xf>
    <xf numFmtId="3" fontId="4" fillId="6" borderId="57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horizontal="center" vertical="top"/>
    </xf>
    <xf numFmtId="3" fontId="2" fillId="6" borderId="59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vertical="top" wrapText="1"/>
    </xf>
    <xf numFmtId="3" fontId="2" fillId="0" borderId="59" xfId="0" applyNumberFormat="1" applyFont="1" applyFill="1" applyBorder="1" applyAlignment="1">
      <alignment horizontal="center" vertical="top" wrapText="1"/>
    </xf>
    <xf numFmtId="3" fontId="2" fillId="0" borderId="57" xfId="0" applyNumberFormat="1" applyFont="1" applyFill="1" applyBorder="1" applyAlignment="1">
      <alignment horizontal="center" vertical="top" wrapText="1"/>
    </xf>
    <xf numFmtId="3" fontId="2" fillId="0" borderId="54" xfId="0" applyNumberFormat="1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2" fillId="6" borderId="13" xfId="0" applyNumberFormat="1" applyFont="1" applyFill="1" applyBorder="1" applyAlignment="1">
      <alignment horizontal="center" vertical="top"/>
    </xf>
    <xf numFmtId="3" fontId="2" fillId="0" borderId="48" xfId="0" applyNumberFormat="1" applyFont="1" applyFill="1" applyBorder="1" applyAlignment="1">
      <alignment horizontal="center" vertical="top"/>
    </xf>
    <xf numFmtId="49" fontId="4" fillId="6" borderId="18" xfId="0" applyNumberFormat="1" applyFont="1" applyFill="1" applyBorder="1" applyAlignment="1">
      <alignment horizontal="center" vertical="top"/>
    </xf>
    <xf numFmtId="3" fontId="2" fillId="6" borderId="18" xfId="0" applyNumberFormat="1" applyFont="1" applyFill="1" applyBorder="1" applyAlignment="1">
      <alignment vertical="top" wrapText="1"/>
    </xf>
    <xf numFmtId="3" fontId="13" fillId="0" borderId="34" xfId="0" applyNumberFormat="1" applyFont="1" applyFill="1" applyBorder="1" applyAlignment="1">
      <alignment horizontal="center" vertical="top" textRotation="90" wrapText="1"/>
    </xf>
    <xf numFmtId="3" fontId="2" fillId="6" borderId="15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 vertical="top"/>
    </xf>
    <xf numFmtId="3" fontId="2" fillId="6" borderId="21" xfId="0" applyNumberFormat="1" applyFont="1" applyFill="1" applyBorder="1" applyAlignment="1">
      <alignment horizontal="center" vertical="top"/>
    </xf>
    <xf numFmtId="3" fontId="2" fillId="6" borderId="35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left" vertical="top" wrapText="1"/>
    </xf>
    <xf numFmtId="3" fontId="2" fillId="0" borderId="49" xfId="0" applyNumberFormat="1" applyFont="1" applyFill="1" applyBorder="1" applyAlignment="1">
      <alignment horizontal="center" vertical="top"/>
    </xf>
    <xf numFmtId="3" fontId="2" fillId="6" borderId="39" xfId="0" applyNumberFormat="1" applyFont="1" applyFill="1" applyBorder="1" applyAlignment="1">
      <alignment horizontal="center" vertical="top"/>
    </xf>
    <xf numFmtId="3" fontId="2" fillId="6" borderId="15" xfId="0" applyNumberFormat="1" applyFont="1" applyFill="1" applyBorder="1" applyAlignment="1">
      <alignment horizontal="center" vertical="top"/>
    </xf>
    <xf numFmtId="3" fontId="2" fillId="0" borderId="85" xfId="0" applyNumberFormat="1" applyFont="1" applyFill="1" applyBorder="1" applyAlignment="1">
      <alignment horizontal="center" vertical="top"/>
    </xf>
    <xf numFmtId="3" fontId="2" fillId="0" borderId="86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/>
    </xf>
    <xf numFmtId="3" fontId="2" fillId="6" borderId="76" xfId="0" applyNumberFormat="1" applyFont="1" applyFill="1" applyBorder="1" applyAlignment="1">
      <alignment horizontal="center" vertical="top"/>
    </xf>
    <xf numFmtId="3" fontId="2" fillId="0" borderId="75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/>
    </xf>
    <xf numFmtId="3" fontId="4" fillId="9" borderId="25" xfId="0" applyNumberFormat="1" applyFont="1" applyFill="1" applyBorder="1" applyAlignment="1">
      <alignment horizontal="center" vertical="top"/>
    </xf>
    <xf numFmtId="3" fontId="4" fillId="9" borderId="70" xfId="0" applyNumberFormat="1" applyFont="1" applyFill="1" applyBorder="1" applyAlignment="1">
      <alignment vertical="top"/>
    </xf>
    <xf numFmtId="3" fontId="4" fillId="9" borderId="70" xfId="0" applyNumberFormat="1" applyFont="1" applyFill="1" applyBorder="1" applyAlignment="1">
      <alignment horizontal="center" vertical="top"/>
    </xf>
    <xf numFmtId="3" fontId="4" fillId="9" borderId="53" xfId="0" applyNumberFormat="1" applyFont="1" applyFill="1" applyBorder="1" applyAlignment="1">
      <alignment horizontal="center" vertical="top"/>
    </xf>
    <xf numFmtId="3" fontId="4" fillId="9" borderId="50" xfId="0" applyNumberFormat="1" applyFont="1" applyFill="1" applyBorder="1" applyAlignment="1">
      <alignment horizontal="center" vertical="top"/>
    </xf>
    <xf numFmtId="3" fontId="4" fillId="9" borderId="29" xfId="0" applyNumberFormat="1" applyFont="1" applyFill="1" applyBorder="1" applyAlignment="1">
      <alignment horizontal="center" vertical="top"/>
    </xf>
    <xf numFmtId="3" fontId="4" fillId="9" borderId="71" xfId="0" applyNumberFormat="1" applyFont="1" applyFill="1" applyBorder="1" applyAlignment="1">
      <alignment horizontal="center" vertical="top"/>
    </xf>
    <xf numFmtId="3" fontId="5" fillId="9" borderId="25" xfId="0" applyNumberFormat="1" applyFont="1" applyFill="1" applyBorder="1" applyAlignment="1">
      <alignment horizontal="center" vertical="top" wrapText="1"/>
    </xf>
    <xf numFmtId="3" fontId="5" fillId="9" borderId="24" xfId="0" applyNumberFormat="1" applyFont="1" applyFill="1" applyBorder="1" applyAlignment="1">
      <alignment horizontal="center" vertical="top" wrapText="1"/>
    </xf>
    <xf numFmtId="3" fontId="5" fillId="9" borderId="3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3" fontId="4" fillId="4" borderId="83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vertical="top" wrapText="1"/>
    </xf>
    <xf numFmtId="3" fontId="2" fillId="6" borderId="45" xfId="0" applyNumberFormat="1" applyFont="1" applyFill="1" applyBorder="1" applyAlignment="1">
      <alignment horizontal="center" vertical="top" wrapText="1"/>
    </xf>
    <xf numFmtId="3" fontId="4" fillId="6" borderId="39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2" fillId="0" borderId="57" xfId="0" applyNumberFormat="1" applyFont="1" applyFill="1" applyBorder="1" applyAlignment="1">
      <alignment vertical="top" wrapText="1"/>
    </xf>
    <xf numFmtId="3" fontId="2" fillId="0" borderId="73" xfId="0" applyNumberFormat="1" applyFont="1" applyFill="1" applyBorder="1" applyAlignment="1">
      <alignment horizontal="center" vertical="top"/>
    </xf>
    <xf numFmtId="3" fontId="2" fillId="6" borderId="32" xfId="0" applyNumberFormat="1" applyFont="1" applyFill="1" applyBorder="1" applyAlignment="1">
      <alignment horizontal="center" vertical="top"/>
    </xf>
    <xf numFmtId="3" fontId="2" fillId="6" borderId="19" xfId="0" applyNumberFormat="1" applyFont="1" applyFill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4" fillId="6" borderId="39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49" xfId="0" applyNumberFormat="1" applyFont="1" applyFill="1" applyBorder="1" applyAlignment="1">
      <alignment horizontal="center" vertical="top"/>
    </xf>
    <xf numFmtId="3" fontId="5" fillId="6" borderId="86" xfId="0" applyNumberFormat="1" applyFont="1" applyFill="1" applyBorder="1" applyAlignment="1">
      <alignment horizontal="center" vertical="top" wrapText="1"/>
    </xf>
    <xf numFmtId="3" fontId="2" fillId="6" borderId="85" xfId="0" applyNumberFormat="1" applyFont="1" applyFill="1" applyBorder="1" applyAlignment="1">
      <alignment horizontal="center" vertical="top"/>
    </xf>
    <xf numFmtId="3" fontId="2" fillId="6" borderId="86" xfId="0" applyNumberFormat="1" applyFont="1" applyFill="1" applyBorder="1" applyAlignment="1">
      <alignment horizontal="center" vertical="top"/>
    </xf>
    <xf numFmtId="3" fontId="2" fillId="6" borderId="8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 wrapText="1"/>
    </xf>
    <xf numFmtId="3" fontId="4" fillId="6" borderId="37" xfId="0" applyNumberFormat="1" applyFont="1" applyFill="1" applyBorder="1" applyAlignment="1">
      <alignment horizontal="center" vertical="top" wrapText="1"/>
    </xf>
    <xf numFmtId="3" fontId="5" fillId="6" borderId="64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3" fontId="2" fillId="0" borderId="37" xfId="0" applyNumberFormat="1" applyFont="1" applyFill="1" applyBorder="1" applyAlignment="1">
      <alignment horizontal="center" vertical="top"/>
    </xf>
    <xf numFmtId="3" fontId="5" fillId="0" borderId="64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vertical="top" wrapText="1"/>
    </xf>
    <xf numFmtId="3" fontId="11" fillId="0" borderId="75" xfId="0" applyNumberFormat="1" applyFont="1" applyFill="1" applyBorder="1" applyAlignment="1">
      <alignment horizontal="center" vertical="top"/>
    </xf>
    <xf numFmtId="3" fontId="11" fillId="0" borderId="38" xfId="0" applyNumberFormat="1" applyFont="1" applyFill="1" applyBorder="1" applyAlignment="1">
      <alignment horizontal="center" vertical="top"/>
    </xf>
    <xf numFmtId="3" fontId="4" fillId="9" borderId="89" xfId="0" applyNumberFormat="1" applyFont="1" applyFill="1" applyBorder="1" applyAlignment="1">
      <alignment horizontal="center" vertical="top"/>
    </xf>
    <xf numFmtId="3" fontId="4" fillId="9" borderId="87" xfId="0" applyNumberFormat="1" applyFont="1" applyFill="1" applyBorder="1" applyAlignment="1">
      <alignment horizontal="center" vertical="top"/>
    </xf>
    <xf numFmtId="3" fontId="4" fillId="9" borderId="74" xfId="0" applyNumberFormat="1" applyFont="1" applyFill="1" applyBorder="1" applyAlignment="1">
      <alignment horizontal="center" vertical="top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9" borderId="27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top"/>
    </xf>
    <xf numFmtId="3" fontId="4" fillId="0" borderId="59" xfId="0" applyNumberFormat="1" applyFont="1" applyFill="1" applyBorder="1" applyAlignment="1">
      <alignment horizontal="left" vertical="top" wrapText="1"/>
    </xf>
    <xf numFmtId="3" fontId="5" fillId="6" borderId="57" xfId="0" applyNumberFormat="1" applyFont="1" applyFill="1" applyBorder="1" applyAlignment="1">
      <alignment vertical="center" textRotation="90"/>
    </xf>
    <xf numFmtId="3" fontId="5" fillId="0" borderId="55" xfId="0" applyNumberFormat="1" applyFont="1" applyFill="1" applyBorder="1" applyAlignment="1">
      <alignment horizontal="center" vertical="top"/>
    </xf>
    <xf numFmtId="3" fontId="2" fillId="6" borderId="58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left" wrapText="1"/>
    </xf>
    <xf numFmtId="3" fontId="2" fillId="6" borderId="11" xfId="0" applyNumberFormat="1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left" vertical="top" wrapText="1"/>
    </xf>
    <xf numFmtId="3" fontId="4" fillId="9" borderId="12" xfId="0" applyNumberFormat="1" applyFont="1" applyFill="1" applyBorder="1" applyAlignment="1">
      <alignment vertical="top"/>
    </xf>
    <xf numFmtId="3" fontId="5" fillId="6" borderId="16" xfId="0" applyNumberFormat="1" applyFont="1" applyFill="1" applyBorder="1" applyAlignment="1">
      <alignment horizontal="center" vertical="top"/>
    </xf>
    <xf numFmtId="0" fontId="2" fillId="6" borderId="90" xfId="0" applyFont="1" applyFill="1" applyBorder="1" applyAlignment="1">
      <alignment horizontal="left" vertical="top" wrapText="1"/>
    </xf>
    <xf numFmtId="3" fontId="2" fillId="6" borderId="91" xfId="0" applyNumberFormat="1" applyFont="1" applyFill="1" applyBorder="1" applyAlignment="1">
      <alignment horizontal="center" vertical="top"/>
    </xf>
    <xf numFmtId="3" fontId="2" fillId="6" borderId="92" xfId="0" applyNumberFormat="1" applyFont="1" applyFill="1" applyBorder="1" applyAlignment="1">
      <alignment horizontal="center" vertical="top"/>
    </xf>
    <xf numFmtId="3" fontId="2" fillId="6" borderId="93" xfId="0" applyNumberFormat="1" applyFont="1" applyFill="1" applyBorder="1" applyAlignment="1">
      <alignment horizontal="center" vertical="top"/>
    </xf>
    <xf numFmtId="49" fontId="11" fillId="6" borderId="91" xfId="0" applyNumberFormat="1" applyFont="1" applyFill="1" applyBorder="1" applyAlignment="1">
      <alignment horizontal="center" vertical="center" wrapText="1"/>
    </xf>
    <xf numFmtId="49" fontId="2" fillId="6" borderId="92" xfId="0" applyNumberFormat="1" applyFont="1" applyFill="1" applyBorder="1" applyAlignment="1">
      <alignment horizontal="center" vertical="center"/>
    </xf>
    <xf numFmtId="49" fontId="2" fillId="6" borderId="93" xfId="0" applyNumberFormat="1" applyFont="1" applyFill="1" applyBorder="1" applyAlignment="1">
      <alignment horizontal="center" vertical="center"/>
    </xf>
    <xf numFmtId="3" fontId="4" fillId="6" borderId="37" xfId="0" applyNumberFormat="1" applyFont="1" applyFill="1" applyBorder="1" applyAlignment="1">
      <alignment vertical="top"/>
    </xf>
    <xf numFmtId="0" fontId="2" fillId="6" borderId="36" xfId="0" applyFont="1" applyFill="1" applyBorder="1" applyAlignment="1">
      <alignment horizontal="left" vertical="center" wrapText="1"/>
    </xf>
    <xf numFmtId="3" fontId="2" fillId="6" borderId="75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center" vertical="top"/>
    </xf>
    <xf numFmtId="3" fontId="2" fillId="0" borderId="75" xfId="0" applyNumberFormat="1" applyFont="1" applyFill="1" applyBorder="1" applyAlignment="1">
      <alignment vertical="top" wrapText="1"/>
    </xf>
    <xf numFmtId="3" fontId="14" fillId="0" borderId="37" xfId="0" applyNumberFormat="1" applyFont="1" applyBorder="1" applyAlignment="1">
      <alignment vertical="center" textRotation="90"/>
    </xf>
    <xf numFmtId="3" fontId="2" fillId="0" borderId="34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3" fontId="4" fillId="4" borderId="26" xfId="0" applyNumberFormat="1" applyFont="1" applyFill="1" applyBorder="1" applyAlignment="1">
      <alignment horizontal="center" vertical="top"/>
    </xf>
    <xf numFmtId="3" fontId="4" fillId="9" borderId="1" xfId="0" applyNumberFormat="1" applyFont="1" applyFill="1" applyBorder="1" applyAlignment="1">
      <alignment horizontal="center" vertical="top"/>
    </xf>
    <xf numFmtId="3" fontId="4" fillId="9" borderId="1" xfId="0" applyNumberFormat="1" applyFont="1" applyFill="1" applyBorder="1" applyAlignment="1">
      <alignment vertical="top"/>
    </xf>
    <xf numFmtId="3" fontId="4" fillId="9" borderId="23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horizontal="center" vertical="top" wrapText="1"/>
    </xf>
    <xf numFmtId="3" fontId="4" fillId="5" borderId="3" xfId="0" applyNumberFormat="1" applyFont="1" applyFill="1" applyBorder="1" applyAlignment="1">
      <alignment horizontal="center" vertical="top" wrapText="1"/>
    </xf>
    <xf numFmtId="3" fontId="4" fillId="9" borderId="3" xfId="0" applyNumberFormat="1" applyFont="1" applyFill="1" applyBorder="1" applyAlignment="1">
      <alignment horizontal="center" vertical="top" wrapText="1"/>
    </xf>
    <xf numFmtId="3" fontId="4" fillId="6" borderId="57" xfId="0" applyNumberFormat="1" applyFont="1" applyFill="1" applyBorder="1" applyAlignment="1">
      <alignment horizontal="center" vertical="top" wrapText="1"/>
    </xf>
    <xf numFmtId="3" fontId="4" fillId="6" borderId="57" xfId="0" applyNumberFormat="1" applyFont="1" applyFill="1" applyBorder="1" applyAlignment="1">
      <alignment horizontal="left" vertical="top" wrapText="1"/>
    </xf>
    <xf numFmtId="3" fontId="4" fillId="0" borderId="57" xfId="0" applyNumberFormat="1" applyFont="1" applyFill="1" applyBorder="1" applyAlignment="1">
      <alignment horizontal="center" vertical="top" wrapText="1"/>
    </xf>
    <xf numFmtId="3" fontId="4" fillId="0" borderId="57" xfId="0" applyNumberFormat="1" applyFont="1" applyBorder="1" applyAlignment="1">
      <alignment horizontal="center" vertical="top"/>
    </xf>
    <xf numFmtId="3" fontId="2" fillId="0" borderId="54" xfId="0" applyNumberFormat="1" applyFont="1" applyBorder="1" applyAlignment="1">
      <alignment horizontal="center" vertical="top" wrapText="1"/>
    </xf>
    <xf numFmtId="3" fontId="6" fillId="0" borderId="55" xfId="0" applyNumberFormat="1" applyFont="1" applyFill="1" applyBorder="1" applyAlignment="1">
      <alignment horizontal="center" vertical="top"/>
    </xf>
    <xf numFmtId="3" fontId="4" fillId="6" borderId="9" xfId="0" applyNumberFormat="1" applyFont="1" applyFill="1" applyBorder="1" applyAlignment="1">
      <alignment horizontal="center" vertical="top"/>
    </xf>
    <xf numFmtId="3" fontId="4" fillId="6" borderId="55" xfId="0" applyNumberFormat="1" applyFont="1" applyFill="1" applyBorder="1" applyAlignment="1">
      <alignment horizontal="center" vertical="top"/>
    </xf>
    <xf numFmtId="3" fontId="4" fillId="6" borderId="58" xfId="0" applyNumberFormat="1" applyFont="1" applyFill="1" applyBorder="1" applyAlignment="1">
      <alignment horizontal="center" vertical="top"/>
    </xf>
    <xf numFmtId="3" fontId="4" fillId="6" borderId="57" xfId="0" applyNumberFormat="1" applyFont="1" applyFill="1" applyBorder="1" applyAlignment="1">
      <alignment horizontal="center" vertical="top"/>
    </xf>
    <xf numFmtId="3" fontId="4" fillId="6" borderId="54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left" vertical="top" wrapText="1"/>
    </xf>
    <xf numFmtId="3" fontId="2" fillId="0" borderId="57" xfId="0" applyNumberFormat="1" applyFont="1" applyFill="1" applyBorder="1" applyAlignment="1">
      <alignment horizontal="left" vertical="top" wrapText="1"/>
    </xf>
    <xf numFmtId="49" fontId="4" fillId="6" borderId="45" xfId="0" applyNumberFormat="1" applyFont="1" applyFill="1" applyBorder="1" applyAlignment="1">
      <alignment horizontal="center" vertical="top"/>
    </xf>
    <xf numFmtId="3" fontId="5" fillId="0" borderId="85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 wrapText="1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 wrapText="1"/>
    </xf>
    <xf numFmtId="3" fontId="2" fillId="6" borderId="89" xfId="0" applyNumberFormat="1" applyFont="1" applyFill="1" applyBorder="1" applyAlignment="1">
      <alignment horizontal="center" vertical="top"/>
    </xf>
    <xf numFmtId="3" fontId="2" fillId="7" borderId="48" xfId="0" applyNumberFormat="1" applyFont="1" applyFill="1" applyBorder="1" applyAlignment="1">
      <alignment horizontal="center" vertical="top"/>
    </xf>
    <xf numFmtId="49" fontId="4" fillId="6" borderId="75" xfId="0" applyNumberFormat="1" applyFont="1" applyFill="1" applyBorder="1" applyAlignment="1">
      <alignment horizontal="center" vertical="top" wrapText="1"/>
    </xf>
    <xf numFmtId="3" fontId="2" fillId="6" borderId="37" xfId="0" applyNumberFormat="1" applyFont="1" applyFill="1" applyBorder="1" applyAlignment="1">
      <alignment horizontal="center" vertical="top" wrapText="1"/>
    </xf>
    <xf numFmtId="3" fontId="4" fillId="6" borderId="37" xfId="0" applyNumberFormat="1" applyFont="1" applyFill="1" applyBorder="1" applyAlignment="1">
      <alignment horizontal="center" vertical="top"/>
    </xf>
    <xf numFmtId="3" fontId="5" fillId="0" borderId="64" xfId="0" applyNumberFormat="1" applyFont="1" applyFill="1" applyBorder="1" applyAlignment="1">
      <alignment horizontal="center" vertical="top" wrapText="1"/>
    </xf>
    <xf numFmtId="3" fontId="5" fillId="6" borderId="38" xfId="0" applyNumberFormat="1" applyFont="1" applyFill="1" applyBorder="1" applyAlignment="1">
      <alignment vertical="top" wrapText="1"/>
    </xf>
    <xf numFmtId="3" fontId="4" fillId="6" borderId="47" xfId="0" applyNumberFormat="1" applyFont="1" applyFill="1" applyBorder="1" applyAlignment="1">
      <alignment horizontal="center" vertical="top"/>
    </xf>
    <xf numFmtId="3" fontId="4" fillId="6" borderId="64" xfId="0" applyNumberFormat="1" applyFont="1" applyFill="1" applyBorder="1" applyAlignment="1">
      <alignment horizontal="center" vertical="top"/>
    </xf>
    <xf numFmtId="3" fontId="5" fillId="0" borderId="61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Border="1" applyAlignment="1">
      <alignment horizontal="center" vertical="top"/>
    </xf>
    <xf numFmtId="3" fontId="5" fillId="0" borderId="94" xfId="0" applyNumberFormat="1" applyFont="1" applyFill="1" applyBorder="1" applyAlignment="1">
      <alignment horizontal="center" vertical="top" wrapText="1"/>
    </xf>
    <xf numFmtId="3" fontId="2" fillId="6" borderId="95" xfId="0" applyNumberFormat="1" applyFont="1" applyFill="1" applyBorder="1" applyAlignment="1">
      <alignment horizontal="center" vertical="top"/>
    </xf>
    <xf numFmtId="3" fontId="2" fillId="6" borderId="94" xfId="0" applyNumberFormat="1" applyFont="1" applyFill="1" applyBorder="1" applyAlignment="1">
      <alignment horizontal="center" vertical="top"/>
    </xf>
    <xf numFmtId="3" fontId="5" fillId="6" borderId="48" xfId="0" applyNumberFormat="1" applyFont="1" applyFill="1" applyBorder="1" applyAlignment="1">
      <alignment vertical="top" wrapText="1"/>
    </xf>
    <xf numFmtId="3" fontId="4" fillId="6" borderId="14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horizontal="center" vertical="top"/>
    </xf>
    <xf numFmtId="3" fontId="5" fillId="0" borderId="44" xfId="0" applyNumberFormat="1" applyFont="1" applyFill="1" applyBorder="1" applyAlignment="1">
      <alignment horizontal="center" vertical="top" wrapText="1"/>
    </xf>
    <xf numFmtId="3" fontId="2" fillId="6" borderId="6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37" xfId="0" applyNumberFormat="1" applyFont="1" applyFill="1" applyBorder="1" applyAlignment="1">
      <alignment horizontal="left" vertical="top" wrapText="1"/>
    </xf>
    <xf numFmtId="3" fontId="4" fillId="9" borderId="51" xfId="0" applyNumberFormat="1" applyFont="1" applyFill="1" applyBorder="1" applyAlignment="1">
      <alignment horizontal="center" vertical="top"/>
    </xf>
    <xf numFmtId="3" fontId="4" fillId="9" borderId="31" xfId="0" applyNumberFormat="1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center" vertical="top"/>
    </xf>
    <xf numFmtId="3" fontId="4" fillId="6" borderId="56" xfId="0" applyNumberFormat="1" applyFont="1" applyFill="1" applyBorder="1" applyAlignment="1">
      <alignment horizontal="center" vertical="top"/>
    </xf>
    <xf numFmtId="3" fontId="4" fillId="6" borderId="45" xfId="0" applyNumberFormat="1" applyFont="1" applyFill="1" applyBorder="1" applyAlignment="1">
      <alignment horizontal="center" vertical="top" wrapText="1"/>
    </xf>
    <xf numFmtId="3" fontId="5" fillId="0" borderId="40" xfId="0" applyNumberFormat="1" applyFont="1" applyBorder="1" applyAlignment="1">
      <alignment horizontal="center" vertical="top" wrapText="1"/>
    </xf>
    <xf numFmtId="164" fontId="2" fillId="0" borderId="39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 wrapText="1"/>
    </xf>
    <xf numFmtId="3" fontId="4" fillId="6" borderId="75" xfId="0" applyNumberFormat="1" applyFont="1" applyFill="1" applyBorder="1" applyAlignment="1">
      <alignment horizontal="center" vertical="top" wrapText="1"/>
    </xf>
    <xf numFmtId="3" fontId="2" fillId="0" borderId="96" xfId="0" applyNumberFormat="1" applyFont="1" applyBorder="1" applyAlignment="1">
      <alignment horizontal="center" vertical="top"/>
    </xf>
    <xf numFmtId="3" fontId="2" fillId="0" borderId="97" xfId="0" applyNumberFormat="1" applyFont="1" applyBorder="1" applyAlignment="1">
      <alignment vertical="top"/>
    </xf>
    <xf numFmtId="3" fontId="2" fillId="6" borderId="98" xfId="0" applyNumberFormat="1" applyFont="1" applyFill="1" applyBorder="1" applyAlignment="1">
      <alignment horizontal="center" vertical="top"/>
    </xf>
    <xf numFmtId="3" fontId="2" fillId="6" borderId="68" xfId="0" applyNumberFormat="1" applyFont="1" applyFill="1" applyBorder="1" applyAlignment="1">
      <alignment horizontal="center" vertical="top"/>
    </xf>
    <xf numFmtId="3" fontId="2" fillId="6" borderId="99" xfId="0" applyNumberFormat="1" applyFont="1" applyFill="1" applyBorder="1" applyAlignment="1">
      <alignment horizontal="center" vertical="top"/>
    </xf>
    <xf numFmtId="3" fontId="2" fillId="6" borderId="100" xfId="0" applyNumberFormat="1" applyFont="1" applyFill="1" applyBorder="1" applyAlignment="1">
      <alignment horizontal="center" vertical="top"/>
    </xf>
    <xf numFmtId="3" fontId="2" fillId="0" borderId="97" xfId="0" applyNumberFormat="1" applyFont="1" applyFill="1" applyBorder="1" applyAlignment="1">
      <alignment horizontal="center" vertical="top"/>
    </xf>
    <xf numFmtId="164" fontId="2" fillId="0" borderId="37" xfId="0" applyNumberFormat="1" applyFont="1" applyFill="1" applyBorder="1" applyAlignment="1">
      <alignment horizontal="center" vertical="top" wrapText="1"/>
    </xf>
    <xf numFmtId="3" fontId="16" fillId="0" borderId="40" xfId="0" applyNumberFormat="1" applyFont="1" applyFill="1" applyBorder="1" applyAlignment="1">
      <alignment horizontal="center" vertical="top"/>
    </xf>
    <xf numFmtId="3" fontId="16" fillId="6" borderId="44" xfId="0" applyNumberFormat="1" applyFont="1" applyFill="1" applyBorder="1" applyAlignment="1">
      <alignment horizontal="center" vertical="top"/>
    </xf>
    <xf numFmtId="3" fontId="16" fillId="6" borderId="60" xfId="0" applyNumberFormat="1" applyFont="1" applyFill="1" applyBorder="1" applyAlignment="1">
      <alignment horizontal="center" vertical="top"/>
    </xf>
    <xf numFmtId="3" fontId="16" fillId="6" borderId="43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3" fontId="16" fillId="0" borderId="14" xfId="0" applyNumberFormat="1" applyFont="1" applyFill="1" applyBorder="1" applyAlignment="1">
      <alignment horizontal="center" vertical="top"/>
    </xf>
    <xf numFmtId="3" fontId="16" fillId="6" borderId="16" xfId="0" applyNumberFormat="1" applyFont="1" applyFill="1" applyBorder="1" applyAlignment="1">
      <alignment horizontal="center" vertical="top"/>
    </xf>
    <xf numFmtId="3" fontId="2" fillId="6" borderId="101" xfId="0" applyNumberFormat="1" applyFont="1" applyFill="1" applyBorder="1" applyAlignment="1">
      <alignment horizontal="center" vertical="top"/>
    </xf>
    <xf numFmtId="3" fontId="2" fillId="6" borderId="102" xfId="0" applyNumberFormat="1" applyFont="1" applyFill="1" applyBorder="1" applyAlignment="1">
      <alignment horizontal="center" vertical="top"/>
    </xf>
    <xf numFmtId="3" fontId="16" fillId="6" borderId="74" xfId="0" applyNumberFormat="1" applyFont="1" applyFill="1" applyBorder="1" applyAlignment="1">
      <alignment horizontal="center" vertical="top"/>
    </xf>
    <xf numFmtId="3" fontId="16" fillId="6" borderId="48" xfId="0" applyNumberFormat="1" applyFont="1" applyFill="1" applyBorder="1" applyAlignment="1">
      <alignment horizontal="center" vertical="top"/>
    </xf>
    <xf numFmtId="3" fontId="2" fillId="6" borderId="61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vertical="top" wrapText="1"/>
    </xf>
    <xf numFmtId="3" fontId="16" fillId="0" borderId="104" xfId="0" applyNumberFormat="1" applyFont="1" applyFill="1" applyBorder="1" applyAlignment="1">
      <alignment horizontal="center" vertical="top"/>
    </xf>
    <xf numFmtId="3" fontId="16" fillId="6" borderId="94" xfId="0" applyNumberFormat="1" applyFont="1" applyFill="1" applyBorder="1" applyAlignment="1">
      <alignment horizontal="center" vertical="top"/>
    </xf>
    <xf numFmtId="3" fontId="16" fillId="6" borderId="105" xfId="0" applyNumberFormat="1" applyFont="1" applyFill="1" applyBorder="1" applyAlignment="1">
      <alignment horizontal="center" vertical="top"/>
    </xf>
    <xf numFmtId="3" fontId="16" fillId="6" borderId="93" xfId="0" applyNumberFormat="1" applyFont="1" applyFill="1" applyBorder="1" applyAlignment="1">
      <alignment horizontal="center" vertical="top"/>
    </xf>
    <xf numFmtId="0" fontId="2" fillId="0" borderId="104" xfId="0" applyFont="1" applyFill="1" applyBorder="1" applyAlignment="1">
      <alignment horizontal="left" vertical="top" wrapText="1"/>
    </xf>
    <xf numFmtId="3" fontId="16" fillId="0" borderId="96" xfId="0" applyNumberFormat="1" applyFont="1" applyFill="1" applyBorder="1" applyAlignment="1">
      <alignment horizontal="center" vertical="top"/>
    </xf>
    <xf numFmtId="3" fontId="16" fillId="6" borderId="97" xfId="0" applyNumberFormat="1" applyFont="1" applyFill="1" applyBorder="1" applyAlignment="1">
      <alignment horizontal="center" vertical="top"/>
    </xf>
    <xf numFmtId="3" fontId="16" fillId="6" borderId="99" xfId="0" applyNumberFormat="1" applyFont="1" applyFill="1" applyBorder="1" applyAlignment="1">
      <alignment horizontal="center" vertical="top"/>
    </xf>
    <xf numFmtId="3" fontId="16" fillId="6" borderId="69" xfId="0" applyNumberFormat="1" applyFont="1" applyFill="1" applyBorder="1" applyAlignment="1">
      <alignment horizontal="center" vertical="top"/>
    </xf>
    <xf numFmtId="3" fontId="2" fillId="6" borderId="97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left" vertical="top" wrapText="1"/>
    </xf>
    <xf numFmtId="3" fontId="15" fillId="4" borderId="14" xfId="0" applyNumberFormat="1" applyFont="1" applyFill="1" applyBorder="1" applyAlignment="1">
      <alignment horizontal="center" vertical="top"/>
    </xf>
    <xf numFmtId="3" fontId="15" fillId="5" borderId="12" xfId="0" applyNumberFormat="1" applyFont="1" applyFill="1" applyBorder="1" applyAlignment="1">
      <alignment horizontal="center" vertical="top"/>
    </xf>
    <xf numFmtId="3" fontId="15" fillId="9" borderId="0" xfId="0" applyNumberFormat="1" applyFont="1" applyFill="1" applyBorder="1" applyAlignment="1">
      <alignment horizontal="center" vertical="top"/>
    </xf>
    <xf numFmtId="3" fontId="2" fillId="0" borderId="77" xfId="0" applyNumberFormat="1" applyFont="1" applyBorder="1" applyAlignment="1">
      <alignment horizontal="center" vertical="top" wrapText="1"/>
    </xf>
    <xf numFmtId="0" fontId="2" fillId="6" borderId="64" xfId="0" applyFont="1" applyFill="1" applyBorder="1" applyAlignment="1">
      <alignment horizontal="center" vertical="top" wrapText="1"/>
    </xf>
    <xf numFmtId="3" fontId="2" fillId="6" borderId="64" xfId="0" applyNumberFormat="1" applyFont="1" applyFill="1" applyBorder="1" applyAlignment="1">
      <alignment horizontal="right" vertical="top"/>
    </xf>
    <xf numFmtId="3" fontId="2" fillId="6" borderId="77" xfId="0" applyNumberFormat="1" applyFont="1" applyFill="1" applyBorder="1" applyAlignment="1">
      <alignment horizontal="right" vertical="top"/>
    </xf>
    <xf numFmtId="3" fontId="2" fillId="6" borderId="36" xfId="0" applyNumberFormat="1" applyFont="1" applyFill="1" applyBorder="1" applyAlignment="1">
      <alignment horizontal="right" vertical="top"/>
    </xf>
    <xf numFmtId="3" fontId="2" fillId="6" borderId="37" xfId="0" applyNumberFormat="1" applyFont="1" applyFill="1" applyBorder="1" applyAlignment="1">
      <alignment horizontal="right" vertical="top"/>
    </xf>
    <xf numFmtId="3" fontId="2" fillId="6" borderId="38" xfId="0" applyNumberFormat="1" applyFont="1" applyFill="1" applyBorder="1" applyAlignment="1">
      <alignment horizontal="right" vertical="top"/>
    </xf>
    <xf numFmtId="3" fontId="4" fillId="9" borderId="28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center" vertical="top"/>
    </xf>
    <xf numFmtId="3" fontId="4" fillId="9" borderId="27" xfId="0" applyNumberFormat="1" applyFont="1" applyFill="1" applyBorder="1" applyAlignment="1">
      <alignment horizontal="center" vertical="top"/>
    </xf>
    <xf numFmtId="3" fontId="4" fillId="5" borderId="106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vertical="top" wrapText="1"/>
    </xf>
    <xf numFmtId="3" fontId="2" fillId="6" borderId="3" xfId="0" applyNumberFormat="1" applyFont="1" applyFill="1" applyBorder="1" applyAlignment="1">
      <alignment horizontal="center" vertical="top" wrapText="1"/>
    </xf>
    <xf numFmtId="3" fontId="16" fillId="0" borderId="47" xfId="0" applyNumberFormat="1" applyFont="1" applyFill="1" applyBorder="1" applyAlignment="1">
      <alignment horizontal="center" vertical="top"/>
    </xf>
    <xf numFmtId="3" fontId="16" fillId="6" borderId="36" xfId="0" applyNumberFormat="1" applyFont="1" applyFill="1" applyBorder="1" applyAlignment="1">
      <alignment horizontal="center" vertical="top"/>
    </xf>
    <xf numFmtId="3" fontId="16" fillId="6" borderId="47" xfId="0" applyNumberFormat="1" applyFont="1" applyFill="1" applyBorder="1" applyAlignment="1">
      <alignment horizontal="center" vertical="top"/>
    </xf>
    <xf numFmtId="3" fontId="16" fillId="6" borderId="37" xfId="0" applyNumberFormat="1" applyFont="1" applyFill="1" applyBorder="1" applyAlignment="1">
      <alignment horizontal="center" vertical="top"/>
    </xf>
    <xf numFmtId="3" fontId="16" fillId="6" borderId="38" xfId="0" applyNumberFormat="1" applyFont="1" applyFill="1" applyBorder="1" applyAlignment="1">
      <alignment horizontal="center" vertical="top"/>
    </xf>
    <xf numFmtId="3" fontId="16" fillId="6" borderId="64" xfId="0" applyNumberFormat="1" applyFont="1" applyFill="1" applyBorder="1" applyAlignment="1">
      <alignment horizontal="center" vertical="top"/>
    </xf>
    <xf numFmtId="3" fontId="2" fillId="6" borderId="11" xfId="0" applyNumberFormat="1" applyFont="1" applyFill="1" applyBorder="1" applyAlignment="1">
      <alignment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15" fillId="8" borderId="14" xfId="0" applyNumberFormat="1" applyFont="1" applyFill="1" applyBorder="1" applyAlignment="1">
      <alignment horizontal="right" vertical="top"/>
    </xf>
    <xf numFmtId="3" fontId="17" fillId="8" borderId="17" xfId="0" applyNumberFormat="1" applyFont="1" applyFill="1" applyBorder="1" applyAlignment="1">
      <alignment horizontal="center" vertical="top"/>
    </xf>
    <xf numFmtId="3" fontId="17" fillId="8" borderId="85" xfId="0" applyNumberFormat="1" applyFont="1" applyFill="1" applyBorder="1" applyAlignment="1">
      <alignment horizontal="center" vertical="top"/>
    </xf>
    <xf numFmtId="3" fontId="17" fillId="8" borderId="51" xfId="0" applyNumberFormat="1" applyFont="1" applyFill="1" applyBorder="1" applyAlignment="1">
      <alignment horizontal="center" vertical="top"/>
    </xf>
    <xf numFmtId="3" fontId="17" fillId="8" borderId="29" xfId="0" applyNumberFormat="1" applyFont="1" applyFill="1" applyBorder="1" applyAlignment="1">
      <alignment horizontal="center" vertical="top"/>
    </xf>
    <xf numFmtId="3" fontId="17" fillId="8" borderId="31" xfId="0" applyNumberFormat="1" applyFont="1" applyFill="1" applyBorder="1" applyAlignment="1">
      <alignment horizontal="center" vertical="top"/>
    </xf>
    <xf numFmtId="3" fontId="17" fillId="8" borderId="87" xfId="0" applyNumberFormat="1" applyFont="1" applyFill="1" applyBorder="1" applyAlignment="1">
      <alignment horizontal="center" vertical="top"/>
    </xf>
    <xf numFmtId="3" fontId="16" fillId="0" borderId="0" xfId="0" applyNumberFormat="1" applyFont="1" applyFill="1" applyBorder="1" applyAlignment="1">
      <alignment horizontal="center" vertical="top"/>
    </xf>
    <xf numFmtId="3" fontId="16" fillId="0" borderId="48" xfId="0" applyNumberFormat="1" applyFont="1" applyFill="1" applyBorder="1" applyAlignment="1">
      <alignment horizontal="center" vertical="top"/>
    </xf>
    <xf numFmtId="49" fontId="15" fillId="4" borderId="5" xfId="0" applyNumberFormat="1" applyFont="1" applyFill="1" applyBorder="1" applyAlignment="1">
      <alignment horizontal="center" vertical="top"/>
    </xf>
    <xf numFmtId="49" fontId="15" fillId="5" borderId="3" xfId="0" applyNumberFormat="1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49" fontId="4" fillId="7" borderId="3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6" borderId="107" xfId="0" applyNumberFormat="1" applyFont="1" applyFill="1" applyBorder="1" applyAlignment="1">
      <alignment horizontal="center" vertical="top"/>
    </xf>
    <xf numFmtId="3" fontId="2" fillId="6" borderId="7" xfId="0" applyNumberFormat="1" applyFont="1" applyFill="1" applyBorder="1" applyAlignment="1">
      <alignment horizontal="right" vertical="top" wrapText="1"/>
    </xf>
    <xf numFmtId="3" fontId="2" fillId="6" borderId="7" xfId="0" applyNumberFormat="1" applyFont="1" applyFill="1" applyBorder="1" applyAlignment="1">
      <alignment horizontal="right" vertical="top"/>
    </xf>
    <xf numFmtId="3" fontId="2" fillId="6" borderId="3" xfId="0" applyNumberFormat="1" applyFont="1" applyFill="1" applyBorder="1" applyAlignment="1">
      <alignment vertical="top"/>
    </xf>
    <xf numFmtId="3" fontId="2" fillId="6" borderId="6" xfId="0" applyNumberFormat="1" applyFont="1" applyFill="1" applyBorder="1" applyAlignment="1">
      <alignment vertical="top"/>
    </xf>
    <xf numFmtId="0" fontId="4" fillId="7" borderId="12" xfId="0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/>
    </xf>
    <xf numFmtId="3" fontId="2" fillId="6" borderId="16" xfId="0" applyNumberFormat="1" applyFont="1" applyFill="1" applyBorder="1" applyAlignment="1">
      <alignment horizontal="right" vertical="top" wrapText="1"/>
    </xf>
    <xf numFmtId="3" fontId="2" fillId="6" borderId="16" xfId="0" applyNumberFormat="1" applyFont="1" applyFill="1" applyBorder="1" applyAlignment="1">
      <alignment horizontal="right" vertical="top"/>
    </xf>
    <xf numFmtId="3" fontId="2" fillId="6" borderId="12" xfId="0" applyNumberFormat="1" applyFont="1" applyFill="1" applyBorder="1" applyAlignment="1">
      <alignment vertical="top"/>
    </xf>
    <xf numFmtId="3" fontId="2" fillId="6" borderId="15" xfId="0" applyNumberFormat="1" applyFont="1" applyFill="1" applyBorder="1" applyAlignment="1">
      <alignment vertical="top"/>
    </xf>
    <xf numFmtId="3" fontId="2" fillId="0" borderId="65" xfId="0" applyNumberFormat="1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3" fontId="2" fillId="6" borderId="64" xfId="0" applyNumberFormat="1" applyFont="1" applyFill="1" applyBorder="1" applyAlignment="1">
      <alignment horizontal="right" vertical="top" wrapText="1"/>
    </xf>
    <xf numFmtId="49" fontId="15" fillId="4" borderId="26" xfId="0" applyNumberFormat="1" applyFont="1" applyFill="1" applyBorder="1" applyAlignment="1">
      <alignment horizontal="center" vertical="top"/>
    </xf>
    <xf numFmtId="49" fontId="15" fillId="5" borderId="24" xfId="0" applyNumberFormat="1" applyFont="1" applyFill="1" applyBorder="1" applyAlignment="1">
      <alignment horizontal="center" vertical="top"/>
    </xf>
    <xf numFmtId="0" fontId="4" fillId="7" borderId="24" xfId="0" applyFont="1" applyFill="1" applyBorder="1" applyAlignment="1">
      <alignment horizontal="center" vertical="top" wrapText="1"/>
    </xf>
    <xf numFmtId="49" fontId="4" fillId="7" borderId="24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top"/>
    </xf>
    <xf numFmtId="3" fontId="5" fillId="6" borderId="47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wrapText="1"/>
    </xf>
    <xf numFmtId="3" fontId="5" fillId="6" borderId="32" xfId="0" applyNumberFormat="1" applyFont="1" applyFill="1" applyBorder="1" applyAlignment="1">
      <alignment horizontal="center" vertical="top" wrapText="1"/>
    </xf>
    <xf numFmtId="3" fontId="4" fillId="8" borderId="26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2" fillId="0" borderId="24" xfId="0" applyNumberFormat="1" applyFont="1" applyBorder="1" applyAlignment="1">
      <alignment vertical="top"/>
    </xf>
    <xf numFmtId="3" fontId="2" fillId="6" borderId="24" xfId="0" applyNumberFormat="1" applyFont="1" applyFill="1" applyBorder="1" applyAlignment="1">
      <alignment vertical="top" wrapText="1"/>
    </xf>
    <xf numFmtId="3" fontId="2" fillId="6" borderId="30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04" xfId="0" applyNumberFormat="1" applyFont="1" applyBorder="1" applyAlignment="1">
      <alignment horizontal="center" vertical="top"/>
    </xf>
    <xf numFmtId="3" fontId="2" fillId="6" borderId="90" xfId="0" applyNumberFormat="1" applyFont="1" applyFill="1" applyBorder="1" applyAlignment="1">
      <alignment horizontal="center" vertical="top"/>
    </xf>
    <xf numFmtId="3" fontId="2" fillId="6" borderId="104" xfId="0" applyNumberFormat="1" applyFont="1" applyFill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4" borderId="82" xfId="0" applyNumberFormat="1" applyFont="1" applyFill="1" applyBorder="1" applyAlignment="1">
      <alignment horizontal="center" vertical="top"/>
    </xf>
    <xf numFmtId="3" fontId="4" fillId="3" borderId="78" xfId="0" applyNumberFormat="1" applyFont="1" applyFill="1" applyBorder="1" applyAlignment="1">
      <alignment horizontal="center" vertical="top"/>
    </xf>
    <xf numFmtId="3" fontId="4" fillId="3" borderId="83" xfId="0" applyNumberFormat="1" applyFont="1" applyFill="1" applyBorder="1" applyAlignment="1">
      <alignment horizontal="center" vertical="top"/>
    </xf>
    <xf numFmtId="3" fontId="4" fillId="3" borderId="82" xfId="0" applyNumberFormat="1" applyFont="1" applyFill="1" applyBorder="1" applyAlignment="1">
      <alignment horizontal="center" vertical="top"/>
    </xf>
    <xf numFmtId="3" fontId="2" fillId="7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18" fillId="0" borderId="82" xfId="0" applyFont="1" applyBorder="1" applyAlignment="1">
      <alignment horizontal="center" vertical="center" wrapText="1"/>
    </xf>
    <xf numFmtId="3" fontId="4" fillId="3" borderId="64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vertical="top"/>
    </xf>
    <xf numFmtId="3" fontId="4" fillId="8" borderId="64" xfId="0" applyNumberFormat="1" applyFont="1" applyFill="1" applyBorder="1" applyAlignment="1">
      <alignment horizontal="center" vertical="top" wrapText="1"/>
    </xf>
    <xf numFmtId="3" fontId="2" fillId="8" borderId="64" xfId="0" applyNumberFormat="1" applyFont="1" applyFill="1" applyBorder="1" applyAlignment="1">
      <alignment horizontal="center" vertical="top"/>
    </xf>
    <xf numFmtId="3" fontId="4" fillId="3" borderId="35" xfId="0" applyNumberFormat="1" applyFont="1" applyFill="1" applyBorder="1" applyAlignment="1">
      <alignment horizontal="center" vertical="top" wrapText="1"/>
    </xf>
    <xf numFmtId="3" fontId="4" fillId="8" borderId="5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165" fontId="21" fillId="0" borderId="2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6" borderId="3" xfId="0" applyNumberFormat="1" applyFont="1" applyFill="1" applyBorder="1" applyAlignment="1">
      <alignment horizontal="center" vertical="top"/>
    </xf>
    <xf numFmtId="3" fontId="5" fillId="6" borderId="73" xfId="0" applyNumberFormat="1" applyFont="1" applyFill="1" applyBorder="1" applyAlignment="1">
      <alignment horizontal="center" vertical="top"/>
    </xf>
    <xf numFmtId="3" fontId="5" fillId="6" borderId="37" xfId="0" applyNumberFormat="1" applyFont="1" applyFill="1" applyBorder="1" applyAlignment="1">
      <alignment horizontal="center" vertical="top"/>
    </xf>
    <xf numFmtId="3" fontId="2" fillId="6" borderId="4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21" fillId="6" borderId="48" xfId="0" applyNumberFormat="1" applyFont="1" applyFill="1" applyBorder="1" applyAlignment="1">
      <alignment horizontal="center" vertical="top"/>
    </xf>
    <xf numFmtId="49" fontId="4" fillId="7" borderId="37" xfId="0" applyNumberFormat="1" applyFont="1" applyFill="1" applyBorder="1" applyAlignment="1">
      <alignment vertical="top"/>
    </xf>
    <xf numFmtId="0" fontId="2" fillId="6" borderId="75" xfId="0" applyFont="1" applyFill="1" applyBorder="1" applyAlignment="1">
      <alignment vertical="top" wrapText="1"/>
    </xf>
    <xf numFmtId="0" fontId="2" fillId="6" borderId="37" xfId="0" applyFont="1" applyFill="1" applyBorder="1" applyAlignment="1">
      <alignment vertical="center" textRotation="90" wrapText="1"/>
    </xf>
    <xf numFmtId="49" fontId="4" fillId="6" borderId="37" xfId="0" applyNumberFormat="1" applyFont="1" applyFill="1" applyBorder="1" applyAlignment="1">
      <alignment horizontal="center" vertical="top"/>
    </xf>
    <xf numFmtId="3" fontId="10" fillId="0" borderId="85" xfId="0" applyNumberFormat="1" applyFont="1" applyFill="1" applyBorder="1" applyAlignment="1">
      <alignment horizontal="center" vertical="top"/>
    </xf>
    <xf numFmtId="3" fontId="4" fillId="6" borderId="20" xfId="0" applyNumberFormat="1" applyFont="1" applyFill="1" applyBorder="1" applyAlignment="1">
      <alignment horizontal="center" vertical="top"/>
    </xf>
    <xf numFmtId="3" fontId="2" fillId="6" borderId="23" xfId="0" applyNumberFormat="1" applyFont="1" applyFill="1" applyBorder="1" applyAlignment="1">
      <alignment horizontal="left" vertical="top" wrapText="1"/>
    </xf>
    <xf numFmtId="3" fontId="2" fillId="6" borderId="25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/>
    </xf>
    <xf numFmtId="3" fontId="2" fillId="6" borderId="27" xfId="0" applyNumberFormat="1" applyFont="1" applyFill="1" applyBorder="1" applyAlignment="1">
      <alignment horizontal="center" vertical="top"/>
    </xf>
    <xf numFmtId="3" fontId="4" fillId="6" borderId="15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 wrapText="1"/>
    </xf>
    <xf numFmtId="3" fontId="4" fillId="6" borderId="27" xfId="0" applyNumberFormat="1" applyFont="1" applyFill="1" applyBorder="1" applyAlignment="1">
      <alignment horizontal="center" vertical="top"/>
    </xf>
    <xf numFmtId="3" fontId="10" fillId="6" borderId="85" xfId="0" applyNumberFormat="1" applyFont="1" applyFill="1" applyBorder="1" applyAlignment="1">
      <alignment horizontal="center" vertical="top"/>
    </xf>
    <xf numFmtId="3" fontId="4" fillId="5" borderId="84" xfId="0" applyNumberFormat="1" applyFont="1" applyFill="1" applyBorder="1" applyAlignment="1">
      <alignment horizontal="center" vertical="top"/>
    </xf>
    <xf numFmtId="3" fontId="16" fillId="0" borderId="5" xfId="0" applyNumberFormat="1" applyFont="1" applyFill="1" applyBorder="1" applyAlignment="1">
      <alignment horizontal="center" vertical="top"/>
    </xf>
    <xf numFmtId="3" fontId="16" fillId="6" borderId="2" xfId="0" applyNumberFormat="1" applyFont="1" applyFill="1" applyBorder="1" applyAlignment="1">
      <alignment horizontal="center" vertical="top"/>
    </xf>
    <xf numFmtId="3" fontId="16" fillId="6" borderId="5" xfId="0" applyNumberFormat="1" applyFont="1" applyFill="1" applyBorder="1" applyAlignment="1">
      <alignment horizontal="center" vertical="top"/>
    </xf>
    <xf numFmtId="3" fontId="16" fillId="6" borderId="3" xfId="0" applyNumberFormat="1" applyFont="1" applyFill="1" applyBorder="1" applyAlignment="1">
      <alignment horizontal="center" vertical="top"/>
    </xf>
    <xf numFmtId="3" fontId="16" fillId="6" borderId="73" xfId="0" applyNumberFormat="1" applyFont="1" applyFill="1" applyBorder="1" applyAlignment="1">
      <alignment horizontal="center" vertical="top"/>
    </xf>
    <xf numFmtId="3" fontId="16" fillId="7" borderId="6" xfId="0" applyNumberFormat="1" applyFont="1" applyFill="1" applyBorder="1" applyAlignment="1">
      <alignment horizontal="center" vertical="top"/>
    </xf>
    <xf numFmtId="3" fontId="16" fillId="6" borderId="7" xfId="0" applyNumberFormat="1" applyFont="1" applyFill="1" applyBorder="1" applyAlignment="1">
      <alignment horizontal="center" vertical="top"/>
    </xf>
    <xf numFmtId="3" fontId="16" fillId="6" borderId="76" xfId="0" applyNumberFormat="1" applyFont="1" applyFill="1" applyBorder="1" applyAlignment="1">
      <alignment horizontal="center" vertical="top"/>
    </xf>
    <xf numFmtId="3" fontId="16" fillId="6" borderId="11" xfId="0" applyNumberFormat="1" applyFont="1" applyFill="1" applyBorder="1" applyAlignment="1">
      <alignment horizontal="center" vertical="top"/>
    </xf>
    <xf numFmtId="3" fontId="16" fillId="6" borderId="14" xfId="0" applyNumberFormat="1" applyFont="1" applyFill="1" applyBorder="1" applyAlignment="1">
      <alignment horizontal="center" vertical="top"/>
    </xf>
    <xf numFmtId="3" fontId="16" fillId="6" borderId="12" xfId="0" applyNumberFormat="1" applyFont="1" applyFill="1" applyBorder="1" applyAlignment="1">
      <alignment horizontal="center" vertical="top"/>
    </xf>
    <xf numFmtId="3" fontId="16" fillId="7" borderId="15" xfId="0" applyNumberFormat="1" applyFont="1" applyFill="1" applyBorder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top"/>
    </xf>
    <xf numFmtId="3" fontId="2" fillId="0" borderId="96" xfId="0" applyNumberFormat="1" applyFont="1" applyFill="1" applyBorder="1" applyAlignment="1">
      <alignment horizontal="center" vertical="top"/>
    </xf>
    <xf numFmtId="3" fontId="2" fillId="6" borderId="40" xfId="0" applyNumberFormat="1" applyFont="1" applyFill="1" applyBorder="1" applyAlignment="1">
      <alignment horizontal="center" vertical="top"/>
    </xf>
    <xf numFmtId="3" fontId="2" fillId="6" borderId="88" xfId="0" applyNumberFormat="1" applyFont="1" applyFill="1" applyBorder="1" applyAlignment="1">
      <alignment horizontal="center" vertical="top"/>
    </xf>
    <xf numFmtId="3" fontId="2" fillId="6" borderId="96" xfId="0" applyNumberFormat="1" applyFont="1" applyFill="1" applyBorder="1" applyAlignment="1">
      <alignment horizontal="center" vertical="top"/>
    </xf>
    <xf numFmtId="3" fontId="4" fillId="9" borderId="26" xfId="0" applyNumberFormat="1" applyFont="1" applyFill="1" applyBorder="1" applyAlignment="1">
      <alignment horizontal="center" vertical="top"/>
    </xf>
    <xf numFmtId="3" fontId="4" fillId="5" borderId="83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 wrapText="1"/>
    </xf>
    <xf numFmtId="3" fontId="21" fillId="6" borderId="74" xfId="0" applyNumberFormat="1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left" vertical="top" wrapText="1"/>
    </xf>
    <xf numFmtId="3" fontId="2" fillId="6" borderId="0" xfId="0" applyNumberFormat="1" applyFont="1" applyFill="1" applyBorder="1" applyAlignment="1">
      <alignment vertical="top"/>
    </xf>
    <xf numFmtId="3" fontId="2" fillId="6" borderId="48" xfId="0" applyNumberFormat="1" applyFont="1" applyFill="1" applyBorder="1" applyAlignment="1">
      <alignment horizontal="center" vertical="center"/>
    </xf>
    <xf numFmtId="3" fontId="2" fillId="6" borderId="38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wrapText="1"/>
    </xf>
    <xf numFmtId="3" fontId="5" fillId="0" borderId="38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3" fontId="2" fillId="0" borderId="89" xfId="0" applyNumberFormat="1" applyFont="1" applyBorder="1" applyAlignment="1">
      <alignment horizontal="left" vertical="top"/>
    </xf>
    <xf numFmtId="3" fontId="2" fillId="6" borderId="14" xfId="0" applyNumberFormat="1" applyFont="1" applyFill="1" applyBorder="1" applyAlignment="1">
      <alignment vertical="top" wrapText="1"/>
    </xf>
    <xf numFmtId="3" fontId="2" fillId="6" borderId="75" xfId="0" applyNumberFormat="1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left" vertical="top" wrapText="1"/>
    </xf>
    <xf numFmtId="3" fontId="2" fillId="6" borderId="18" xfId="0" applyNumberFormat="1" applyFont="1" applyFill="1" applyBorder="1" applyAlignment="1">
      <alignment horizontal="center" vertical="top" wrapText="1"/>
    </xf>
    <xf numFmtId="3" fontId="2" fillId="6" borderId="34" xfId="0" applyNumberFormat="1" applyFont="1" applyFill="1" applyBorder="1" applyAlignment="1">
      <alignment horizontal="center" vertical="top" wrapText="1"/>
    </xf>
    <xf numFmtId="3" fontId="5" fillId="6" borderId="4" xfId="0" applyNumberFormat="1" applyFont="1" applyFill="1" applyBorder="1" applyAlignment="1">
      <alignment horizontal="center" vertical="top"/>
    </xf>
    <xf numFmtId="49" fontId="2" fillId="0" borderId="62" xfId="0" applyNumberFormat="1" applyFont="1" applyBorder="1" applyAlignment="1">
      <alignment horizontal="center" vertical="top"/>
    </xf>
    <xf numFmtId="49" fontId="2" fillId="6" borderId="75" xfId="0" applyNumberFormat="1" applyFont="1" applyFill="1" applyBorder="1" applyAlignment="1">
      <alignment horizontal="center" vertical="top"/>
    </xf>
    <xf numFmtId="49" fontId="2" fillId="6" borderId="37" xfId="0" applyNumberFormat="1" applyFont="1" applyFill="1" applyBorder="1" applyAlignment="1">
      <alignment horizontal="center" vertical="top"/>
    </xf>
    <xf numFmtId="49" fontId="2" fillId="6" borderId="38" xfId="0" applyNumberFormat="1" applyFont="1" applyFill="1" applyBorder="1" applyAlignment="1">
      <alignment horizontal="center" vertical="top"/>
    </xf>
    <xf numFmtId="3" fontId="2" fillId="6" borderId="109" xfId="0" applyNumberFormat="1" applyFont="1" applyFill="1" applyBorder="1" applyAlignment="1">
      <alignment horizontal="center" vertical="top"/>
    </xf>
    <xf numFmtId="3" fontId="2" fillId="6" borderId="63" xfId="0" applyNumberFormat="1" applyFont="1" applyFill="1" applyBorder="1" applyAlignment="1">
      <alignment horizontal="center" vertical="top"/>
    </xf>
    <xf numFmtId="3" fontId="2" fillId="6" borderId="110" xfId="0" applyNumberFormat="1" applyFont="1" applyFill="1" applyBorder="1" applyAlignment="1">
      <alignment horizontal="center" vertical="top"/>
    </xf>
    <xf numFmtId="3" fontId="2" fillId="6" borderId="103" xfId="0" applyNumberFormat="1" applyFont="1" applyFill="1" applyBorder="1" applyAlignment="1">
      <alignment horizontal="center" vertical="top"/>
    </xf>
    <xf numFmtId="3" fontId="2" fillId="6" borderId="111" xfId="0" applyNumberFormat="1" applyFont="1" applyFill="1" applyBorder="1" applyAlignment="1">
      <alignment horizontal="center" vertical="top"/>
    </xf>
    <xf numFmtId="3" fontId="2" fillId="0" borderId="47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3" fontId="5" fillId="6" borderId="86" xfId="0" applyNumberFormat="1" applyFont="1" applyFill="1" applyBorder="1" applyAlignment="1">
      <alignment horizontal="center" vertical="top"/>
    </xf>
    <xf numFmtId="3" fontId="5" fillId="6" borderId="64" xfId="0" applyNumberFormat="1" applyFont="1" applyFill="1" applyBorder="1" applyAlignment="1">
      <alignment horizontal="center" vertical="top"/>
    </xf>
    <xf numFmtId="3" fontId="2" fillId="0" borderId="40" xfId="0" applyNumberFormat="1" applyFont="1" applyFill="1" applyBorder="1" applyAlignment="1">
      <alignment horizontal="center" vertical="top" wrapText="1"/>
    </xf>
    <xf numFmtId="3" fontId="2" fillId="6" borderId="18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76" xfId="0" applyNumberFormat="1" applyFont="1" applyFill="1" applyBorder="1" applyAlignment="1">
      <alignment horizontal="center" vertical="top"/>
    </xf>
    <xf numFmtId="3" fontId="2" fillId="6" borderId="46" xfId="0" applyNumberFormat="1" applyFont="1" applyFill="1" applyBorder="1" applyAlignment="1">
      <alignment horizontal="center" vertical="top"/>
    </xf>
    <xf numFmtId="3" fontId="2" fillId="0" borderId="61" xfId="0" applyNumberFormat="1" applyFont="1" applyFill="1" applyBorder="1" applyAlignment="1">
      <alignment horizontal="center" vertical="top"/>
    </xf>
    <xf numFmtId="3" fontId="2" fillId="0" borderId="77" xfId="0" applyNumberFormat="1" applyFont="1" applyBorder="1" applyAlignment="1">
      <alignment vertical="top"/>
    </xf>
    <xf numFmtId="3" fontId="2" fillId="6" borderId="13" xfId="0" applyNumberFormat="1" applyFont="1" applyFill="1" applyBorder="1" applyAlignment="1">
      <alignment horizontal="center" vertical="top" wrapText="1"/>
    </xf>
    <xf numFmtId="3" fontId="16" fillId="0" borderId="12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vertical="top" wrapText="1"/>
    </xf>
    <xf numFmtId="3" fontId="2" fillId="0" borderId="77" xfId="0" applyNumberFormat="1" applyFont="1" applyFill="1" applyBorder="1" applyAlignment="1">
      <alignment horizontal="right" vertical="top" wrapText="1"/>
    </xf>
    <xf numFmtId="3" fontId="2" fillId="0" borderId="64" xfId="0" applyNumberFormat="1" applyFont="1" applyFill="1" applyBorder="1" applyAlignment="1">
      <alignment horizontal="right" vertical="top" wrapText="1"/>
    </xf>
    <xf numFmtId="3" fontId="2" fillId="7" borderId="47" xfId="0" applyNumberFormat="1" applyFont="1" applyFill="1" applyBorder="1" applyAlignment="1">
      <alignment vertical="top" wrapText="1"/>
    </xf>
    <xf numFmtId="3" fontId="2" fillId="7" borderId="75" xfId="0" applyNumberFormat="1" applyFont="1" applyFill="1" applyBorder="1" applyAlignment="1">
      <alignment horizontal="center" vertical="top"/>
    </xf>
    <xf numFmtId="3" fontId="2" fillId="7" borderId="37" xfId="0" applyNumberFormat="1" applyFont="1" applyFill="1" applyBorder="1" applyAlignment="1">
      <alignment horizontal="center" vertical="top"/>
    </xf>
    <xf numFmtId="3" fontId="2" fillId="7" borderId="76" xfId="0" applyNumberFormat="1" applyFont="1" applyFill="1" applyBorder="1" applyAlignment="1">
      <alignment horizontal="center" vertical="top"/>
    </xf>
    <xf numFmtId="3" fontId="2" fillId="8" borderId="55" xfId="0" applyNumberFormat="1" applyFont="1" applyFill="1" applyBorder="1" applyAlignment="1">
      <alignment horizontal="center" vertical="top"/>
    </xf>
    <xf numFmtId="3" fontId="2" fillId="8" borderId="8" xfId="0" applyNumberFormat="1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vertical="top"/>
    </xf>
    <xf numFmtId="3" fontId="5" fillId="0" borderId="32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 horizontal="center" vertical="top" wrapText="1"/>
    </xf>
    <xf numFmtId="3" fontId="5" fillId="6" borderId="85" xfId="0" applyNumberFormat="1" applyFont="1" applyFill="1" applyBorder="1" applyAlignment="1">
      <alignment horizontal="center" vertical="top" wrapText="1"/>
    </xf>
    <xf numFmtId="3" fontId="5" fillId="6" borderId="24" xfId="0" applyNumberFormat="1" applyFont="1" applyFill="1" applyBorder="1" applyAlignment="1">
      <alignment horizontal="center" vertical="top" wrapText="1"/>
    </xf>
    <xf numFmtId="3" fontId="5" fillId="6" borderId="30" xfId="0" applyNumberFormat="1" applyFont="1" applyFill="1" applyBorder="1" applyAlignment="1">
      <alignment horizontal="center" vertical="top" wrapText="1"/>
    </xf>
    <xf numFmtId="3" fontId="2" fillId="6" borderId="14" xfId="0" applyNumberFormat="1" applyFont="1" applyFill="1" applyBorder="1" applyAlignment="1">
      <alignment horizontal="left" vertical="top" wrapText="1"/>
    </xf>
    <xf numFmtId="3" fontId="2" fillId="0" borderId="48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top" wrapText="1"/>
    </xf>
    <xf numFmtId="3" fontId="5" fillId="6" borderId="85" xfId="0" applyNumberFormat="1" applyFont="1" applyFill="1" applyBorder="1" applyAlignment="1">
      <alignment horizontal="center" vertical="top"/>
    </xf>
    <xf numFmtId="3" fontId="5" fillId="6" borderId="16" xfId="0" applyNumberFormat="1" applyFont="1" applyFill="1" applyBorder="1" applyAlignment="1">
      <alignment horizontal="center" vertical="top" wrapText="1"/>
    </xf>
    <xf numFmtId="3" fontId="5" fillId="6" borderId="14" xfId="0" applyNumberFormat="1" applyFont="1" applyFill="1" applyBorder="1" applyAlignment="1">
      <alignment horizontal="center" vertical="top"/>
    </xf>
    <xf numFmtId="3" fontId="5" fillId="6" borderId="47" xfId="0" applyNumberFormat="1" applyFont="1" applyFill="1" applyBorder="1" applyAlignment="1">
      <alignment horizontal="center" vertical="top"/>
    </xf>
    <xf numFmtId="3" fontId="5" fillId="6" borderId="35" xfId="0" applyNumberFormat="1" applyFont="1" applyFill="1" applyBorder="1" applyAlignment="1">
      <alignment horizontal="center" vertical="top"/>
    </xf>
    <xf numFmtId="3" fontId="5" fillId="6" borderId="5" xfId="0" applyNumberFormat="1" applyFont="1" applyFill="1" applyBorder="1" applyAlignment="1">
      <alignment horizontal="center" vertical="top"/>
    </xf>
    <xf numFmtId="3" fontId="2" fillId="6" borderId="6" xfId="0" applyNumberFormat="1" applyFont="1" applyFill="1" applyBorder="1" applyAlignment="1">
      <alignment horizontal="center" vertical="top"/>
    </xf>
    <xf numFmtId="3" fontId="5" fillId="6" borderId="5" xfId="0" applyNumberFormat="1" applyFont="1" applyFill="1" applyBorder="1" applyAlignment="1">
      <alignment horizontal="center" vertical="top" wrapText="1"/>
    </xf>
    <xf numFmtId="3" fontId="5" fillId="6" borderId="14" xfId="0" applyNumberFormat="1" applyFont="1" applyFill="1" applyBorder="1" applyAlignment="1">
      <alignment horizontal="center" vertical="top" wrapText="1"/>
    </xf>
    <xf numFmtId="3" fontId="15" fillId="6" borderId="0" xfId="0" applyNumberFormat="1" applyFont="1" applyFill="1" applyBorder="1" applyAlignment="1">
      <alignment horizontal="center" vertical="top"/>
    </xf>
    <xf numFmtId="0" fontId="2" fillId="6" borderId="45" xfId="0" applyFont="1" applyFill="1" applyBorder="1" applyAlignment="1">
      <alignment vertical="top" wrapText="1"/>
    </xf>
    <xf numFmtId="0" fontId="2" fillId="6" borderId="39" xfId="0" applyFont="1" applyFill="1" applyBorder="1" applyAlignment="1">
      <alignment vertical="center" textRotation="90" wrapText="1"/>
    </xf>
    <xf numFmtId="49" fontId="4" fillId="6" borderId="20" xfId="0" applyNumberFormat="1" applyFont="1" applyFill="1" applyBorder="1" applyAlignment="1">
      <alignment horizontal="center" vertical="top"/>
    </xf>
    <xf numFmtId="0" fontId="2" fillId="0" borderId="85" xfId="0" applyFont="1" applyBorder="1" applyAlignment="1">
      <alignment vertical="top"/>
    </xf>
    <xf numFmtId="49" fontId="2" fillId="0" borderId="45" xfId="0" applyNumberFormat="1" applyFont="1" applyBorder="1" applyAlignment="1">
      <alignment horizontal="center" vertical="top"/>
    </xf>
    <xf numFmtId="0" fontId="2" fillId="6" borderId="47" xfId="0" applyFont="1" applyFill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center" wrapText="1"/>
    </xf>
    <xf numFmtId="164" fontId="2" fillId="6" borderId="89" xfId="0" applyNumberFormat="1" applyFont="1" applyFill="1" applyBorder="1" applyAlignment="1">
      <alignment horizontal="center" vertical="top" wrapText="1"/>
    </xf>
    <xf numFmtId="164" fontId="2" fillId="6" borderId="86" xfId="0" applyNumberFormat="1" applyFont="1" applyFill="1" applyBorder="1" applyAlignment="1">
      <alignment horizontal="center" vertical="top" wrapText="1"/>
    </xf>
    <xf numFmtId="164" fontId="2" fillId="6" borderId="0" xfId="0" applyNumberFormat="1" applyFont="1" applyFill="1" applyBorder="1" applyAlignment="1">
      <alignment horizontal="center" vertical="top"/>
    </xf>
    <xf numFmtId="164" fontId="2" fillId="6" borderId="16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0" borderId="21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2" fillId="8" borderId="55" xfId="0" applyNumberFormat="1" applyFont="1" applyFill="1" applyBorder="1" applyAlignment="1">
      <alignment horizontal="center" vertical="top"/>
    </xf>
    <xf numFmtId="164" fontId="2" fillId="0" borderId="107" xfId="0" applyNumberFormat="1" applyFont="1" applyFill="1" applyBorder="1" applyAlignment="1">
      <alignment horizontal="center" vertical="top"/>
    </xf>
    <xf numFmtId="164" fontId="2" fillId="0" borderId="55" xfId="0" applyNumberFormat="1" applyFont="1" applyFill="1" applyBorder="1" applyAlignment="1">
      <alignment horizontal="center" vertical="top"/>
    </xf>
    <xf numFmtId="164" fontId="2" fillId="8" borderId="86" xfId="0" applyNumberFormat="1" applyFont="1" applyFill="1" applyBorder="1" applyAlignment="1">
      <alignment horizontal="center" vertical="top"/>
    </xf>
    <xf numFmtId="164" fontId="2" fillId="6" borderId="89" xfId="0" applyNumberFormat="1" applyFont="1" applyFill="1" applyBorder="1" applyAlignment="1">
      <alignment horizontal="center" vertical="top"/>
    </xf>
    <xf numFmtId="164" fontId="2" fillId="6" borderId="86" xfId="0" applyNumberFormat="1" applyFont="1" applyFill="1" applyBorder="1" applyAlignment="1">
      <alignment horizontal="center" vertical="top"/>
    </xf>
    <xf numFmtId="164" fontId="2" fillId="8" borderId="64" xfId="0" applyNumberFormat="1" applyFont="1" applyFill="1" applyBorder="1" applyAlignment="1">
      <alignment horizontal="center" vertical="top"/>
    </xf>
    <xf numFmtId="164" fontId="2" fillId="6" borderId="77" xfId="0" applyNumberFormat="1" applyFont="1" applyFill="1" applyBorder="1" applyAlignment="1">
      <alignment horizontal="center" vertical="top"/>
    </xf>
    <xf numFmtId="164" fontId="2" fillId="6" borderId="64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21" fillId="8" borderId="7" xfId="0" applyNumberFormat="1" applyFont="1" applyFill="1" applyBorder="1" applyAlignment="1">
      <alignment horizontal="center" vertical="top"/>
    </xf>
    <xf numFmtId="164" fontId="2" fillId="6" borderId="107" xfId="0" applyNumberFormat="1" applyFont="1" applyFill="1" applyBorder="1" applyAlignment="1">
      <alignment horizontal="center" vertical="top"/>
    </xf>
    <xf numFmtId="164" fontId="2" fillId="6" borderId="5" xfId="0" applyNumberFormat="1" applyFont="1" applyFill="1" applyBorder="1" applyAlignment="1">
      <alignment horizontal="center" vertical="top"/>
    </xf>
    <xf numFmtId="164" fontId="21" fillId="8" borderId="16" xfId="0" applyNumberFormat="1" applyFont="1" applyFill="1" applyBorder="1" applyAlignment="1">
      <alignment horizontal="center" vertical="top"/>
    </xf>
    <xf numFmtId="164" fontId="2" fillId="6" borderId="14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4" fillId="8" borderId="21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2" fillId="6" borderId="7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center" vertical="top"/>
    </xf>
    <xf numFmtId="164" fontId="2" fillId="0" borderId="64" xfId="0" applyNumberFormat="1" applyFont="1" applyFill="1" applyBorder="1" applyAlignment="1">
      <alignment horizontal="center" vertical="top"/>
    </xf>
    <xf numFmtId="164" fontId="4" fillId="5" borderId="82" xfId="0" applyNumberFormat="1" applyFont="1" applyFill="1" applyBorder="1" applyAlignment="1">
      <alignment horizontal="center" vertical="top"/>
    </xf>
    <xf numFmtId="164" fontId="4" fillId="5" borderId="80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6" borderId="32" xfId="0" applyNumberFormat="1" applyFont="1" applyFill="1" applyBorder="1" applyAlignment="1">
      <alignment horizontal="center" vertical="top"/>
    </xf>
    <xf numFmtId="164" fontId="2" fillId="6" borderId="35" xfId="0" applyNumberFormat="1" applyFont="1" applyFill="1" applyBorder="1" applyAlignment="1">
      <alignment horizontal="center" vertical="top"/>
    </xf>
    <xf numFmtId="164" fontId="2" fillId="0" borderId="22" xfId="0" applyNumberFormat="1" applyFont="1" applyFill="1" applyBorder="1" applyAlignment="1">
      <alignment horizontal="center" vertical="top"/>
    </xf>
    <xf numFmtId="164" fontId="2" fillId="0" borderId="76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76" xfId="0" applyNumberFormat="1" applyFont="1" applyFill="1" applyBorder="1" applyAlignment="1">
      <alignment horizontal="center" vertical="top"/>
    </xf>
    <xf numFmtId="164" fontId="2" fillId="8" borderId="44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164" fontId="2" fillId="0" borderId="47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/>
    </xf>
    <xf numFmtId="164" fontId="2" fillId="8" borderId="85" xfId="0" applyNumberFormat="1" applyFont="1" applyFill="1" applyBorder="1" applyAlignment="1">
      <alignment horizontal="center" vertical="top"/>
    </xf>
    <xf numFmtId="164" fontId="2" fillId="6" borderId="85" xfId="0" applyNumberFormat="1" applyFont="1" applyFill="1" applyBorder="1" applyAlignment="1">
      <alignment horizontal="center" vertical="top"/>
    </xf>
    <xf numFmtId="164" fontId="4" fillId="6" borderId="47" xfId="0" applyNumberFormat="1" applyFont="1" applyFill="1" applyBorder="1" applyAlignment="1">
      <alignment horizontal="center" vertical="top"/>
    </xf>
    <xf numFmtId="164" fontId="4" fillId="6" borderId="64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/>
    </xf>
    <xf numFmtId="164" fontId="2" fillId="0" borderId="62" xfId="0" applyNumberFormat="1" applyFont="1" applyFill="1" applyBorder="1" applyAlignment="1">
      <alignment horizontal="center" vertical="top"/>
    </xf>
    <xf numFmtId="164" fontId="2" fillId="0" borderId="44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8" borderId="97" xfId="0" applyNumberFormat="1" applyFont="1" applyFill="1" applyBorder="1" applyAlignment="1">
      <alignment horizontal="center" vertical="top"/>
    </xf>
    <xf numFmtId="164" fontId="2" fillId="0" borderId="98" xfId="0" applyNumberFormat="1" applyFont="1" applyFill="1" applyBorder="1" applyAlignment="1">
      <alignment horizontal="center" vertical="top"/>
    </xf>
    <xf numFmtId="164" fontId="2" fillId="0" borderId="97" xfId="0" applyNumberFormat="1" applyFont="1" applyFill="1" applyBorder="1" applyAlignment="1">
      <alignment horizontal="center" vertical="top"/>
    </xf>
    <xf numFmtId="164" fontId="2" fillId="6" borderId="62" xfId="0" applyNumberFormat="1" applyFont="1" applyFill="1" applyBorder="1" applyAlignment="1">
      <alignment horizontal="center" vertical="top"/>
    </xf>
    <xf numFmtId="164" fontId="2" fillId="6" borderId="44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2" fillId="6" borderId="101" xfId="0" applyNumberFormat="1" applyFont="1" applyFill="1" applyBorder="1" applyAlignment="1">
      <alignment horizontal="center" vertical="top"/>
    </xf>
    <xf numFmtId="164" fontId="2" fillId="6" borderId="61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center" vertical="top" wrapText="1"/>
    </xf>
    <xf numFmtId="164" fontId="2" fillId="0" borderId="64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/>
    </xf>
    <xf numFmtId="164" fontId="16" fillId="8" borderId="7" xfId="0" applyNumberFormat="1" applyFont="1" applyFill="1" applyBorder="1" applyAlignment="1">
      <alignment horizontal="center" vertical="top"/>
    </xf>
    <xf numFmtId="164" fontId="16" fillId="7" borderId="6" xfId="0" applyNumberFormat="1" applyFont="1" applyFill="1" applyBorder="1" applyAlignment="1">
      <alignment horizontal="center" vertical="top"/>
    </xf>
    <xf numFmtId="164" fontId="16" fillId="6" borderId="7" xfId="0" applyNumberFormat="1" applyFont="1" applyFill="1" applyBorder="1" applyAlignment="1">
      <alignment horizontal="center" vertical="top"/>
    </xf>
    <xf numFmtId="164" fontId="16" fillId="8" borderId="16" xfId="0" applyNumberFormat="1" applyFont="1" applyFill="1" applyBorder="1" applyAlignment="1">
      <alignment horizontal="center" vertical="top"/>
    </xf>
    <xf numFmtId="164" fontId="16" fillId="7" borderId="15" xfId="0" applyNumberFormat="1" applyFont="1" applyFill="1" applyBorder="1" applyAlignment="1">
      <alignment horizontal="center" vertical="top"/>
    </xf>
    <xf numFmtId="164" fontId="16" fillId="6" borderId="16" xfId="0" applyNumberFormat="1" applyFont="1" applyFill="1" applyBorder="1" applyAlignment="1">
      <alignment horizontal="center" vertical="top"/>
    </xf>
    <xf numFmtId="164" fontId="16" fillId="8" borderId="64" xfId="0" applyNumberFormat="1" applyFont="1" applyFill="1" applyBorder="1" applyAlignment="1">
      <alignment horizontal="center" vertical="top"/>
    </xf>
    <xf numFmtId="164" fontId="16" fillId="6" borderId="76" xfId="0" applyNumberFormat="1" applyFont="1" applyFill="1" applyBorder="1" applyAlignment="1">
      <alignment horizontal="center" vertical="top"/>
    </xf>
    <xf numFmtId="164" fontId="16" fillId="6" borderId="64" xfId="0" applyNumberFormat="1" applyFont="1" applyFill="1" applyBorder="1" applyAlignment="1">
      <alignment horizontal="center" vertical="top"/>
    </xf>
    <xf numFmtId="164" fontId="17" fillId="8" borderId="53" xfId="0" applyNumberFormat="1" applyFont="1" applyFill="1" applyBorder="1" applyAlignment="1">
      <alignment horizontal="center" vertical="top"/>
    </xf>
    <xf numFmtId="164" fontId="17" fillId="8" borderId="87" xfId="0" applyNumberFormat="1" applyFont="1" applyFill="1" applyBorder="1" applyAlignment="1">
      <alignment horizontal="center" vertical="top"/>
    </xf>
    <xf numFmtId="164" fontId="17" fillId="8" borderId="17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164" fontId="2" fillId="6" borderId="6" xfId="0" applyNumberFormat="1" applyFont="1" applyFill="1" applyBorder="1" applyAlignment="1">
      <alignment horizontal="right" vertical="top" wrapText="1"/>
    </xf>
    <xf numFmtId="164" fontId="2" fillId="6" borderId="7" xfId="0" applyNumberFormat="1" applyFont="1" applyFill="1" applyBorder="1" applyAlignment="1">
      <alignment horizontal="right" vertical="top"/>
    </xf>
    <xf numFmtId="164" fontId="2" fillId="6" borderId="15" xfId="0" applyNumberFormat="1" applyFont="1" applyFill="1" applyBorder="1" applyAlignment="1">
      <alignment horizontal="right" vertical="top" wrapText="1"/>
    </xf>
    <xf numFmtId="164" fontId="2" fillId="6" borderId="16" xfId="0" applyNumberFormat="1" applyFont="1" applyFill="1" applyBorder="1" applyAlignment="1">
      <alignment horizontal="right" vertical="top"/>
    </xf>
    <xf numFmtId="164" fontId="4" fillId="5" borderId="28" xfId="0" applyNumberFormat="1" applyFont="1" applyFill="1" applyBorder="1" applyAlignment="1">
      <alignment horizontal="center" vertical="top"/>
    </xf>
    <xf numFmtId="164" fontId="4" fillId="4" borderId="82" xfId="0" applyNumberFormat="1" applyFont="1" applyFill="1" applyBorder="1" applyAlignment="1">
      <alignment horizontal="center" vertical="top"/>
    </xf>
    <xf numFmtId="164" fontId="4" fillId="3" borderId="82" xfId="0" applyNumberFormat="1" applyFont="1" applyFill="1" applyBorder="1" applyAlignment="1">
      <alignment horizontal="center" vertical="top"/>
    </xf>
    <xf numFmtId="164" fontId="4" fillId="3" borderId="81" xfId="0" applyNumberFormat="1" applyFont="1" applyFill="1" applyBorder="1" applyAlignment="1">
      <alignment horizontal="center" vertical="top"/>
    </xf>
    <xf numFmtId="164" fontId="4" fillId="3" borderId="8" xfId="0" applyNumberFormat="1" applyFont="1" applyFill="1" applyBorder="1" applyAlignment="1">
      <alignment horizontal="center" vertical="top" wrapText="1"/>
    </xf>
    <xf numFmtId="164" fontId="4" fillId="3" borderId="64" xfId="0" applyNumberFormat="1" applyFont="1" applyFill="1" applyBorder="1" applyAlignment="1">
      <alignment horizontal="center" vertical="top" wrapText="1"/>
    </xf>
    <xf numFmtId="164" fontId="4" fillId="8" borderId="32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4" fillId="3" borderId="32" xfId="0" applyNumberFormat="1" applyFont="1" applyFill="1" applyBorder="1" applyAlignment="1">
      <alignment horizontal="center" vertical="top" wrapText="1"/>
    </xf>
    <xf numFmtId="164" fontId="4" fillId="3" borderId="35" xfId="0" applyNumberFormat="1" applyFont="1" applyFill="1" applyBorder="1" applyAlignment="1">
      <alignment horizontal="center" vertical="top" wrapText="1"/>
    </xf>
    <xf numFmtId="164" fontId="4" fillId="8" borderId="50" xfId="0" applyNumberFormat="1" applyFont="1" applyFill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 wrapText="1"/>
    </xf>
    <xf numFmtId="0" fontId="2" fillId="0" borderId="91" xfId="0" applyFont="1" applyFill="1" applyBorder="1" applyAlignment="1">
      <alignment horizontal="center" vertical="top" wrapText="1"/>
    </xf>
    <xf numFmtId="3" fontId="2" fillId="6" borderId="92" xfId="0" applyNumberFormat="1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3" fontId="22" fillId="0" borderId="39" xfId="0" applyNumberFormat="1" applyFont="1" applyBorder="1" applyAlignment="1">
      <alignment vertical="center" textRotation="90" wrapText="1"/>
    </xf>
    <xf numFmtId="3" fontId="22" fillId="0" borderId="12" xfId="0" applyNumberFormat="1" applyFont="1" applyBorder="1" applyAlignment="1">
      <alignment vertical="center" textRotation="90" wrapText="1"/>
    </xf>
    <xf numFmtId="3" fontId="2" fillId="6" borderId="0" xfId="0" applyNumberFormat="1" applyFont="1" applyFill="1" applyBorder="1" applyAlignment="1">
      <alignment vertical="top" wrapText="1"/>
    </xf>
    <xf numFmtId="3" fontId="21" fillId="6" borderId="2" xfId="0" applyNumberFormat="1" applyFont="1" applyFill="1" applyBorder="1" applyAlignment="1">
      <alignment horizontal="center" vertical="top"/>
    </xf>
    <xf numFmtId="3" fontId="16" fillId="6" borderId="4" xfId="0" applyNumberFormat="1" applyFont="1" applyFill="1" applyBorder="1" applyAlignment="1">
      <alignment horizontal="center" vertical="top"/>
    </xf>
    <xf numFmtId="3" fontId="21" fillId="6" borderId="73" xfId="0" applyNumberFormat="1" applyFont="1" applyFill="1" applyBorder="1" applyAlignment="1">
      <alignment horizontal="center" vertical="top"/>
    </xf>
    <xf numFmtId="3" fontId="21" fillId="6" borderId="11" xfId="0" applyNumberFormat="1" applyFont="1" applyFill="1" applyBorder="1" applyAlignment="1">
      <alignment horizontal="center" vertical="top"/>
    </xf>
    <xf numFmtId="3" fontId="16" fillId="6" borderId="13" xfId="0" applyNumberFormat="1" applyFont="1" applyFill="1" applyBorder="1" applyAlignment="1">
      <alignment horizontal="center" vertical="top"/>
    </xf>
    <xf numFmtId="0" fontId="2" fillId="6" borderId="17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49" fontId="22" fillId="6" borderId="39" xfId="0" applyNumberFormat="1" applyFont="1" applyFill="1" applyBorder="1" applyAlignment="1">
      <alignment vertical="center" textRotation="90"/>
    </xf>
    <xf numFmtId="0" fontId="2" fillId="6" borderId="41" xfId="0" applyFont="1" applyFill="1" applyBorder="1" applyAlignment="1">
      <alignment horizontal="left" vertical="top" wrapText="1"/>
    </xf>
    <xf numFmtId="49" fontId="22" fillId="6" borderId="12" xfId="0" applyNumberFormat="1" applyFont="1" applyFill="1" applyBorder="1" applyAlignment="1">
      <alignment vertical="center" textRotation="90"/>
    </xf>
    <xf numFmtId="0" fontId="2" fillId="0" borderId="90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49" fontId="22" fillId="6" borderId="37" xfId="0" applyNumberFormat="1" applyFont="1" applyFill="1" applyBorder="1" applyAlignment="1">
      <alignment vertical="center" textRotation="90"/>
    </xf>
    <xf numFmtId="0" fontId="2" fillId="0" borderId="66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16" fillId="0" borderId="94" xfId="0" applyNumberFormat="1" applyFont="1" applyFill="1" applyBorder="1" applyAlignment="1">
      <alignment horizontal="center" vertical="top"/>
    </xf>
    <xf numFmtId="3" fontId="22" fillId="6" borderId="23" xfId="0" applyNumberFormat="1" applyFont="1" applyFill="1" applyBorder="1" applyAlignment="1">
      <alignment vertical="top" wrapText="1"/>
    </xf>
    <xf numFmtId="3" fontId="22" fillId="6" borderId="12" xfId="0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 vertical="top"/>
    </xf>
    <xf numFmtId="164" fontId="2" fillId="6" borderId="39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4" fontId="2" fillId="6" borderId="37" xfId="0" applyNumberFormat="1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91" xfId="0" applyFont="1" applyFill="1" applyBorder="1" applyAlignment="1">
      <alignment horizontal="center" vertical="top" wrapText="1"/>
    </xf>
    <xf numFmtId="0" fontId="2" fillId="6" borderId="75" xfId="0" applyFont="1" applyFill="1" applyBorder="1" applyAlignment="1">
      <alignment horizontal="center" vertical="top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164" fontId="2" fillId="6" borderId="32" xfId="0" applyNumberFormat="1" applyFont="1" applyFill="1" applyBorder="1" applyAlignment="1">
      <alignment horizontal="center" vertical="top" wrapText="1"/>
    </xf>
    <xf numFmtId="3" fontId="4" fillId="6" borderId="102" xfId="0" applyNumberFormat="1" applyFont="1" applyFill="1" applyBorder="1" applyAlignment="1">
      <alignment horizontal="center" vertical="top"/>
    </xf>
    <xf numFmtId="49" fontId="11" fillId="6" borderId="113" xfId="0" applyNumberFormat="1" applyFont="1" applyFill="1" applyBorder="1" applyAlignment="1">
      <alignment horizontal="center" vertical="center" wrapText="1"/>
    </xf>
    <xf numFmtId="49" fontId="2" fillId="6" borderId="102" xfId="0" applyNumberFormat="1" applyFont="1" applyFill="1" applyBorder="1" applyAlignment="1">
      <alignment horizontal="center" vertical="center"/>
    </xf>
    <xf numFmtId="49" fontId="2" fillId="6" borderId="112" xfId="0" applyNumberFormat="1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vertical="top"/>
    </xf>
    <xf numFmtId="3" fontId="4" fillId="5" borderId="37" xfId="0" applyNumberFormat="1" applyFont="1" applyFill="1" applyBorder="1" applyAlignment="1">
      <alignment vertical="top"/>
    </xf>
    <xf numFmtId="3" fontId="4" fillId="9" borderId="37" xfId="0" applyNumberFormat="1" applyFont="1" applyFill="1" applyBorder="1" applyAlignment="1">
      <alignment vertical="top"/>
    </xf>
    <xf numFmtId="3" fontId="2" fillId="6" borderId="67" xfId="0" applyNumberFormat="1" applyFont="1" applyFill="1" applyBorder="1" applyAlignment="1">
      <alignment horizontal="center" vertical="top"/>
    </xf>
    <xf numFmtId="3" fontId="2" fillId="6" borderId="39" xfId="0" applyNumberFormat="1" applyFont="1" applyFill="1" applyBorder="1" applyAlignment="1">
      <alignment horizontal="center" vertical="top" wrapText="1"/>
    </xf>
    <xf numFmtId="3" fontId="4" fillId="0" borderId="83" xfId="0" applyNumberFormat="1" applyFont="1" applyBorder="1" applyAlignment="1">
      <alignment horizontal="center" vertical="center" wrapText="1"/>
    </xf>
    <xf numFmtId="3" fontId="2" fillId="5" borderId="83" xfId="0" applyNumberFormat="1" applyFont="1" applyFill="1" applyBorder="1" applyAlignment="1">
      <alignment horizontal="center" vertical="top" wrapText="1"/>
    </xf>
    <xf numFmtId="3" fontId="2" fillId="5" borderId="80" xfId="0" applyNumberFormat="1" applyFont="1" applyFill="1" applyBorder="1" applyAlignment="1">
      <alignment horizontal="center" vertical="top" wrapText="1"/>
    </xf>
    <xf numFmtId="3" fontId="2" fillId="5" borderId="81" xfId="0" applyNumberFormat="1" applyFont="1" applyFill="1" applyBorder="1" applyAlignment="1">
      <alignment horizontal="center" vertical="top" wrapText="1"/>
    </xf>
    <xf numFmtId="49" fontId="15" fillId="4" borderId="14" xfId="0" applyNumberFormat="1" applyFont="1" applyFill="1" applyBorder="1" applyAlignment="1">
      <alignment horizontal="center" vertical="top"/>
    </xf>
    <xf numFmtId="49" fontId="15" fillId="5" borderId="12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3" fontId="22" fillId="0" borderId="37" xfId="0" applyNumberFormat="1" applyFont="1" applyBorder="1" applyAlignment="1">
      <alignment vertical="center" textRotation="90" wrapText="1"/>
    </xf>
    <xf numFmtId="3" fontId="2" fillId="6" borderId="12" xfId="0" applyNumberFormat="1" applyFont="1" applyFill="1" applyBorder="1" applyAlignment="1">
      <alignment horizontal="left" vertical="top" wrapText="1"/>
    </xf>
    <xf numFmtId="3" fontId="2" fillId="6" borderId="37" xfId="0" applyNumberFormat="1" applyFont="1" applyFill="1" applyBorder="1" applyAlignment="1">
      <alignment horizontal="left" vertical="top" wrapText="1"/>
    </xf>
    <xf numFmtId="3" fontId="2" fillId="6" borderId="39" xfId="0" applyNumberFormat="1" applyFont="1" applyFill="1" applyBorder="1" applyAlignment="1">
      <alignment vertical="top" wrapText="1"/>
    </xf>
    <xf numFmtId="3" fontId="5" fillId="6" borderId="12" xfId="0" applyNumberFormat="1" applyFont="1" applyFill="1" applyBorder="1" applyAlignment="1">
      <alignment vertical="center" textRotation="90"/>
    </xf>
    <xf numFmtId="3" fontId="4" fillId="6" borderId="12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vertical="top" wrapText="1"/>
    </xf>
    <xf numFmtId="3" fontId="4" fillId="6" borderId="48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2" fillId="6" borderId="20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horizontal="center" vertical="top"/>
    </xf>
    <xf numFmtId="3" fontId="4" fillId="5" borderId="3" xfId="0" applyNumberFormat="1" applyFont="1" applyFill="1" applyBorder="1" applyAlignment="1">
      <alignment horizontal="center" vertical="top"/>
    </xf>
    <xf numFmtId="3" fontId="4" fillId="6" borderId="3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5" borderId="24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horizontal="center" vertical="top"/>
    </xf>
    <xf numFmtId="3" fontId="4" fillId="9" borderId="3" xfId="0" applyNumberFormat="1" applyFont="1" applyFill="1" applyBorder="1" applyAlignment="1">
      <alignment horizontal="center" vertical="top"/>
    </xf>
    <xf numFmtId="3" fontId="4" fillId="9" borderId="12" xfId="0" applyNumberFormat="1" applyFont="1" applyFill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 wrapText="1"/>
    </xf>
    <xf numFmtId="3" fontId="2" fillId="6" borderId="38" xfId="0" applyNumberFormat="1" applyFont="1" applyFill="1" applyBorder="1" applyAlignment="1">
      <alignment horizontal="center" vertical="top" wrapText="1"/>
    </xf>
    <xf numFmtId="3" fontId="4" fillId="9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4" fillId="6" borderId="24" xfId="0" applyNumberFormat="1" applyFont="1" applyFill="1" applyBorder="1" applyAlignment="1">
      <alignment horizontal="center" vertical="top" wrapText="1"/>
    </xf>
    <xf numFmtId="3" fontId="2" fillId="6" borderId="48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8" borderId="32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8" borderId="32" xfId="0" applyNumberFormat="1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Alignment="1">
      <alignment horizontal="center" vertical="top"/>
    </xf>
    <xf numFmtId="3" fontId="4" fillId="8" borderId="50" xfId="0" applyNumberFormat="1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 wrapText="1"/>
    </xf>
    <xf numFmtId="164" fontId="5" fillId="8" borderId="86" xfId="0" applyNumberFormat="1" applyFont="1" applyFill="1" applyBorder="1" applyAlignment="1">
      <alignment horizontal="center" vertical="center"/>
    </xf>
    <xf numFmtId="164" fontId="5" fillId="8" borderId="6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4" xfId="0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22" fillId="0" borderId="0" xfId="0" applyFont="1"/>
    <xf numFmtId="3" fontId="22" fillId="0" borderId="0" xfId="0" applyNumberFormat="1" applyFont="1"/>
    <xf numFmtId="164" fontId="22" fillId="0" borderId="0" xfId="0" applyNumberFormat="1" applyFont="1"/>
    <xf numFmtId="3" fontId="5" fillId="6" borderId="88" xfId="0" applyNumberFormat="1" applyFont="1" applyFill="1" applyBorder="1" applyAlignment="1">
      <alignment horizontal="center" vertical="center"/>
    </xf>
    <xf numFmtId="3" fontId="5" fillId="6" borderId="102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6" borderId="37" xfId="0" applyNumberFormat="1" applyFont="1" applyFill="1" applyBorder="1" applyAlignment="1">
      <alignment horizontal="center" vertical="center"/>
    </xf>
    <xf numFmtId="3" fontId="22" fillId="9" borderId="26" xfId="0" applyNumberFormat="1" applyFont="1" applyFill="1" applyBorder="1" applyAlignment="1">
      <alignment vertical="top" wrapText="1"/>
    </xf>
    <xf numFmtId="0" fontId="22" fillId="6" borderId="48" xfId="0" applyFont="1" applyFill="1" applyBorder="1" applyAlignment="1">
      <alignment horizontal="center" vertical="center" wrapText="1"/>
    </xf>
    <xf numFmtId="3" fontId="22" fillId="0" borderId="48" xfId="0" applyNumberFormat="1" applyFont="1" applyBorder="1" applyAlignment="1">
      <alignment horizontal="center" vertical="center" wrapText="1"/>
    </xf>
    <xf numFmtId="3" fontId="22" fillId="6" borderId="12" xfId="0" applyNumberFormat="1" applyFont="1" applyFill="1" applyBorder="1" applyAlignment="1">
      <alignment vertical="top" wrapText="1"/>
    </xf>
    <xf numFmtId="3" fontId="22" fillId="6" borderId="48" xfId="0" applyNumberFormat="1" applyFont="1" applyFill="1" applyBorder="1" applyAlignment="1">
      <alignment horizontal="center" vertical="center" wrapText="1"/>
    </xf>
    <xf numFmtId="3" fontId="22" fillId="6" borderId="37" xfId="0" applyNumberFormat="1" applyFont="1" applyFill="1" applyBorder="1" applyAlignment="1">
      <alignment horizontal="center" vertical="top"/>
    </xf>
    <xf numFmtId="3" fontId="22" fillId="6" borderId="37" xfId="0" applyNumberFormat="1" applyFont="1" applyFill="1" applyBorder="1" applyAlignment="1">
      <alignment vertical="top" wrapText="1"/>
    </xf>
    <xf numFmtId="3" fontId="22" fillId="6" borderId="37" xfId="0" applyNumberFormat="1" applyFont="1" applyFill="1" applyBorder="1" applyAlignment="1">
      <alignment vertical="center" textRotation="90"/>
    </xf>
    <xf numFmtId="3" fontId="22" fillId="6" borderId="38" xfId="0" applyNumberFormat="1" applyFont="1" applyFill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3" fontId="22" fillId="6" borderId="37" xfId="0" applyNumberFormat="1" applyFont="1" applyFill="1" applyBorder="1" applyAlignment="1">
      <alignment wrapText="1"/>
    </xf>
    <xf numFmtId="3" fontId="22" fillId="6" borderId="39" xfId="0" applyNumberFormat="1" applyFont="1" applyFill="1" applyBorder="1" applyAlignment="1">
      <alignment wrapText="1"/>
    </xf>
    <xf numFmtId="3" fontId="22" fillId="6" borderId="102" xfId="0" applyNumberFormat="1" applyFont="1" applyFill="1" applyBorder="1" applyAlignment="1">
      <alignment wrapText="1"/>
    </xf>
    <xf numFmtId="3" fontId="22" fillId="0" borderId="37" xfId="0" applyNumberFormat="1" applyFont="1" applyBorder="1" applyAlignment="1">
      <alignment wrapText="1"/>
    </xf>
    <xf numFmtId="0" fontId="22" fillId="6" borderId="6" xfId="0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top" wrapText="1"/>
    </xf>
    <xf numFmtId="3" fontId="2" fillId="6" borderId="1" xfId="0" applyNumberFormat="1" applyFont="1" applyFill="1" applyBorder="1" applyAlignment="1">
      <alignment horizontal="center" vertical="top" wrapText="1"/>
    </xf>
    <xf numFmtId="3" fontId="2" fillId="6" borderId="39" xfId="0" applyNumberFormat="1" applyFont="1" applyFill="1" applyBorder="1" applyAlignment="1">
      <alignment horizontal="left" vertical="top" wrapText="1"/>
    </xf>
    <xf numFmtId="0" fontId="22" fillId="0" borderId="24" xfId="0" applyFont="1" applyBorder="1" applyAlignment="1">
      <alignment vertical="top"/>
    </xf>
    <xf numFmtId="3" fontId="15" fillId="0" borderId="57" xfId="0" applyNumberFormat="1" applyFont="1" applyFill="1" applyBorder="1" applyAlignment="1">
      <alignment horizontal="center" vertical="top"/>
    </xf>
    <xf numFmtId="3" fontId="15" fillId="0" borderId="12" xfId="0" applyNumberFormat="1" applyFont="1" applyFill="1" applyBorder="1" applyAlignment="1">
      <alignment horizontal="center" vertical="top"/>
    </xf>
    <xf numFmtId="3" fontId="15" fillId="0" borderId="29" xfId="0" applyNumberFormat="1" applyFont="1" applyFill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3" fontId="2" fillId="6" borderId="17" xfId="0" applyNumberFormat="1" applyFont="1" applyFill="1" applyBorder="1" applyAlignment="1">
      <alignment horizontal="left" vertical="top" wrapText="1"/>
    </xf>
    <xf numFmtId="0" fontId="22" fillId="0" borderId="23" xfId="0" applyFont="1" applyBorder="1" applyAlignment="1">
      <alignment vertical="top"/>
    </xf>
    <xf numFmtId="3" fontId="2" fillId="6" borderId="39" xfId="0" applyNumberFormat="1" applyFont="1" applyFill="1" applyBorder="1" applyAlignment="1">
      <alignment horizontal="center" vertical="top" wrapText="1"/>
    </xf>
    <xf numFmtId="3" fontId="4" fillId="8" borderId="26" xfId="0" applyNumberFormat="1" applyFont="1" applyFill="1" applyBorder="1" applyAlignment="1">
      <alignment horizontal="right" vertical="top" wrapText="1"/>
    </xf>
    <xf numFmtId="3" fontId="4" fillId="8" borderId="1" xfId="0" applyNumberFormat="1" applyFont="1" applyFill="1" applyBorder="1" applyAlignment="1">
      <alignment horizontal="right" vertical="top" wrapText="1"/>
    </xf>
    <xf numFmtId="3" fontId="4" fillId="8" borderId="27" xfId="0" applyNumberFormat="1" applyFont="1" applyFill="1" applyBorder="1" applyAlignment="1">
      <alignment horizontal="right" vertical="top" wrapText="1"/>
    </xf>
    <xf numFmtId="3" fontId="2" fillId="7" borderId="33" xfId="0" applyNumberFormat="1" applyFont="1" applyFill="1" applyBorder="1" applyAlignment="1">
      <alignment horizontal="left" vertical="top" wrapText="1"/>
    </xf>
    <xf numFmtId="3" fontId="2" fillId="7" borderId="34" xfId="0" applyNumberFormat="1" applyFont="1" applyFill="1" applyBorder="1" applyAlignment="1">
      <alignment horizontal="left" vertical="top" wrapText="1"/>
    </xf>
    <xf numFmtId="3" fontId="2" fillId="7" borderId="49" xfId="0" applyNumberFormat="1" applyFont="1" applyFill="1" applyBorder="1" applyAlignment="1">
      <alignment horizontal="left" vertical="top" wrapText="1"/>
    </xf>
    <xf numFmtId="3" fontId="2" fillId="0" borderId="33" xfId="0" applyNumberFormat="1" applyFont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left" vertical="top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8" borderId="32" xfId="0" applyNumberFormat="1" applyFont="1" applyFill="1" applyBorder="1" applyAlignment="1">
      <alignment horizontal="left" vertical="top" wrapText="1"/>
    </xf>
    <xf numFmtId="3" fontId="2" fillId="8" borderId="21" xfId="0" applyNumberFormat="1" applyFont="1" applyFill="1" applyBorder="1" applyAlignment="1">
      <alignment horizontal="left" vertical="top" wrapText="1"/>
    </xf>
    <xf numFmtId="3" fontId="2" fillId="8" borderId="22" xfId="0" applyNumberFormat="1" applyFont="1" applyFill="1" applyBorder="1" applyAlignment="1">
      <alignment horizontal="left" vertical="top" wrapText="1"/>
    </xf>
    <xf numFmtId="3" fontId="4" fillId="3" borderId="32" xfId="0" applyNumberFormat="1" applyFont="1" applyFill="1" applyBorder="1" applyAlignment="1">
      <alignment horizontal="right" vertical="top" wrapText="1"/>
    </xf>
    <xf numFmtId="3" fontId="4" fillId="3" borderId="21" xfId="0" applyNumberFormat="1" applyFont="1" applyFill="1" applyBorder="1" applyAlignment="1">
      <alignment horizontal="right" vertical="top" wrapText="1"/>
    </xf>
    <xf numFmtId="3" fontId="4" fillId="3" borderId="22" xfId="0" applyNumberFormat="1" applyFont="1" applyFill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left" vertical="top" wrapText="1"/>
    </xf>
    <xf numFmtId="3" fontId="2" fillId="0" borderId="47" xfId="0" applyNumberFormat="1" applyFont="1" applyBorder="1" applyAlignment="1">
      <alignment horizontal="left" vertical="top" wrapText="1"/>
    </xf>
    <xf numFmtId="3" fontId="2" fillId="0" borderId="77" xfId="0" applyNumberFormat="1" applyFont="1" applyBorder="1" applyAlignment="1">
      <alignment horizontal="left" vertical="top" wrapText="1"/>
    </xf>
    <xf numFmtId="3" fontId="2" fillId="0" borderId="76" xfId="0" applyNumberFormat="1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83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3" fontId="4" fillId="0" borderId="81" xfId="0" applyNumberFormat="1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right" vertical="top" wrapText="1"/>
    </xf>
    <xf numFmtId="3" fontId="4" fillId="3" borderId="9" xfId="0" applyNumberFormat="1" applyFont="1" applyFill="1" applyBorder="1" applyAlignment="1">
      <alignment horizontal="right" vertical="top" wrapText="1"/>
    </xf>
    <xf numFmtId="3" fontId="4" fillId="3" borderId="10" xfId="0" applyNumberFormat="1" applyFont="1" applyFill="1" applyBorder="1" applyAlignment="1">
      <alignment horizontal="right" vertical="top" wrapText="1"/>
    </xf>
    <xf numFmtId="0" fontId="2" fillId="6" borderId="107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3" fontId="4" fillId="5" borderId="80" xfId="0" applyNumberFormat="1" applyFont="1" applyFill="1" applyBorder="1" applyAlignment="1">
      <alignment horizontal="right" vertical="top"/>
    </xf>
    <xf numFmtId="3" fontId="2" fillId="5" borderId="83" xfId="0" applyNumberFormat="1" applyFont="1" applyFill="1" applyBorder="1" applyAlignment="1">
      <alignment horizontal="center" vertical="top" wrapText="1"/>
    </xf>
    <xf numFmtId="3" fontId="2" fillId="5" borderId="80" xfId="0" applyNumberFormat="1" applyFont="1" applyFill="1" applyBorder="1" applyAlignment="1">
      <alignment horizontal="center" vertical="top" wrapText="1"/>
    </xf>
    <xf numFmtId="3" fontId="2" fillId="5" borderId="81" xfId="0" applyNumberFormat="1" applyFont="1" applyFill="1" applyBorder="1" applyAlignment="1">
      <alignment horizontal="center" vertical="top" wrapText="1"/>
    </xf>
    <xf numFmtId="3" fontId="4" fillId="5" borderId="84" xfId="0" applyNumberFormat="1" applyFont="1" applyFill="1" applyBorder="1" applyAlignment="1">
      <alignment horizontal="left" vertical="top" wrapText="1"/>
    </xf>
    <xf numFmtId="3" fontId="4" fillId="5" borderId="80" xfId="0" applyNumberFormat="1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left" vertical="top" wrapText="1"/>
    </xf>
    <xf numFmtId="3" fontId="4" fillId="5" borderId="81" xfId="0" applyNumberFormat="1" applyFont="1" applyFill="1" applyBorder="1" applyAlignment="1">
      <alignment horizontal="left" vertical="top" wrapText="1"/>
    </xf>
    <xf numFmtId="3" fontId="4" fillId="8" borderId="32" xfId="0" applyNumberFormat="1" applyFont="1" applyFill="1" applyBorder="1" applyAlignment="1">
      <alignment horizontal="right" wrapText="1"/>
    </xf>
    <xf numFmtId="3" fontId="22" fillId="8" borderId="21" xfId="0" applyNumberFormat="1" applyFont="1" applyFill="1" applyBorder="1" applyAlignment="1">
      <alignment horizontal="right" wrapText="1"/>
    </xf>
    <xf numFmtId="3" fontId="22" fillId="8" borderId="22" xfId="0" applyNumberFormat="1" applyFont="1" applyFill="1" applyBorder="1" applyAlignment="1">
      <alignment horizontal="right" wrapText="1"/>
    </xf>
    <xf numFmtId="3" fontId="4" fillId="4" borderId="84" xfId="0" applyNumberFormat="1" applyFont="1" applyFill="1" applyBorder="1" applyAlignment="1">
      <alignment horizontal="right" vertical="top"/>
    </xf>
    <xf numFmtId="3" fontId="4" fillId="4" borderId="80" xfId="0" applyNumberFormat="1" applyFont="1" applyFill="1" applyBorder="1" applyAlignment="1">
      <alignment horizontal="right" vertical="top"/>
    </xf>
    <xf numFmtId="3" fontId="2" fillId="4" borderId="80" xfId="0" applyNumberFormat="1" applyFont="1" applyFill="1" applyBorder="1" applyAlignment="1">
      <alignment horizontal="center" vertical="top"/>
    </xf>
    <xf numFmtId="3" fontId="2" fillId="4" borderId="81" xfId="0" applyNumberFormat="1" applyFont="1" applyFill="1" applyBorder="1" applyAlignment="1">
      <alignment horizontal="center" vertical="top"/>
    </xf>
    <xf numFmtId="3" fontId="4" fillId="3" borderId="84" xfId="0" applyNumberFormat="1" applyFont="1" applyFill="1" applyBorder="1" applyAlignment="1">
      <alignment horizontal="right" vertical="top"/>
    </xf>
    <xf numFmtId="3" fontId="4" fillId="3" borderId="80" xfId="0" applyNumberFormat="1" applyFont="1" applyFill="1" applyBorder="1" applyAlignment="1">
      <alignment horizontal="right" vertical="top"/>
    </xf>
    <xf numFmtId="3" fontId="2" fillId="3" borderId="80" xfId="0" applyNumberFormat="1" applyFont="1" applyFill="1" applyBorder="1" applyAlignment="1">
      <alignment horizontal="center" vertical="top"/>
    </xf>
    <xf numFmtId="3" fontId="2" fillId="3" borderId="81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4" fillId="5" borderId="84" xfId="0" applyNumberFormat="1" applyFont="1" applyFill="1" applyBorder="1" applyAlignment="1">
      <alignment horizontal="right" vertical="top"/>
    </xf>
    <xf numFmtId="3" fontId="4" fillId="5" borderId="1" xfId="0" applyNumberFormat="1" applyFont="1" applyFill="1" applyBorder="1" applyAlignment="1">
      <alignment horizontal="right" vertical="top"/>
    </xf>
    <xf numFmtId="3" fontId="2" fillId="5" borderId="1" xfId="0" applyNumberFormat="1" applyFont="1" applyFill="1" applyBorder="1" applyAlignment="1">
      <alignment horizontal="center" vertical="top" wrapText="1"/>
    </xf>
    <xf numFmtId="3" fontId="2" fillId="5" borderId="27" xfId="0" applyNumberFormat="1" applyFont="1" applyFill="1" applyBorder="1" applyAlignment="1">
      <alignment horizontal="center" vertical="top" wrapText="1"/>
    </xf>
    <xf numFmtId="49" fontId="15" fillId="4" borderId="8" xfId="0" applyNumberFormat="1" applyFont="1" applyFill="1" applyBorder="1" applyAlignment="1">
      <alignment horizontal="center" vertical="top"/>
    </xf>
    <xf numFmtId="49" fontId="15" fillId="4" borderId="14" xfId="0" applyNumberFormat="1" applyFont="1" applyFill="1" applyBorder="1" applyAlignment="1">
      <alignment horizontal="center" vertical="top"/>
    </xf>
    <xf numFmtId="49" fontId="15" fillId="4" borderId="85" xfId="0" applyNumberFormat="1" applyFont="1" applyFill="1" applyBorder="1" applyAlignment="1">
      <alignment horizontal="center" vertical="top"/>
    </xf>
    <xf numFmtId="49" fontId="15" fillId="5" borderId="57" xfId="0" applyNumberFormat="1" applyFont="1" applyFill="1" applyBorder="1" applyAlignment="1">
      <alignment horizontal="center" vertical="top"/>
    </xf>
    <xf numFmtId="49" fontId="15" fillId="5" borderId="12" xfId="0" applyNumberFormat="1" applyFont="1" applyFill="1" applyBorder="1" applyAlignment="1">
      <alignment horizontal="center" vertical="top"/>
    </xf>
    <xf numFmtId="49" fontId="15" fillId="5" borderId="39" xfId="0" applyNumberFormat="1" applyFont="1" applyFill="1" applyBorder="1" applyAlignment="1">
      <alignment horizontal="center" vertical="top"/>
    </xf>
    <xf numFmtId="49" fontId="15" fillId="6" borderId="9" xfId="0" applyNumberFormat="1" applyFont="1" applyFill="1" applyBorder="1" applyAlignment="1">
      <alignment horizontal="center" vertical="top"/>
    </xf>
    <xf numFmtId="49" fontId="15" fillId="6" borderId="0" xfId="0" applyNumberFormat="1" applyFont="1" applyFill="1" applyBorder="1" applyAlignment="1">
      <alignment horizontal="center" vertical="top"/>
    </xf>
    <xf numFmtId="49" fontId="15" fillId="6" borderId="89" xfId="0" applyNumberFormat="1" applyFont="1" applyFill="1" applyBorder="1" applyAlignment="1">
      <alignment horizontal="center" vertical="top"/>
    </xf>
    <xf numFmtId="3" fontId="2" fillId="6" borderId="59" xfId="0" applyNumberFormat="1" applyFont="1" applyFill="1" applyBorder="1" applyAlignment="1">
      <alignment horizontal="left" vertical="top" wrapText="1"/>
    </xf>
    <xf numFmtId="3" fontId="2" fillId="6" borderId="13" xfId="0" applyNumberFormat="1" applyFont="1" applyFill="1" applyBorder="1" applyAlignment="1">
      <alignment horizontal="left" vertical="top" wrapText="1"/>
    </xf>
    <xf numFmtId="3" fontId="2" fillId="6" borderId="45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15" fillId="0" borderId="39" xfId="0" applyNumberFormat="1" applyFont="1" applyFill="1" applyBorder="1" applyAlignment="1">
      <alignment horizontal="center" vertical="top"/>
    </xf>
    <xf numFmtId="3" fontId="2" fillId="6" borderId="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3" fontId="2" fillId="0" borderId="85" xfId="0" applyNumberFormat="1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47" xfId="0" applyNumberFormat="1" applyFont="1" applyFill="1" applyBorder="1" applyAlignment="1">
      <alignment horizontal="left" vertical="top" wrapText="1"/>
    </xf>
    <xf numFmtId="164" fontId="2" fillId="0" borderId="20" xfId="0" applyNumberFormat="1" applyFont="1" applyFill="1" applyBorder="1" applyAlignment="1">
      <alignment horizontal="center" vertical="top"/>
    </xf>
    <xf numFmtId="164" fontId="2" fillId="0" borderId="48" xfId="0" applyNumberFormat="1" applyFont="1" applyFill="1" applyBorder="1" applyAlignment="1">
      <alignment horizontal="center" vertical="top"/>
    </xf>
    <xf numFmtId="164" fontId="2" fillId="0" borderId="38" xfId="0" applyNumberFormat="1" applyFont="1" applyFill="1" applyBorder="1" applyAlignment="1">
      <alignment horizontal="center" vertical="top"/>
    </xf>
    <xf numFmtId="3" fontId="15" fillId="4" borderId="47" xfId="0" applyNumberFormat="1" applyFont="1" applyFill="1" applyBorder="1" applyAlignment="1">
      <alignment horizontal="center" vertical="top"/>
    </xf>
    <xf numFmtId="3" fontId="15" fillId="4" borderId="32" xfId="0" applyNumberFormat="1" applyFont="1" applyFill="1" applyBorder="1" applyAlignment="1">
      <alignment horizontal="center" vertical="top"/>
    </xf>
    <xf numFmtId="3" fontId="15" fillId="4" borderId="85" xfId="0" applyNumberFormat="1" applyFont="1" applyFill="1" applyBorder="1" applyAlignment="1">
      <alignment horizontal="center" vertical="top"/>
    </xf>
    <xf numFmtId="3" fontId="15" fillId="5" borderId="37" xfId="0" applyNumberFormat="1" applyFont="1" applyFill="1" applyBorder="1" applyAlignment="1">
      <alignment horizontal="center" vertical="top"/>
    </xf>
    <xf numFmtId="3" fontId="15" fillId="5" borderId="34" xfId="0" applyNumberFormat="1" applyFont="1" applyFill="1" applyBorder="1" applyAlignment="1">
      <alignment horizontal="center" vertical="top"/>
    </xf>
    <xf numFmtId="3" fontId="15" fillId="5" borderId="39" xfId="0" applyNumberFormat="1" applyFont="1" applyFill="1" applyBorder="1" applyAlignment="1">
      <alignment horizontal="center" vertical="top"/>
    </xf>
    <xf numFmtId="3" fontId="15" fillId="6" borderId="77" xfId="0" applyNumberFormat="1" applyFont="1" applyFill="1" applyBorder="1" applyAlignment="1">
      <alignment horizontal="center" vertical="top"/>
    </xf>
    <xf numFmtId="3" fontId="15" fillId="6" borderId="21" xfId="0" applyNumberFormat="1" applyFont="1" applyFill="1" applyBorder="1" applyAlignment="1">
      <alignment horizontal="center" vertical="top"/>
    </xf>
    <xf numFmtId="3" fontId="15" fillId="6" borderId="89" xfId="0" applyNumberFormat="1" applyFont="1" applyFill="1" applyBorder="1" applyAlignment="1">
      <alignment horizontal="center" vertical="top"/>
    </xf>
    <xf numFmtId="3" fontId="16" fillId="6" borderId="18" xfId="0" applyNumberFormat="1" applyFont="1" applyFill="1" applyBorder="1" applyAlignment="1">
      <alignment horizontal="left" vertical="top" wrapText="1"/>
    </xf>
    <xf numFmtId="3" fontId="15" fillId="0" borderId="34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3" fontId="2" fillId="6" borderId="75" xfId="0" applyNumberFormat="1" applyFont="1" applyFill="1" applyBorder="1" applyAlignment="1">
      <alignment horizontal="left" vertical="top" wrapText="1"/>
    </xf>
    <xf numFmtId="3" fontId="2" fillId="7" borderId="39" xfId="0" applyNumberFormat="1" applyFont="1" applyFill="1" applyBorder="1" applyAlignment="1">
      <alignment horizontal="left" vertical="center" textRotation="90" wrapText="1"/>
    </xf>
    <xf numFmtId="3" fontId="2" fillId="7" borderId="12" xfId="0" applyNumberFormat="1" applyFont="1" applyFill="1" applyBorder="1" applyAlignment="1">
      <alignment horizontal="left" vertical="center" textRotation="90" wrapText="1"/>
    </xf>
    <xf numFmtId="3" fontId="22" fillId="0" borderId="37" xfId="0" applyNumberFormat="1" applyFont="1" applyBorder="1" applyAlignment="1">
      <alignment vertical="center" textRotation="90" wrapText="1"/>
    </xf>
    <xf numFmtId="3" fontId="4" fillId="0" borderId="39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left" vertical="top" wrapText="1"/>
    </xf>
    <xf numFmtId="3" fontId="2" fillId="6" borderId="37" xfId="0" applyNumberFormat="1" applyFont="1" applyFill="1" applyBorder="1" applyAlignment="1">
      <alignment horizontal="left" vertical="top" wrapText="1"/>
    </xf>
    <xf numFmtId="3" fontId="2" fillId="0" borderId="39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3" fontId="2" fillId="6" borderId="12" xfId="0" applyNumberFormat="1" applyFont="1" applyFill="1" applyBorder="1" applyAlignment="1">
      <alignment horizontal="left" vertical="center" textRotation="90" wrapText="1"/>
    </xf>
    <xf numFmtId="0" fontId="22" fillId="6" borderId="12" xfId="0" applyFont="1" applyFill="1" applyBorder="1" applyAlignment="1">
      <alignment wrapText="1"/>
    </xf>
    <xf numFmtId="3" fontId="2" fillId="0" borderId="11" xfId="0" applyNumberFormat="1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3" fontId="4" fillId="5" borderId="84" xfId="0" applyNumberFormat="1" applyFont="1" applyFill="1" applyBorder="1" applyAlignment="1">
      <alignment horizontal="left" vertical="top"/>
    </xf>
    <xf numFmtId="3" fontId="4" fillId="5" borderId="80" xfId="0" applyNumberFormat="1" applyFont="1" applyFill="1" applyBorder="1" applyAlignment="1">
      <alignment horizontal="left" vertical="top"/>
    </xf>
    <xf numFmtId="3" fontId="4" fillId="5" borderId="81" xfId="0" applyNumberFormat="1" applyFont="1" applyFill="1" applyBorder="1" applyAlignment="1">
      <alignment horizontal="left" vertical="top"/>
    </xf>
    <xf numFmtId="3" fontId="5" fillId="0" borderId="39" xfId="0" applyNumberFormat="1" applyFont="1" applyFill="1" applyBorder="1" applyAlignment="1">
      <alignment horizontal="center" vertical="center" textRotation="90" wrapText="1"/>
    </xf>
    <xf numFmtId="3" fontId="22" fillId="0" borderId="12" xfId="0" applyNumberFormat="1" applyFont="1" applyBorder="1" applyAlignment="1">
      <alignment horizontal="center" vertical="center" textRotation="90" wrapText="1"/>
    </xf>
    <xf numFmtId="3" fontId="2" fillId="6" borderId="39" xfId="0" applyNumberFormat="1" applyFont="1" applyFill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3" fontId="22" fillId="0" borderId="37" xfId="0" applyNumberFormat="1" applyFont="1" applyBorder="1" applyAlignment="1">
      <alignment vertical="top" wrapText="1"/>
    </xf>
    <xf numFmtId="3" fontId="5" fillId="6" borderId="12" xfId="0" applyNumberFormat="1" applyFont="1" applyFill="1" applyBorder="1" applyAlignment="1">
      <alignment vertical="center" textRotation="90"/>
    </xf>
    <xf numFmtId="3" fontId="22" fillId="6" borderId="37" xfId="0" applyNumberFormat="1" applyFont="1" applyFill="1" applyBorder="1" applyAlignment="1">
      <alignment vertical="center" textRotation="90"/>
    </xf>
    <xf numFmtId="0" fontId="22" fillId="0" borderId="12" xfId="0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/>
    </xf>
    <xf numFmtId="3" fontId="2" fillId="6" borderId="85" xfId="0" applyNumberFormat="1" applyFont="1" applyFill="1" applyBorder="1" applyAlignment="1">
      <alignment vertical="top" wrapText="1"/>
    </xf>
    <xf numFmtId="3" fontId="2" fillId="6" borderId="47" xfId="0" applyNumberFormat="1" applyFont="1" applyFill="1" applyBorder="1" applyAlignment="1">
      <alignment vertical="top" wrapText="1"/>
    </xf>
    <xf numFmtId="3" fontId="4" fillId="5" borderId="81" xfId="0" applyNumberFormat="1" applyFont="1" applyFill="1" applyBorder="1" applyAlignment="1">
      <alignment horizontal="right" vertical="top"/>
    </xf>
    <xf numFmtId="3" fontId="2" fillId="6" borderId="45" xfId="0" applyNumberFormat="1" applyFont="1" applyFill="1" applyBorder="1" applyAlignment="1">
      <alignment vertical="top" wrapText="1"/>
    </xf>
    <xf numFmtId="0" fontId="22" fillId="0" borderId="25" xfId="0" applyFont="1" applyBorder="1" applyAlignment="1">
      <alignment vertical="top"/>
    </xf>
    <xf numFmtId="3" fontId="5" fillId="0" borderId="45" xfId="0" applyNumberFormat="1" applyFont="1" applyFill="1" applyBorder="1" applyAlignment="1">
      <alignment horizontal="center" vertical="top" textRotation="90" wrapText="1"/>
    </xf>
    <xf numFmtId="0" fontId="23" fillId="0" borderId="25" xfId="0" applyFont="1" applyBorder="1" applyAlignment="1">
      <alignment vertical="top"/>
    </xf>
    <xf numFmtId="3" fontId="4" fillId="6" borderId="48" xfId="0" applyNumberFormat="1" applyFont="1" applyFill="1" applyBorder="1" applyAlignment="1">
      <alignment horizontal="center" vertical="top"/>
    </xf>
    <xf numFmtId="0" fontId="22" fillId="0" borderId="30" xfId="0" applyFont="1" applyBorder="1" applyAlignment="1">
      <alignment vertical="top"/>
    </xf>
    <xf numFmtId="3" fontId="4" fillId="4" borderId="11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3" fontId="2" fillId="6" borderId="13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top" textRotation="90" wrapText="1"/>
    </xf>
    <xf numFmtId="3" fontId="2" fillId="6" borderId="20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horizontal="center" vertical="top"/>
    </xf>
    <xf numFmtId="3" fontId="4" fillId="5" borderId="3" xfId="0" applyNumberFormat="1" applyFont="1" applyFill="1" applyBorder="1" applyAlignment="1">
      <alignment horizontal="center" vertical="top"/>
    </xf>
    <xf numFmtId="3" fontId="4" fillId="6" borderId="3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center" textRotation="90" wrapText="1"/>
    </xf>
    <xf numFmtId="3" fontId="5" fillId="0" borderId="12" xfId="0" applyNumberFormat="1" applyFont="1" applyFill="1" applyBorder="1" applyAlignment="1">
      <alignment horizontal="center" vertical="center" textRotation="90" wrapText="1"/>
    </xf>
    <xf numFmtId="3" fontId="5" fillId="0" borderId="37" xfId="0" applyNumberFormat="1" applyFont="1" applyFill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left" vertical="top" wrapText="1"/>
    </xf>
    <xf numFmtId="3" fontId="4" fillId="6" borderId="13" xfId="0" applyNumberFormat="1" applyFont="1" applyFill="1" applyBorder="1" applyAlignment="1">
      <alignment horizontal="left" vertical="top" wrapText="1"/>
    </xf>
    <xf numFmtId="3" fontId="4" fillId="6" borderId="25" xfId="0" applyNumberFormat="1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49" fontId="4" fillId="5" borderId="3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5" borderId="24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/>
    </xf>
    <xf numFmtId="49" fontId="4" fillId="6" borderId="24" xfId="0" applyNumberFormat="1" applyFont="1" applyFill="1" applyBorder="1" applyAlignment="1">
      <alignment horizontal="center" vertical="top"/>
    </xf>
    <xf numFmtId="3" fontId="2" fillId="6" borderId="4" xfId="0" applyNumberFormat="1" applyFont="1" applyFill="1" applyBorder="1" applyAlignment="1">
      <alignment horizontal="left" vertical="top" wrapText="1"/>
    </xf>
    <xf numFmtId="3" fontId="2" fillId="6" borderId="25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7" borderId="2" xfId="0" applyNumberFormat="1" applyFont="1" applyFill="1" applyBorder="1" applyAlignment="1">
      <alignment horizontal="left" vertical="top" wrapText="1"/>
    </xf>
    <xf numFmtId="3" fontId="2" fillId="7" borderId="23" xfId="0" applyNumberFormat="1" applyFont="1" applyFill="1" applyBorder="1" applyAlignment="1">
      <alignment horizontal="left" vertical="top" wrapText="1"/>
    </xf>
    <xf numFmtId="3" fontId="4" fillId="6" borderId="3" xfId="0" applyNumberFormat="1" applyFont="1" applyFill="1" applyBorder="1" applyAlignment="1">
      <alignment vertical="top" wrapText="1"/>
    </xf>
    <xf numFmtId="3" fontId="4" fillId="6" borderId="12" xfId="0" applyNumberFormat="1" applyFont="1" applyFill="1" applyBorder="1" applyAlignment="1">
      <alignment vertical="top" wrapText="1"/>
    </xf>
    <xf numFmtId="3" fontId="4" fillId="6" borderId="37" xfId="0" applyNumberFormat="1" applyFont="1" applyFill="1" applyBorder="1" applyAlignment="1">
      <alignment vertical="top" wrapText="1"/>
    </xf>
    <xf numFmtId="3" fontId="4" fillId="0" borderId="37" xfId="0" applyNumberFormat="1" applyFont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3" fontId="2" fillId="7" borderId="11" xfId="0" applyNumberFormat="1" applyFont="1" applyFill="1" applyBorder="1" applyAlignment="1">
      <alignment horizontal="left" vertical="top" wrapText="1"/>
    </xf>
    <xf numFmtId="49" fontId="2" fillId="7" borderId="3" xfId="0" applyNumberFormat="1" applyFont="1" applyFill="1" applyBorder="1" applyAlignment="1">
      <alignment horizontal="center" vertical="top" textRotation="91" wrapText="1"/>
    </xf>
    <xf numFmtId="49" fontId="2" fillId="7" borderId="12" xfId="0" applyNumberFormat="1" applyFont="1" applyFill="1" applyBorder="1" applyAlignment="1">
      <alignment horizontal="center" vertical="top" textRotation="91" wrapText="1"/>
    </xf>
    <xf numFmtId="49" fontId="24" fillId="0" borderId="24" xfId="0" applyNumberFormat="1" applyFont="1" applyBorder="1" applyAlignment="1">
      <alignment horizontal="center" vertical="top" textRotation="91" wrapText="1"/>
    </xf>
    <xf numFmtId="3" fontId="11" fillId="0" borderId="12" xfId="0" applyNumberFormat="1" applyFont="1" applyFill="1" applyBorder="1" applyAlignment="1">
      <alignment horizontal="center" vertical="top" textRotation="90" wrapText="1"/>
    </xf>
    <xf numFmtId="3" fontId="12" fillId="0" borderId="37" xfId="0" applyNumberFormat="1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3" fontId="9" fillId="6" borderId="39" xfId="0" applyNumberFormat="1" applyFont="1" applyFill="1" applyBorder="1" applyAlignment="1">
      <alignment horizontal="left" vertical="top" wrapText="1"/>
    </xf>
    <xf numFmtId="3" fontId="22" fillId="0" borderId="37" xfId="0" applyNumberFormat="1" applyFont="1" applyBorder="1" applyAlignment="1">
      <alignment horizontal="left" vertical="top" wrapText="1"/>
    </xf>
    <xf numFmtId="3" fontId="8" fillId="6" borderId="12" xfId="0" applyNumberFormat="1" applyFont="1" applyFill="1" applyBorder="1" applyAlignment="1">
      <alignment horizontal="center" vertical="top" wrapText="1"/>
    </xf>
    <xf numFmtId="3" fontId="8" fillId="6" borderId="12" xfId="0" applyNumberFormat="1" applyFont="1" applyFill="1" applyBorder="1" applyAlignment="1">
      <alignment horizontal="center" vertical="top"/>
    </xf>
    <xf numFmtId="3" fontId="9" fillId="6" borderId="39" xfId="0" applyNumberFormat="1" applyFont="1" applyFill="1" applyBorder="1" applyAlignment="1">
      <alignment vertical="top" wrapText="1"/>
    </xf>
    <xf numFmtId="3" fontId="2" fillId="6" borderId="11" xfId="0" applyNumberFormat="1" applyFont="1" applyFill="1" applyBorder="1" applyAlignment="1">
      <alignment horizontal="left" vertical="top" wrapText="1"/>
    </xf>
    <xf numFmtId="3" fontId="22" fillId="6" borderId="11" xfId="0" applyNumberFormat="1" applyFont="1" applyFill="1" applyBorder="1" applyAlignment="1">
      <alignment horizontal="left" vertical="top" wrapText="1"/>
    </xf>
    <xf numFmtId="3" fontId="4" fillId="5" borderId="24" xfId="0" applyNumberFormat="1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horizontal="center" vertical="top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4" fillId="3" borderId="32" xfId="0" applyNumberFormat="1" applyFont="1" applyFill="1" applyBorder="1" applyAlignment="1">
      <alignment horizontal="left" vertical="top" wrapText="1"/>
    </xf>
    <xf numFmtId="3" fontId="4" fillId="3" borderId="21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/>
    </xf>
    <xf numFmtId="3" fontId="4" fillId="4" borderId="21" xfId="0" applyNumberFormat="1" applyFont="1" applyFill="1" applyBorder="1" applyAlignment="1">
      <alignment horizontal="left" vertical="top"/>
    </xf>
    <xf numFmtId="3" fontId="4" fillId="4" borderId="22" xfId="0" applyNumberFormat="1" applyFont="1" applyFill="1" applyBorder="1" applyAlignment="1">
      <alignment horizontal="left" vertical="top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5" borderId="21" xfId="0" applyNumberFormat="1" applyFont="1" applyFill="1" applyBorder="1" applyAlignment="1">
      <alignment horizontal="left" vertical="top" wrapText="1"/>
    </xf>
    <xf numFmtId="3" fontId="4" fillId="5" borderId="22" xfId="0" applyNumberFormat="1" applyFont="1" applyFill="1" applyBorder="1" applyAlignment="1">
      <alignment horizontal="left" vertical="top" wrapText="1"/>
    </xf>
    <xf numFmtId="0" fontId="22" fillId="0" borderId="37" xfId="0" applyFont="1" applyBorder="1" applyAlignment="1">
      <alignment vertical="top" wrapText="1"/>
    </xf>
    <xf numFmtId="3" fontId="2" fillId="7" borderId="17" xfId="0" applyNumberFormat="1" applyFont="1" applyFill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center" vertical="center" textRotation="90" shrinkToFit="1"/>
    </xf>
    <xf numFmtId="3" fontId="2" fillId="0" borderId="16" xfId="0" applyNumberFormat="1" applyFont="1" applyBorder="1" applyAlignment="1">
      <alignment horizontal="center" vertical="center" textRotation="90" shrinkToFit="1"/>
    </xf>
    <xf numFmtId="3" fontId="2" fillId="0" borderId="28" xfId="0" applyNumberFormat="1" applyFont="1" applyBorder="1" applyAlignment="1">
      <alignment horizontal="center" vertical="center" textRotation="90" shrinkToFit="1"/>
    </xf>
    <xf numFmtId="3" fontId="4" fillId="0" borderId="8" xfId="0" applyNumberFormat="1" applyFont="1" applyBorder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23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22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textRotation="90" shrinkToFit="1"/>
    </xf>
    <xf numFmtId="3" fontId="2" fillId="0" borderId="15" xfId="0" applyNumberFormat="1" applyFont="1" applyBorder="1" applyAlignment="1">
      <alignment horizontal="center" vertical="center" textRotation="90" shrinkToFit="1"/>
    </xf>
    <xf numFmtId="3" fontId="2" fillId="0" borderId="27" xfId="0" applyNumberFormat="1" applyFont="1" applyBorder="1" applyAlignment="1">
      <alignment horizontal="center" vertical="center" textRotation="90" shrinkToFi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 textRotation="90" shrinkToFit="1"/>
    </xf>
    <xf numFmtId="3" fontId="2" fillId="0" borderId="11" xfId="0" applyNumberFormat="1" applyFont="1" applyBorder="1" applyAlignment="1">
      <alignment horizontal="center" vertical="center" textRotation="90" shrinkToFit="1"/>
    </xf>
    <xf numFmtId="3" fontId="2" fillId="0" borderId="23" xfId="0" applyNumberFormat="1" applyFont="1" applyBorder="1" applyAlignment="1">
      <alignment horizontal="center" vertical="center" textRotation="90" shrinkToFit="1"/>
    </xf>
    <xf numFmtId="3" fontId="2" fillId="0" borderId="3" xfId="0" applyNumberFormat="1" applyFont="1" applyBorder="1" applyAlignment="1">
      <alignment horizontal="center" vertical="center" textRotation="90" shrinkToFit="1"/>
    </xf>
    <xf numFmtId="3" fontId="2" fillId="0" borderId="12" xfId="0" applyNumberFormat="1" applyFont="1" applyBorder="1" applyAlignment="1">
      <alignment horizontal="center" vertical="center" textRotation="90" shrinkToFit="1"/>
    </xf>
    <xf numFmtId="3" fontId="2" fillId="0" borderId="24" xfId="0" applyNumberFormat="1" applyFont="1" applyBorder="1" applyAlignment="1">
      <alignment horizontal="center" vertical="center" textRotation="90" shrinkToFit="1"/>
    </xf>
    <xf numFmtId="3" fontId="2" fillId="0" borderId="4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25" xfId="0" applyNumberFormat="1" applyFont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center" vertical="center" textRotation="90" shrinkToFit="1"/>
    </xf>
    <xf numFmtId="3" fontId="2" fillId="0" borderId="14" xfId="0" applyNumberFormat="1" applyFont="1" applyBorder="1" applyAlignment="1">
      <alignment horizontal="center" vertical="center" textRotation="90" shrinkToFit="1"/>
    </xf>
    <xf numFmtId="3" fontId="2" fillId="0" borderId="26" xfId="0" applyNumberFormat="1" applyFont="1" applyBorder="1" applyAlignment="1">
      <alignment horizontal="center" vertical="center" textRotation="90" shrinkToFit="1"/>
    </xf>
    <xf numFmtId="0" fontId="1" fillId="0" borderId="0" xfId="0" applyFont="1" applyAlignment="1">
      <alignment horizontal="right" vertical="top" wrapText="1"/>
    </xf>
    <xf numFmtId="49" fontId="4" fillId="9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 textRotation="90" wrapText="1"/>
    </xf>
    <xf numFmtId="3" fontId="9" fillId="6" borderId="48" xfId="0" applyNumberFormat="1" applyFont="1" applyFill="1" applyBorder="1" applyAlignment="1">
      <alignment horizontal="center" vertical="top" wrapText="1"/>
    </xf>
    <xf numFmtId="3" fontId="22" fillId="6" borderId="48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3" fontId="2" fillId="0" borderId="48" xfId="0" applyNumberFormat="1" applyFont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76" xfId="0" applyNumberFormat="1" applyFont="1" applyBorder="1" applyAlignment="1">
      <alignment horizontal="center" vertical="top" wrapText="1"/>
    </xf>
    <xf numFmtId="49" fontId="5" fillId="7" borderId="3" xfId="0" applyNumberFormat="1" applyFont="1" applyFill="1" applyBorder="1" applyAlignment="1">
      <alignment horizontal="center" vertical="top" textRotation="91" wrapText="1"/>
    </xf>
    <xf numFmtId="49" fontId="5" fillId="7" borderId="12" xfId="0" applyNumberFormat="1" applyFont="1" applyFill="1" applyBorder="1" applyAlignment="1">
      <alignment horizontal="center" vertical="top" textRotation="91" wrapText="1"/>
    </xf>
    <xf numFmtId="49" fontId="23" fillId="0" borderId="24" xfId="0" applyNumberFormat="1" applyFont="1" applyBorder="1" applyAlignment="1">
      <alignment horizontal="center" vertical="top" textRotation="91" wrapText="1"/>
    </xf>
    <xf numFmtId="0" fontId="2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center" vertical="center" textRotation="90"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textRotation="90" wrapText="1"/>
    </xf>
    <xf numFmtId="3" fontId="5" fillId="0" borderId="30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 vertical="center" textRotation="90" shrinkToFit="1"/>
    </xf>
    <xf numFmtId="3" fontId="2" fillId="0" borderId="16" xfId="0" applyNumberFormat="1" applyFont="1" applyFill="1" applyBorder="1" applyAlignment="1">
      <alignment horizontal="center" vertical="center" textRotation="90" shrinkToFit="1"/>
    </xf>
    <xf numFmtId="3" fontId="2" fillId="0" borderId="28" xfId="0" applyNumberFormat="1" applyFont="1" applyFill="1" applyBorder="1" applyAlignment="1">
      <alignment horizontal="center" vertical="center" textRotation="90" shrinkToFit="1"/>
    </xf>
    <xf numFmtId="3" fontId="7" fillId="0" borderId="27" xfId="0" applyNumberFormat="1" applyFont="1" applyBorder="1" applyAlignment="1">
      <alignment horizontal="center" vertical="top" wrapText="1"/>
    </xf>
    <xf numFmtId="3" fontId="9" fillId="6" borderId="20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4" fillId="9" borderId="3" xfId="0" applyNumberFormat="1" applyFont="1" applyFill="1" applyBorder="1" applyAlignment="1">
      <alignment horizontal="center" vertical="top"/>
    </xf>
    <xf numFmtId="3" fontId="4" fillId="9" borderId="12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 textRotation="90" wrapText="1"/>
    </xf>
    <xf numFmtId="3" fontId="5" fillId="0" borderId="37" xfId="0" applyNumberFormat="1" applyFont="1" applyFill="1" applyBorder="1" applyAlignment="1">
      <alignment horizontal="center" vertical="top" textRotation="90" wrapText="1"/>
    </xf>
    <xf numFmtId="3" fontId="9" fillId="0" borderId="73" xfId="0" applyNumberFormat="1" applyFont="1" applyBorder="1" applyAlignment="1">
      <alignment horizontal="center" vertical="top" wrapText="1"/>
    </xf>
    <xf numFmtId="3" fontId="9" fillId="0" borderId="48" xfId="0" applyNumberFormat="1" applyFont="1" applyBorder="1" applyAlignment="1">
      <alignment horizontal="center" vertical="top" wrapText="1"/>
    </xf>
    <xf numFmtId="3" fontId="22" fillId="0" borderId="48" xfId="0" applyNumberFormat="1" applyFont="1" applyBorder="1" applyAlignment="1">
      <alignment horizontal="center" vertical="top" wrapText="1"/>
    </xf>
    <xf numFmtId="3" fontId="6" fillId="9" borderId="1" xfId="0" applyNumberFormat="1" applyFont="1" applyFill="1" applyBorder="1" applyAlignment="1">
      <alignment horizontal="right" vertical="top"/>
    </xf>
    <xf numFmtId="3" fontId="22" fillId="9" borderId="27" xfId="0" applyNumberFormat="1" applyFont="1" applyFill="1" applyBorder="1" applyAlignment="1">
      <alignment horizontal="right" vertical="top"/>
    </xf>
    <xf numFmtId="3" fontId="7" fillId="0" borderId="38" xfId="0" applyNumberFormat="1" applyFont="1" applyBorder="1" applyAlignment="1">
      <alignment horizontal="center" vertical="top" wrapText="1"/>
    </xf>
    <xf numFmtId="3" fontId="2" fillId="6" borderId="73" xfId="0" applyNumberFormat="1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wrapText="1"/>
    </xf>
    <xf numFmtId="3" fontId="6" fillId="9" borderId="70" xfId="0" applyNumberFormat="1" applyFont="1" applyFill="1" applyBorder="1" applyAlignment="1">
      <alignment horizontal="right" vertical="top"/>
    </xf>
    <xf numFmtId="3" fontId="7" fillId="9" borderId="71" xfId="0" applyNumberFormat="1" applyFont="1" applyFill="1" applyBorder="1" applyAlignment="1">
      <alignment horizontal="right" vertical="top"/>
    </xf>
    <xf numFmtId="3" fontId="2" fillId="6" borderId="73" xfId="0" applyNumberFormat="1" applyFont="1" applyFill="1" applyBorder="1" applyAlignment="1">
      <alignment horizontal="center" vertical="top" wrapText="1"/>
    </xf>
    <xf numFmtId="3" fontId="2" fillId="6" borderId="14" xfId="0" applyNumberFormat="1" applyFont="1" applyFill="1" applyBorder="1" applyAlignment="1">
      <alignment horizontal="left" vertical="top" wrapText="1"/>
    </xf>
    <xf numFmtId="3" fontId="2" fillId="6" borderId="47" xfId="0" applyNumberFormat="1" applyFont="1" applyFill="1" applyBorder="1" applyAlignment="1">
      <alignment horizontal="left" vertical="top" wrapText="1"/>
    </xf>
    <xf numFmtId="3" fontId="2" fillId="0" borderId="38" xfId="0" applyNumberFormat="1" applyFont="1" applyBorder="1" applyAlignment="1">
      <alignment horizontal="center" vertical="top" wrapText="1"/>
    </xf>
    <xf numFmtId="3" fontId="2" fillId="6" borderId="102" xfId="0" applyNumberFormat="1" applyFont="1" applyFill="1" applyBorder="1" applyAlignment="1">
      <alignment horizontal="left" vertical="top" wrapText="1"/>
    </xf>
    <xf numFmtId="3" fontId="2" fillId="0" borderId="112" xfId="0" applyNumberFormat="1" applyFont="1" applyBorder="1" applyAlignment="1">
      <alignment horizontal="center" vertical="top" wrapText="1"/>
    </xf>
    <xf numFmtId="3" fontId="2" fillId="0" borderId="37" xfId="0" applyNumberFormat="1" applyFont="1" applyBorder="1" applyAlignment="1">
      <alignment vertical="top" wrapText="1"/>
    </xf>
    <xf numFmtId="3" fontId="2" fillId="6" borderId="48" xfId="0" applyNumberFormat="1" applyFont="1" applyFill="1" applyBorder="1" applyAlignment="1">
      <alignment horizontal="center" vertical="top" wrapText="1"/>
    </xf>
    <xf numFmtId="3" fontId="2" fillId="6" borderId="38" xfId="0" applyNumberFormat="1" applyFont="1" applyFill="1" applyBorder="1" applyAlignment="1">
      <alignment horizontal="center" vertical="top" wrapText="1"/>
    </xf>
    <xf numFmtId="3" fontId="7" fillId="9" borderId="1" xfId="0" applyNumberFormat="1" applyFont="1" applyFill="1" applyBorder="1" applyAlignment="1">
      <alignment horizontal="right" vertical="top"/>
    </xf>
    <xf numFmtId="3" fontId="4" fillId="9" borderId="12" xfId="0" applyNumberFormat="1" applyFont="1" applyFill="1" applyBorder="1" applyAlignment="1">
      <alignment horizontal="center" vertical="top" wrapText="1"/>
    </xf>
    <xf numFmtId="3" fontId="2" fillId="0" borderId="48" xfId="0" applyNumberFormat="1" applyFont="1" applyBorder="1" applyAlignment="1">
      <alignment vertical="top" wrapText="1"/>
    </xf>
    <xf numFmtId="3" fontId="22" fillId="0" borderId="38" xfId="0" applyNumberFormat="1" applyFont="1" applyBorder="1" applyAlignment="1">
      <alignment vertical="top" wrapText="1"/>
    </xf>
    <xf numFmtId="164" fontId="2" fillId="6" borderId="20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3" fontId="15" fillId="9" borderId="77" xfId="0" applyNumberFormat="1" applyFont="1" applyFill="1" applyBorder="1" applyAlignment="1">
      <alignment horizontal="center" vertical="top"/>
    </xf>
    <xf numFmtId="3" fontId="15" fillId="9" borderId="21" xfId="0" applyNumberFormat="1" applyFont="1" applyFill="1" applyBorder="1" applyAlignment="1">
      <alignment horizontal="center" vertical="top"/>
    </xf>
    <xf numFmtId="3" fontId="4" fillId="6" borderId="34" xfId="0" applyNumberFormat="1" applyFont="1" applyFill="1" applyBorder="1" applyAlignment="1">
      <alignment horizontal="left" vertical="top" wrapText="1"/>
    </xf>
    <xf numFmtId="3" fontId="7" fillId="0" borderId="48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3" xfId="0" applyFont="1" applyFill="1" applyBorder="1" applyAlignment="1">
      <alignment horizontal="left" vertical="top" wrapText="1"/>
    </xf>
    <xf numFmtId="3" fontId="22" fillId="0" borderId="30" xfId="0" applyNumberFormat="1" applyFont="1" applyBorder="1" applyAlignment="1">
      <alignment horizontal="center" vertical="top" wrapText="1"/>
    </xf>
    <xf numFmtId="3" fontId="2" fillId="0" borderId="74" xfId="0" applyNumberFormat="1" applyFont="1" applyFill="1" applyBorder="1" applyAlignment="1">
      <alignment horizontal="left" vertical="top" wrapText="1"/>
    </xf>
    <xf numFmtId="3" fontId="2" fillId="0" borderId="108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4" fillId="5" borderId="12" xfId="0" applyNumberFormat="1" applyFont="1" applyFill="1" applyBorder="1" applyAlignment="1">
      <alignment horizontal="center" vertical="top" wrapText="1"/>
    </xf>
    <xf numFmtId="49" fontId="4" fillId="5" borderId="24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4" fillId="6" borderId="24" xfId="0" applyNumberFormat="1" applyFont="1" applyFill="1" applyBorder="1" applyAlignment="1">
      <alignment horizontal="center" vertical="top" wrapText="1"/>
    </xf>
    <xf numFmtId="3" fontId="4" fillId="6" borderId="24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Border="1" applyAlignment="1">
      <alignment horizontal="left" vertical="top" wrapText="1"/>
    </xf>
    <xf numFmtId="3" fontId="2" fillId="6" borderId="1" xfId="0" applyNumberFormat="1" applyFont="1" applyFill="1" applyBorder="1" applyAlignment="1">
      <alignment horizontal="left" vertical="top" wrapText="1"/>
    </xf>
    <xf numFmtId="3" fontId="4" fillId="7" borderId="12" xfId="0" applyNumberFormat="1" applyFont="1" applyFill="1" applyBorder="1" applyAlignment="1">
      <alignment horizontal="center" vertical="center" textRotation="90"/>
    </xf>
    <xf numFmtId="3" fontId="22" fillId="0" borderId="24" xfId="0" applyNumberFormat="1" applyFont="1" applyBorder="1" applyAlignment="1">
      <alignment vertical="center" textRotation="90"/>
    </xf>
    <xf numFmtId="3" fontId="16" fillId="6" borderId="59" xfId="0" applyNumberFormat="1" applyFont="1" applyFill="1" applyBorder="1" applyAlignment="1">
      <alignment horizontal="left" vertical="top" wrapText="1"/>
    </xf>
    <xf numFmtId="3" fontId="16" fillId="6" borderId="13" xfId="0" applyNumberFormat="1" applyFont="1" applyFill="1" applyBorder="1" applyAlignment="1">
      <alignment horizontal="left" vertical="top" wrapText="1"/>
    </xf>
    <xf numFmtId="3" fontId="16" fillId="6" borderId="45" xfId="0" applyNumberFormat="1" applyFont="1" applyFill="1" applyBorder="1" applyAlignment="1">
      <alignment horizontal="left" vertical="top" wrapText="1"/>
    </xf>
    <xf numFmtId="3" fontId="2" fillId="0" borderId="73" xfId="0" applyNumberFormat="1" applyFont="1" applyBorder="1" applyAlignment="1">
      <alignment horizontal="center" vertical="top" wrapText="1"/>
    </xf>
    <xf numFmtId="3" fontId="2" fillId="6" borderId="48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 vertical="top" wrapText="1"/>
    </xf>
    <xf numFmtId="3" fontId="2" fillId="6" borderId="74" xfId="0" applyNumberFormat="1" applyFont="1" applyFill="1" applyBorder="1" applyAlignment="1">
      <alignment vertical="top" wrapText="1"/>
    </xf>
    <xf numFmtId="3" fontId="22" fillId="0" borderId="108" xfId="0" applyNumberFormat="1" applyFont="1" applyBorder="1" applyAlignment="1">
      <alignment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3" fontId="4" fillId="7" borderId="24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8" borderId="32" xfId="0" applyNumberFormat="1" applyFont="1" applyFill="1" applyBorder="1" applyAlignment="1">
      <alignment horizontal="center" vertical="top" wrapText="1"/>
    </xf>
    <xf numFmtId="3" fontId="22" fillId="8" borderId="21" xfId="0" applyNumberFormat="1" applyFont="1" applyFill="1" applyBorder="1" applyAlignment="1">
      <alignment horizontal="center" vertical="top" wrapText="1"/>
    </xf>
    <xf numFmtId="3" fontId="22" fillId="8" borderId="22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2" fillId="8" borderId="32" xfId="0" applyNumberFormat="1" applyFont="1" applyFill="1" applyBorder="1" applyAlignment="1">
      <alignment horizontal="center" vertical="top" wrapText="1"/>
    </xf>
    <xf numFmtId="3" fontId="2" fillId="8" borderId="21" xfId="0" applyNumberFormat="1" applyFont="1" applyFill="1" applyBorder="1" applyAlignment="1">
      <alignment horizontal="center" vertical="top" wrapText="1"/>
    </xf>
    <xf numFmtId="3" fontId="2" fillId="8" borderId="22" xfId="0" applyNumberFormat="1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center" vertical="top" wrapText="1"/>
    </xf>
    <xf numFmtId="3" fontId="2" fillId="6" borderId="21" xfId="0" applyNumberFormat="1" applyFont="1" applyFill="1" applyBorder="1" applyAlignment="1">
      <alignment horizontal="center" vertical="top" wrapText="1"/>
    </xf>
    <xf numFmtId="3" fontId="2" fillId="6" borderId="22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Alignment="1">
      <alignment horizontal="center" vertical="top"/>
    </xf>
    <xf numFmtId="3" fontId="7" fillId="6" borderId="0" xfId="0" applyNumberFormat="1" applyFont="1" applyFill="1" applyAlignment="1">
      <alignment horizontal="center" vertical="top"/>
    </xf>
    <xf numFmtId="3" fontId="2" fillId="0" borderId="18" xfId="0" applyNumberFormat="1" applyFont="1" applyBorder="1" applyAlignment="1">
      <alignment horizontal="left" vertical="top" wrapText="1"/>
    </xf>
    <xf numFmtId="3" fontId="4" fillId="8" borderId="50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 wrapText="1"/>
    </xf>
    <xf numFmtId="3" fontId="4" fillId="3" borderId="21" xfId="0" applyNumberFormat="1" applyFont="1" applyFill="1" applyBorder="1" applyAlignment="1">
      <alignment horizontal="center" vertical="top" wrapText="1"/>
    </xf>
    <xf numFmtId="3" fontId="4" fillId="3" borderId="22" xfId="0" applyNumberFormat="1" applyFont="1" applyFill="1" applyBorder="1" applyAlignment="1">
      <alignment horizontal="center" vertical="top" wrapText="1"/>
    </xf>
    <xf numFmtId="3" fontId="2" fillId="7" borderId="18" xfId="0" applyNumberFormat="1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2"/>
  <sheetViews>
    <sheetView topLeftCell="A52" zoomScaleNormal="100" zoomScaleSheetLayoutView="100" workbookViewId="0">
      <selection activeCell="Y7" sqref="Y7"/>
    </sheetView>
  </sheetViews>
  <sheetFormatPr defaultRowHeight="15" x14ac:dyDescent="0.25"/>
  <cols>
    <col min="1" max="1" width="2.85546875" style="777" customWidth="1"/>
    <col min="2" max="2" width="3.140625" style="777" customWidth="1"/>
    <col min="3" max="3" width="2.85546875" style="777" customWidth="1"/>
    <col min="4" max="4" width="34.28515625" style="777" customWidth="1"/>
    <col min="5" max="6" width="3.5703125" style="777" customWidth="1"/>
    <col min="7" max="7" width="8.7109375" style="777" customWidth="1"/>
    <col min="8" max="8" width="9" style="777" customWidth="1"/>
    <col min="9" max="9" width="9.28515625" style="777" customWidth="1"/>
    <col min="10" max="10" width="9.140625" style="777" customWidth="1"/>
    <col min="11" max="11" width="29.5703125" style="777" customWidth="1"/>
    <col min="12" max="14" width="4.42578125" style="777" customWidth="1"/>
    <col min="15" max="16384" width="9.140625" style="777"/>
  </cols>
  <sheetData>
    <row r="1" spans="1:23" s="1" customFormat="1" ht="15.75" x14ac:dyDescent="0.25">
      <c r="A1" s="1029" t="s">
        <v>154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</row>
    <row r="2" spans="1:23" s="1" customFormat="1" ht="15.75" x14ac:dyDescent="0.25">
      <c r="A2" s="1030" t="s">
        <v>1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</row>
    <row r="3" spans="1:23" s="1" customFormat="1" ht="15.75" x14ac:dyDescent="0.25">
      <c r="A3" s="1031" t="s">
        <v>2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</row>
    <row r="4" spans="1:23" s="1" customFormat="1" ht="15.75" thickBot="1" x14ac:dyDescent="0.3">
      <c r="A4" s="2"/>
      <c r="B4" s="2"/>
      <c r="C4" s="2"/>
      <c r="D4" s="2"/>
      <c r="E4" s="2"/>
      <c r="F4" s="3"/>
      <c r="G4" s="4"/>
      <c r="H4" s="5"/>
      <c r="I4" s="5"/>
      <c r="J4" s="5"/>
      <c r="K4" s="2"/>
      <c r="L4" s="1032" t="s">
        <v>155</v>
      </c>
      <c r="M4" s="1033"/>
      <c r="N4" s="1033"/>
    </row>
    <row r="5" spans="1:23" s="1" customFormat="1" ht="47.25" customHeight="1" x14ac:dyDescent="0.25">
      <c r="A5" s="1034" t="s">
        <v>4</v>
      </c>
      <c r="B5" s="1037" t="s">
        <v>5</v>
      </c>
      <c r="C5" s="1037" t="s">
        <v>6</v>
      </c>
      <c r="D5" s="1040" t="s">
        <v>8</v>
      </c>
      <c r="E5" s="1043" t="s">
        <v>9</v>
      </c>
      <c r="F5" s="1026" t="s">
        <v>10</v>
      </c>
      <c r="G5" s="1015" t="s">
        <v>12</v>
      </c>
      <c r="H5" s="806" t="s">
        <v>156</v>
      </c>
      <c r="I5" s="1015" t="s">
        <v>16</v>
      </c>
      <c r="J5" s="1015" t="s">
        <v>17</v>
      </c>
      <c r="K5" s="1018" t="s">
        <v>18</v>
      </c>
      <c r="L5" s="1019"/>
      <c r="M5" s="1019"/>
      <c r="N5" s="1020"/>
    </row>
    <row r="6" spans="1:23" s="1" customFormat="1" ht="14.25" customHeight="1" x14ac:dyDescent="0.25">
      <c r="A6" s="1035"/>
      <c r="B6" s="1038"/>
      <c r="C6" s="1038"/>
      <c r="D6" s="1041"/>
      <c r="E6" s="1044"/>
      <c r="F6" s="1027"/>
      <c r="G6" s="1016"/>
      <c r="H6" s="807"/>
      <c r="I6" s="1016"/>
      <c r="J6" s="1016"/>
      <c r="K6" s="1021" t="s">
        <v>8</v>
      </c>
      <c r="L6" s="1023" t="s">
        <v>22</v>
      </c>
      <c r="M6" s="1024"/>
      <c r="N6" s="1025"/>
    </row>
    <row r="7" spans="1:23" s="1" customFormat="1" ht="69.75" customHeight="1" thickBot="1" x14ac:dyDescent="0.3">
      <c r="A7" s="1036"/>
      <c r="B7" s="1039"/>
      <c r="C7" s="1039"/>
      <c r="D7" s="1042"/>
      <c r="E7" s="1045"/>
      <c r="F7" s="1028"/>
      <c r="G7" s="1017"/>
      <c r="H7" s="808"/>
      <c r="I7" s="1017"/>
      <c r="J7" s="1017"/>
      <c r="K7" s="1022"/>
      <c r="L7" s="9" t="s">
        <v>24</v>
      </c>
      <c r="M7" s="9" t="s">
        <v>25</v>
      </c>
      <c r="N7" s="10" t="s">
        <v>26</v>
      </c>
    </row>
    <row r="8" spans="1:23" s="11" customFormat="1" ht="12.75" x14ac:dyDescent="0.2">
      <c r="A8" s="1000" t="s">
        <v>27</v>
      </c>
      <c r="B8" s="1001"/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2"/>
    </row>
    <row r="9" spans="1:23" s="11" customFormat="1" ht="13.5" customHeight="1" x14ac:dyDescent="0.2">
      <c r="A9" s="1003" t="s">
        <v>28</v>
      </c>
      <c r="B9" s="1004"/>
      <c r="C9" s="1004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5"/>
    </row>
    <row r="10" spans="1:23" s="1" customFormat="1" ht="15" customHeight="1" x14ac:dyDescent="0.25">
      <c r="A10" s="12" t="s">
        <v>29</v>
      </c>
      <c r="B10" s="1006" t="s">
        <v>30</v>
      </c>
      <c r="C10" s="1007"/>
      <c r="D10" s="1007"/>
      <c r="E10" s="1007"/>
      <c r="F10" s="1007"/>
      <c r="G10" s="1007"/>
      <c r="H10" s="1007"/>
      <c r="I10" s="1007"/>
      <c r="J10" s="1007"/>
      <c r="K10" s="1007"/>
      <c r="L10" s="1007"/>
      <c r="M10" s="1007"/>
      <c r="N10" s="1008"/>
    </row>
    <row r="11" spans="1:23" s="1" customFormat="1" ht="16.5" customHeight="1" x14ac:dyDescent="0.25">
      <c r="A11" s="13" t="s">
        <v>29</v>
      </c>
      <c r="B11" s="14" t="s">
        <v>29</v>
      </c>
      <c r="C11" s="1009" t="s">
        <v>31</v>
      </c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11"/>
    </row>
    <row r="12" spans="1:23" s="1" customFormat="1" ht="26.25" customHeight="1" x14ac:dyDescent="0.25">
      <c r="A12" s="15" t="s">
        <v>29</v>
      </c>
      <c r="B12" s="16" t="s">
        <v>29</v>
      </c>
      <c r="C12" s="17" t="s">
        <v>29</v>
      </c>
      <c r="D12" s="531" t="s">
        <v>32</v>
      </c>
      <c r="E12" s="884" t="s">
        <v>33</v>
      </c>
      <c r="F12" s="960" t="s">
        <v>35</v>
      </c>
      <c r="G12" s="38"/>
      <c r="H12" s="439"/>
      <c r="I12" s="532"/>
      <c r="J12" s="533"/>
      <c r="K12" s="534"/>
      <c r="L12" s="535"/>
      <c r="M12" s="536"/>
      <c r="N12" s="537"/>
    </row>
    <row r="13" spans="1:23" s="1" customFormat="1" ht="15" customHeight="1" x14ac:dyDescent="0.25">
      <c r="A13" s="15"/>
      <c r="B13" s="16"/>
      <c r="C13" s="17"/>
      <c r="D13" s="931" t="s">
        <v>36</v>
      </c>
      <c r="E13" s="884"/>
      <c r="F13" s="960"/>
      <c r="G13" s="549" t="s">
        <v>38</v>
      </c>
      <c r="H13" s="770">
        <v>4850.2</v>
      </c>
      <c r="I13" s="566">
        <v>4850.2</v>
      </c>
      <c r="J13" s="567">
        <v>4850.2</v>
      </c>
      <c r="K13" s="1013" t="s">
        <v>39</v>
      </c>
      <c r="L13" s="35">
        <v>66</v>
      </c>
      <c r="M13" s="36">
        <v>66</v>
      </c>
      <c r="N13" s="37">
        <v>66</v>
      </c>
    </row>
    <row r="14" spans="1:23" s="1" customFormat="1" ht="18" customHeight="1" x14ac:dyDescent="0.25">
      <c r="A14" s="15"/>
      <c r="B14" s="16"/>
      <c r="C14" s="17"/>
      <c r="D14" s="1012"/>
      <c r="E14" s="884"/>
      <c r="F14" s="960"/>
      <c r="G14" s="552" t="s">
        <v>40</v>
      </c>
      <c r="H14" s="771">
        <v>742.8</v>
      </c>
      <c r="I14" s="568">
        <v>658</v>
      </c>
      <c r="J14" s="569">
        <v>658</v>
      </c>
      <c r="K14" s="925"/>
      <c r="L14" s="41"/>
      <c r="M14" s="41"/>
      <c r="N14" s="42"/>
    </row>
    <row r="15" spans="1:23" s="1" customFormat="1" ht="16.5" customHeight="1" x14ac:dyDescent="0.25">
      <c r="A15" s="15"/>
      <c r="B15" s="16"/>
      <c r="C15" s="17"/>
      <c r="D15" s="880" t="s">
        <v>41</v>
      </c>
      <c r="E15" s="884"/>
      <c r="F15" s="960"/>
      <c r="G15" s="38" t="s">
        <v>38</v>
      </c>
      <c r="H15" s="570">
        <v>68</v>
      </c>
      <c r="I15" s="571">
        <v>68</v>
      </c>
      <c r="J15" s="572">
        <v>68</v>
      </c>
      <c r="K15" s="1013" t="s">
        <v>39</v>
      </c>
      <c r="L15" s="48" t="s">
        <v>43</v>
      </c>
      <c r="M15" s="48" t="s">
        <v>43</v>
      </c>
      <c r="N15" s="49" t="s">
        <v>43</v>
      </c>
      <c r="P15" s="50"/>
      <c r="Q15" s="50"/>
      <c r="R15" s="50"/>
      <c r="S15" s="50"/>
      <c r="T15" s="50"/>
      <c r="U15" s="50"/>
      <c r="V15" s="50"/>
      <c r="W15" s="50"/>
    </row>
    <row r="16" spans="1:23" s="1" customFormat="1" ht="18" customHeight="1" thickBot="1" x14ac:dyDescent="0.3">
      <c r="A16" s="51"/>
      <c r="B16" s="52"/>
      <c r="C16" s="53"/>
      <c r="D16" s="973"/>
      <c r="E16" s="885"/>
      <c r="F16" s="965"/>
      <c r="G16" s="55" t="s">
        <v>44</v>
      </c>
      <c r="H16" s="573">
        <f>SUM(H12:H15)</f>
        <v>5661</v>
      </c>
      <c r="I16" s="574">
        <f>SUM(I12:I15)</f>
        <v>5576.2</v>
      </c>
      <c r="J16" s="573">
        <f t="shared" ref="J16" si="0">SUM(J12:J15)</f>
        <v>5576.2</v>
      </c>
      <c r="K16" s="1014"/>
      <c r="L16" s="61"/>
      <c r="M16" s="62"/>
      <c r="N16" s="63"/>
      <c r="P16" s="50"/>
      <c r="Q16" s="50"/>
      <c r="R16" s="50"/>
      <c r="S16" s="50"/>
      <c r="T16" s="50"/>
      <c r="U16" s="50"/>
      <c r="V16" s="50"/>
      <c r="W16" s="50"/>
    </row>
    <row r="17" spans="1:23" s="1" customFormat="1" ht="37.5" customHeight="1" x14ac:dyDescent="0.25">
      <c r="A17" s="15" t="s">
        <v>29</v>
      </c>
      <c r="B17" s="16" t="s">
        <v>29</v>
      </c>
      <c r="C17" s="64" t="s">
        <v>45</v>
      </c>
      <c r="D17" s="65" t="s">
        <v>46</v>
      </c>
      <c r="E17" s="66" t="s">
        <v>33</v>
      </c>
      <c r="F17" s="67" t="s">
        <v>35</v>
      </c>
      <c r="G17" s="69" t="s">
        <v>47</v>
      </c>
      <c r="H17" s="575"/>
      <c r="I17" s="576"/>
      <c r="J17" s="577"/>
      <c r="K17" s="77"/>
      <c r="L17" s="78"/>
      <c r="M17" s="79"/>
      <c r="N17" s="80"/>
      <c r="P17" s="50"/>
      <c r="Q17" s="50"/>
      <c r="R17" s="50"/>
      <c r="S17" s="50"/>
      <c r="T17" s="50"/>
      <c r="U17" s="50"/>
      <c r="V17" s="50"/>
      <c r="W17" s="50"/>
    </row>
    <row r="18" spans="1:23" s="1" customFormat="1" ht="26.25" customHeight="1" x14ac:dyDescent="0.25">
      <c r="A18" s="947"/>
      <c r="B18" s="948"/>
      <c r="C18" s="937"/>
      <c r="D18" s="991" t="s">
        <v>48</v>
      </c>
      <c r="E18" s="993"/>
      <c r="F18" s="994"/>
      <c r="G18" s="455" t="s">
        <v>47</v>
      </c>
      <c r="H18" s="578">
        <v>40</v>
      </c>
      <c r="I18" s="579">
        <v>75</v>
      </c>
      <c r="J18" s="580">
        <v>75</v>
      </c>
      <c r="K18" s="84" t="s">
        <v>50</v>
      </c>
      <c r="L18" s="507" t="s">
        <v>150</v>
      </c>
      <c r="M18" s="85" t="s">
        <v>51</v>
      </c>
      <c r="N18" s="86" t="s">
        <v>51</v>
      </c>
      <c r="P18" s="50"/>
      <c r="Q18" s="50"/>
      <c r="R18" s="50"/>
      <c r="S18" s="50"/>
      <c r="T18" s="50"/>
      <c r="U18" s="50"/>
      <c r="V18" s="50"/>
      <c r="W18" s="50"/>
    </row>
    <row r="19" spans="1:23" s="1" customFormat="1" ht="16.5" customHeight="1" x14ac:dyDescent="0.25">
      <c r="A19" s="947"/>
      <c r="B19" s="948"/>
      <c r="C19" s="937"/>
      <c r="D19" s="992"/>
      <c r="E19" s="993"/>
      <c r="F19" s="994"/>
      <c r="G19" s="87" t="s">
        <v>52</v>
      </c>
      <c r="H19" s="581">
        <v>6.9</v>
      </c>
      <c r="I19" s="582"/>
      <c r="J19" s="583"/>
      <c r="K19" s="93" t="s">
        <v>53</v>
      </c>
      <c r="L19" s="94">
        <v>270</v>
      </c>
      <c r="M19" s="95">
        <v>270</v>
      </c>
      <c r="N19" s="96">
        <v>270</v>
      </c>
      <c r="P19" s="50"/>
      <c r="Q19" s="50"/>
      <c r="R19" s="50"/>
      <c r="S19" s="50"/>
      <c r="T19" s="50"/>
      <c r="U19" s="50"/>
      <c r="V19" s="50"/>
      <c r="W19" s="50"/>
    </row>
    <row r="20" spans="1:23" s="1" customFormat="1" ht="16.5" customHeight="1" x14ac:dyDescent="0.25">
      <c r="A20" s="947"/>
      <c r="B20" s="948"/>
      <c r="C20" s="937"/>
      <c r="D20" s="995" t="s">
        <v>54</v>
      </c>
      <c r="E20" s="993"/>
      <c r="F20" s="994"/>
      <c r="G20" s="464" t="s">
        <v>47</v>
      </c>
      <c r="H20" s="578">
        <v>16.7</v>
      </c>
      <c r="I20" s="579">
        <v>16.7</v>
      </c>
      <c r="J20" s="580">
        <v>16.7</v>
      </c>
      <c r="K20" s="996" t="s">
        <v>180</v>
      </c>
      <c r="L20" s="172">
        <v>50</v>
      </c>
      <c r="M20" s="131">
        <v>50</v>
      </c>
      <c r="N20" s="184">
        <v>50</v>
      </c>
      <c r="P20" s="50"/>
      <c r="Q20" s="50"/>
      <c r="R20" s="50"/>
      <c r="S20" s="50"/>
      <c r="T20" s="50"/>
      <c r="U20" s="50"/>
      <c r="V20" s="50"/>
      <c r="W20" s="50"/>
    </row>
    <row r="21" spans="1:23" s="1" customFormat="1" ht="7.5" customHeight="1" x14ac:dyDescent="0.25">
      <c r="A21" s="735"/>
      <c r="B21" s="736"/>
      <c r="C21" s="732"/>
      <c r="D21" s="932"/>
      <c r="E21" s="216"/>
      <c r="F21" s="732"/>
      <c r="G21" s="101"/>
      <c r="H21" s="581"/>
      <c r="I21" s="582"/>
      <c r="J21" s="583"/>
      <c r="K21" s="997"/>
      <c r="L21" s="172"/>
      <c r="M21" s="131"/>
      <c r="N21" s="184"/>
      <c r="P21" s="50"/>
      <c r="Q21" s="50"/>
      <c r="R21" s="50"/>
      <c r="S21" s="50"/>
      <c r="T21" s="50"/>
      <c r="U21" s="50"/>
      <c r="V21" s="50"/>
      <c r="W21" s="50"/>
    </row>
    <row r="22" spans="1:23" s="1" customFormat="1" ht="14.25" customHeight="1" thickBot="1" x14ac:dyDescent="0.3">
      <c r="A22" s="102"/>
      <c r="B22" s="748"/>
      <c r="C22" s="749"/>
      <c r="D22" s="104"/>
      <c r="E22" s="462"/>
      <c r="F22" s="749"/>
      <c r="G22" s="105" t="s">
        <v>44</v>
      </c>
      <c r="H22" s="573">
        <f>SUM(H17:H21)</f>
        <v>63.599999999999994</v>
      </c>
      <c r="I22" s="574">
        <f t="shared" ref="I22:J22" si="1">SUM(I17:I21)</f>
        <v>91.7</v>
      </c>
      <c r="J22" s="573">
        <f t="shared" si="1"/>
        <v>91.7</v>
      </c>
      <c r="K22" s="457"/>
      <c r="L22" s="458"/>
      <c r="M22" s="459"/>
      <c r="N22" s="460"/>
      <c r="P22" s="50"/>
      <c r="Q22" s="50"/>
      <c r="R22" s="50"/>
      <c r="S22" s="50"/>
      <c r="T22" s="50"/>
      <c r="U22" s="50"/>
      <c r="V22" s="50"/>
      <c r="W22" s="50"/>
    </row>
    <row r="23" spans="1:23" s="1" customFormat="1" ht="15.75" customHeight="1" x14ac:dyDescent="0.25">
      <c r="A23" s="953" t="s">
        <v>29</v>
      </c>
      <c r="B23" s="954" t="s">
        <v>29</v>
      </c>
      <c r="C23" s="955" t="s">
        <v>56</v>
      </c>
      <c r="D23" s="972" t="s">
        <v>57</v>
      </c>
      <c r="E23" s="974" t="s">
        <v>33</v>
      </c>
      <c r="F23" s="959" t="s">
        <v>35</v>
      </c>
      <c r="G23" s="110" t="s">
        <v>38</v>
      </c>
      <c r="H23" s="575">
        <v>16.8</v>
      </c>
      <c r="I23" s="584">
        <v>30</v>
      </c>
      <c r="J23" s="577">
        <v>30</v>
      </c>
      <c r="K23" s="975" t="s">
        <v>164</v>
      </c>
      <c r="L23" s="112">
        <v>100</v>
      </c>
      <c r="M23" s="113">
        <v>100</v>
      </c>
      <c r="N23" s="114">
        <v>100</v>
      </c>
      <c r="P23" s="50"/>
      <c r="Q23" s="50"/>
      <c r="R23" s="50"/>
      <c r="S23" s="50"/>
      <c r="T23" s="50"/>
      <c r="U23" s="50"/>
      <c r="V23" s="50"/>
      <c r="W23" s="50"/>
    </row>
    <row r="24" spans="1:23" s="1" customFormat="1" ht="15" customHeight="1" thickBot="1" x14ac:dyDescent="0.3">
      <c r="A24" s="947"/>
      <c r="B24" s="998"/>
      <c r="C24" s="999"/>
      <c r="D24" s="973"/>
      <c r="E24" s="885"/>
      <c r="F24" s="965"/>
      <c r="G24" s="55" t="s">
        <v>44</v>
      </c>
      <c r="H24" s="573">
        <f>SUM(H23:H23)</f>
        <v>16.8</v>
      </c>
      <c r="I24" s="574">
        <f t="shared" ref="I24:J24" si="2">SUM(I23:I23)</f>
        <v>30</v>
      </c>
      <c r="J24" s="573">
        <f t="shared" si="2"/>
        <v>30</v>
      </c>
      <c r="K24" s="976"/>
      <c r="L24" s="116"/>
      <c r="M24" s="725"/>
      <c r="N24" s="117"/>
      <c r="P24" s="50"/>
      <c r="Q24" s="50"/>
      <c r="R24" s="50"/>
      <c r="S24" s="50"/>
      <c r="T24" s="50"/>
      <c r="U24" s="50"/>
      <c r="V24" s="50"/>
      <c r="W24" s="50"/>
    </row>
    <row r="25" spans="1:23" s="1" customFormat="1" ht="18" customHeight="1" x14ac:dyDescent="0.25">
      <c r="A25" s="953" t="s">
        <v>29</v>
      </c>
      <c r="B25" s="954" t="s">
        <v>29</v>
      </c>
      <c r="C25" s="970" t="s">
        <v>58</v>
      </c>
      <c r="D25" s="977" t="s">
        <v>153</v>
      </c>
      <c r="E25" s="273" t="s">
        <v>59</v>
      </c>
      <c r="F25" s="959" t="s">
        <v>35</v>
      </c>
      <c r="G25" s="554" t="s">
        <v>40</v>
      </c>
      <c r="H25" s="585">
        <v>42.8</v>
      </c>
      <c r="I25" s="586">
        <v>349.4</v>
      </c>
      <c r="J25" s="587">
        <v>349.4</v>
      </c>
      <c r="K25" s="981" t="s">
        <v>162</v>
      </c>
      <c r="L25" s="448">
        <v>15</v>
      </c>
      <c r="M25" s="121">
        <v>116</v>
      </c>
      <c r="N25" s="555">
        <v>115</v>
      </c>
      <c r="O25" s="966"/>
      <c r="P25" s="772"/>
      <c r="Q25" s="50"/>
      <c r="R25" s="50"/>
      <c r="S25" s="50"/>
      <c r="T25" s="50"/>
      <c r="U25" s="50"/>
      <c r="V25" s="50"/>
      <c r="W25" s="50"/>
    </row>
    <row r="26" spans="1:23" s="1" customFormat="1" ht="10.5" customHeight="1" x14ac:dyDescent="0.25">
      <c r="A26" s="947"/>
      <c r="B26" s="948"/>
      <c r="C26" s="949"/>
      <c r="D26" s="978"/>
      <c r="E26" s="987" t="s">
        <v>60</v>
      </c>
      <c r="F26" s="960"/>
      <c r="G26" s="551" t="s">
        <v>61</v>
      </c>
      <c r="H26" s="588">
        <v>242</v>
      </c>
      <c r="I26" s="568">
        <v>1980.1</v>
      </c>
      <c r="J26" s="589">
        <v>1980.1</v>
      </c>
      <c r="K26" s="982"/>
      <c r="L26" s="172"/>
      <c r="M26" s="131"/>
      <c r="N26" s="184"/>
      <c r="O26" s="966"/>
      <c r="P26" s="772"/>
      <c r="Q26" s="50"/>
      <c r="R26" s="50"/>
      <c r="S26" s="50"/>
      <c r="T26" s="50"/>
      <c r="U26" s="50"/>
      <c r="V26" s="50"/>
      <c r="W26" s="50"/>
    </row>
    <row r="27" spans="1:23" s="1" customFormat="1" ht="17.25" customHeight="1" x14ac:dyDescent="0.25">
      <c r="A27" s="947"/>
      <c r="B27" s="948"/>
      <c r="C27" s="949"/>
      <c r="D27" s="978"/>
      <c r="E27" s="987"/>
      <c r="F27" s="960"/>
      <c r="G27" s="551"/>
      <c r="H27" s="588"/>
      <c r="I27" s="568"/>
      <c r="J27" s="589"/>
      <c r="K27" s="989" t="s">
        <v>163</v>
      </c>
      <c r="L27" s="172"/>
      <c r="M27" s="131">
        <v>4</v>
      </c>
      <c r="N27" s="184">
        <v>4</v>
      </c>
      <c r="O27" s="772"/>
      <c r="P27" s="966"/>
      <c r="Q27" s="50"/>
      <c r="R27" s="50"/>
      <c r="S27" s="50"/>
      <c r="T27" s="50"/>
      <c r="U27" s="50"/>
      <c r="V27" s="50"/>
      <c r="W27" s="50"/>
    </row>
    <row r="28" spans="1:23" s="1" customFormat="1" ht="15" customHeight="1" thickBot="1" x14ac:dyDescent="0.3">
      <c r="A28" s="947"/>
      <c r="B28" s="948"/>
      <c r="C28" s="949"/>
      <c r="D28" s="979"/>
      <c r="E28" s="988"/>
      <c r="F28" s="980"/>
      <c r="G28" s="134" t="s">
        <v>44</v>
      </c>
      <c r="H28" s="590">
        <f>SUM(H25:H27)</f>
        <v>284.8</v>
      </c>
      <c r="I28" s="591">
        <f>SUM(I25:I27)</f>
        <v>2329.5</v>
      </c>
      <c r="J28" s="590">
        <f>SUM(J25:J27)</f>
        <v>2329.5</v>
      </c>
      <c r="K28" s="990"/>
      <c r="L28" s="172"/>
      <c r="M28" s="131"/>
      <c r="N28" s="184"/>
      <c r="O28" s="772"/>
      <c r="P28" s="966"/>
      <c r="Q28" s="50"/>
      <c r="R28" s="50"/>
      <c r="S28" s="50"/>
      <c r="T28" s="50"/>
      <c r="U28" s="50"/>
      <c r="V28" s="50"/>
      <c r="W28" s="50"/>
    </row>
    <row r="29" spans="1:23" s="1" customFormat="1" ht="16.5" customHeight="1" x14ac:dyDescent="0.25">
      <c r="A29" s="953" t="s">
        <v>29</v>
      </c>
      <c r="B29" s="967" t="s">
        <v>29</v>
      </c>
      <c r="C29" s="970" t="s">
        <v>34</v>
      </c>
      <c r="D29" s="972" t="s">
        <v>62</v>
      </c>
      <c r="E29" s="974"/>
      <c r="F29" s="959" t="s">
        <v>35</v>
      </c>
      <c r="G29" s="556" t="s">
        <v>111</v>
      </c>
      <c r="H29" s="592">
        <v>31.5</v>
      </c>
      <c r="I29" s="586"/>
      <c r="J29" s="593"/>
      <c r="K29" s="975" t="s">
        <v>161</v>
      </c>
      <c r="L29" s="984" t="s">
        <v>160</v>
      </c>
      <c r="M29" s="113"/>
      <c r="N29" s="114"/>
      <c r="P29" s="50"/>
      <c r="Q29" s="50"/>
      <c r="R29" s="50"/>
      <c r="S29" s="50"/>
      <c r="T29" s="50"/>
      <c r="U29" s="50"/>
      <c r="V29" s="50"/>
      <c r="W29" s="50"/>
    </row>
    <row r="30" spans="1:23" s="1" customFormat="1" ht="16.5" customHeight="1" x14ac:dyDescent="0.25">
      <c r="A30" s="947"/>
      <c r="B30" s="968"/>
      <c r="C30" s="949"/>
      <c r="D30" s="880"/>
      <c r="E30" s="884"/>
      <c r="F30" s="960"/>
      <c r="G30" s="557" t="s">
        <v>40</v>
      </c>
      <c r="H30" s="594">
        <v>5.3</v>
      </c>
      <c r="I30" s="568"/>
      <c r="J30" s="569"/>
      <c r="K30" s="983"/>
      <c r="L30" s="985"/>
      <c r="M30" s="140"/>
      <c r="N30" s="141"/>
      <c r="P30" s="50"/>
      <c r="Q30" s="50"/>
      <c r="R30" s="50"/>
      <c r="S30" s="50"/>
      <c r="T30" s="50"/>
      <c r="U30" s="50"/>
      <c r="V30" s="50"/>
      <c r="W30" s="50"/>
    </row>
    <row r="31" spans="1:23" s="1" customFormat="1" ht="18" customHeight="1" thickBot="1" x14ac:dyDescent="0.3">
      <c r="A31" s="947"/>
      <c r="B31" s="969"/>
      <c r="C31" s="971"/>
      <c r="D31" s="973"/>
      <c r="E31" s="885"/>
      <c r="F31" s="965"/>
      <c r="G31" s="55" t="s">
        <v>44</v>
      </c>
      <c r="H31" s="573">
        <f>H29+H30</f>
        <v>36.799999999999997</v>
      </c>
      <c r="I31" s="574">
        <f t="shared" ref="I31:J31" si="3">SUM(I29:I29)</f>
        <v>0</v>
      </c>
      <c r="J31" s="573">
        <f t="shared" si="3"/>
        <v>0</v>
      </c>
      <c r="K31" s="976"/>
      <c r="L31" s="986"/>
      <c r="M31" s="725"/>
      <c r="N31" s="117"/>
      <c r="P31" s="50"/>
      <c r="Q31" s="50"/>
      <c r="R31" s="50"/>
      <c r="S31" s="50"/>
      <c r="T31" s="50"/>
      <c r="U31" s="50"/>
      <c r="V31" s="50"/>
      <c r="W31" s="50"/>
    </row>
    <row r="32" spans="1:23" s="1" customFormat="1" ht="18" customHeight="1" x14ac:dyDescent="0.25">
      <c r="A32" s="142" t="s">
        <v>29</v>
      </c>
      <c r="B32" s="742" t="s">
        <v>29</v>
      </c>
      <c r="C32" s="143" t="s">
        <v>64</v>
      </c>
      <c r="D32" s="961" t="s">
        <v>69</v>
      </c>
      <c r="E32" s="882" t="s">
        <v>59</v>
      </c>
      <c r="F32" s="959" t="s">
        <v>66</v>
      </c>
      <c r="G32" s="530" t="s">
        <v>63</v>
      </c>
      <c r="H32" s="581"/>
      <c r="I32" s="595"/>
      <c r="J32" s="596">
        <v>2.9</v>
      </c>
      <c r="K32" s="152" t="s">
        <v>70</v>
      </c>
      <c r="L32" s="153"/>
      <c r="M32" s="125"/>
      <c r="N32" s="126">
        <v>1</v>
      </c>
      <c r="P32" s="50"/>
      <c r="Q32" s="50"/>
      <c r="R32" s="50"/>
      <c r="S32" s="50"/>
      <c r="T32" s="50"/>
      <c r="U32" s="50"/>
      <c r="V32" s="50"/>
      <c r="W32" s="50"/>
    </row>
    <row r="33" spans="1:18" s="1" customFormat="1" ht="16.5" customHeight="1" x14ac:dyDescent="0.25">
      <c r="A33" s="147"/>
      <c r="B33" s="743"/>
      <c r="C33" s="756"/>
      <c r="D33" s="962"/>
      <c r="E33" s="883"/>
      <c r="F33" s="960"/>
      <c r="G33" s="530" t="s">
        <v>61</v>
      </c>
      <c r="H33" s="581"/>
      <c r="I33" s="595"/>
      <c r="J33" s="596"/>
      <c r="K33" s="154"/>
      <c r="L33" s="155"/>
      <c r="M33" s="99"/>
      <c r="N33" s="100"/>
    </row>
    <row r="34" spans="1:18" s="1" customFormat="1" ht="16.5" customHeight="1" thickBot="1" x14ac:dyDescent="0.3">
      <c r="A34" s="149"/>
      <c r="B34" s="744"/>
      <c r="C34" s="757"/>
      <c r="D34" s="963"/>
      <c r="E34" s="964"/>
      <c r="F34" s="965"/>
      <c r="G34" s="414" t="s">
        <v>44</v>
      </c>
      <c r="H34" s="573">
        <f t="shared" ref="H34" si="4">SUM(H32:H33)</f>
        <v>0</v>
      </c>
      <c r="I34" s="574"/>
      <c r="J34" s="573">
        <f>J32</f>
        <v>2.9</v>
      </c>
      <c r="K34" s="156"/>
      <c r="L34" s="157"/>
      <c r="M34" s="62"/>
      <c r="N34" s="63"/>
    </row>
    <row r="35" spans="1:18" s="1" customFormat="1" ht="13.5" thickBot="1" x14ac:dyDescent="0.3">
      <c r="A35" s="158" t="s">
        <v>29</v>
      </c>
      <c r="B35" s="159" t="s">
        <v>29</v>
      </c>
      <c r="C35" s="845" t="s">
        <v>71</v>
      </c>
      <c r="D35" s="845"/>
      <c r="E35" s="845"/>
      <c r="F35" s="845"/>
      <c r="G35" s="845"/>
      <c r="H35" s="597">
        <f>H34+H28+H24+H22+H16+H31</f>
        <v>6063</v>
      </c>
      <c r="I35" s="597">
        <f t="shared" ref="I35:J35" si="5">I34+I28+I24+I22+I16+I31</f>
        <v>8027.4</v>
      </c>
      <c r="J35" s="597">
        <f t="shared" si="5"/>
        <v>8030.2999999999993</v>
      </c>
      <c r="K35" s="718"/>
      <c r="L35" s="719"/>
      <c r="M35" s="719"/>
      <c r="N35" s="720"/>
    </row>
    <row r="36" spans="1:18" s="1" customFormat="1" ht="14.25" customHeight="1" thickBot="1" x14ac:dyDescent="0.3">
      <c r="A36" s="158" t="s">
        <v>29</v>
      </c>
      <c r="B36" s="159" t="s">
        <v>45</v>
      </c>
      <c r="C36" s="926" t="s">
        <v>72</v>
      </c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8"/>
    </row>
    <row r="37" spans="1:18" s="1" customFormat="1" ht="28.5" customHeight="1" x14ac:dyDescent="0.25">
      <c r="A37" s="953" t="s">
        <v>29</v>
      </c>
      <c r="B37" s="954" t="s">
        <v>45</v>
      </c>
      <c r="C37" s="955" t="s">
        <v>29</v>
      </c>
      <c r="D37" s="163" t="s">
        <v>73</v>
      </c>
      <c r="E37" s="956" t="s">
        <v>74</v>
      </c>
      <c r="F37" s="959" t="s">
        <v>35</v>
      </c>
      <c r="G37" s="164"/>
      <c r="H37" s="539"/>
      <c r="I37" s="111"/>
      <c r="J37" s="76"/>
      <c r="K37" s="166"/>
      <c r="L37" s="167"/>
      <c r="M37" s="168"/>
      <c r="N37" s="169"/>
    </row>
    <row r="38" spans="1:18" s="1" customFormat="1" ht="38.25" customHeight="1" x14ac:dyDescent="0.25">
      <c r="A38" s="947"/>
      <c r="B38" s="948"/>
      <c r="C38" s="937"/>
      <c r="D38" s="801" t="s">
        <v>75</v>
      </c>
      <c r="E38" s="957"/>
      <c r="F38" s="960"/>
      <c r="G38" s="551" t="s">
        <v>47</v>
      </c>
      <c r="H38" s="599">
        <v>31.3</v>
      </c>
      <c r="I38" s="589">
        <v>45</v>
      </c>
      <c r="J38" s="569">
        <v>45</v>
      </c>
      <c r="K38" s="501" t="s">
        <v>76</v>
      </c>
      <c r="L38" s="528">
        <v>5</v>
      </c>
      <c r="M38" s="216">
        <v>5</v>
      </c>
      <c r="N38" s="132">
        <v>7</v>
      </c>
    </row>
    <row r="39" spans="1:18" s="1" customFormat="1" ht="17.25" customHeight="1" x14ac:dyDescent="0.25">
      <c r="A39" s="947"/>
      <c r="B39" s="948"/>
      <c r="C39" s="937"/>
      <c r="D39" s="917"/>
      <c r="E39" s="958"/>
      <c r="F39" s="960"/>
      <c r="G39" s="552"/>
      <c r="H39" s="600"/>
      <c r="I39" s="601"/>
      <c r="J39" s="583"/>
      <c r="K39" s="501" t="s">
        <v>77</v>
      </c>
      <c r="L39" s="528">
        <v>1</v>
      </c>
      <c r="M39" s="216">
        <v>1</v>
      </c>
      <c r="N39" s="132">
        <v>1</v>
      </c>
    </row>
    <row r="40" spans="1:18" s="1" customFormat="1" ht="18" customHeight="1" x14ac:dyDescent="0.25">
      <c r="A40" s="947"/>
      <c r="B40" s="948"/>
      <c r="C40" s="949"/>
      <c r="D40" s="950" t="s">
        <v>187</v>
      </c>
      <c r="E40" s="951" t="s">
        <v>81</v>
      </c>
      <c r="F40" s="937"/>
      <c r="G40" s="551" t="s">
        <v>47</v>
      </c>
      <c r="H40" s="599">
        <v>15</v>
      </c>
      <c r="I40" s="589"/>
      <c r="J40" s="569"/>
      <c r="K40" s="938" t="s">
        <v>82</v>
      </c>
      <c r="L40" s="205">
        <v>1</v>
      </c>
      <c r="M40" s="716"/>
      <c r="N40" s="737"/>
    </row>
    <row r="41" spans="1:18" s="1" customFormat="1" ht="21" customHeight="1" x14ac:dyDescent="0.25">
      <c r="A41" s="947"/>
      <c r="B41" s="948"/>
      <c r="C41" s="949"/>
      <c r="D41" s="950"/>
      <c r="E41" s="951"/>
      <c r="F41" s="937"/>
      <c r="G41" s="552"/>
      <c r="H41" s="600"/>
      <c r="I41" s="601"/>
      <c r="J41" s="583"/>
      <c r="K41" s="939"/>
      <c r="L41" s="502"/>
      <c r="M41" s="292"/>
      <c r="N41" s="24"/>
    </row>
    <row r="42" spans="1:18" s="1" customFormat="1" ht="29.25" customHeight="1" x14ac:dyDescent="0.25">
      <c r="A42" s="735"/>
      <c r="B42" s="736"/>
      <c r="C42" s="81"/>
      <c r="D42" s="941" t="s">
        <v>78</v>
      </c>
      <c r="E42" s="943" t="s">
        <v>159</v>
      </c>
      <c r="F42" s="945"/>
      <c r="G42" s="553" t="s">
        <v>47</v>
      </c>
      <c r="H42" s="602">
        <v>2.6</v>
      </c>
      <c r="I42" s="603">
        <v>2.6</v>
      </c>
      <c r="J42" s="604">
        <v>2.6</v>
      </c>
      <c r="K42" s="809" t="s">
        <v>80</v>
      </c>
      <c r="L42" s="811">
        <v>1</v>
      </c>
      <c r="M42" s="811">
        <v>1</v>
      </c>
      <c r="N42" s="952">
        <v>1</v>
      </c>
    </row>
    <row r="43" spans="1:18" s="1" customFormat="1" ht="15.75" customHeight="1" thickBot="1" x14ac:dyDescent="0.3">
      <c r="A43" s="102"/>
      <c r="B43" s="748"/>
      <c r="C43" s="103"/>
      <c r="D43" s="942"/>
      <c r="E43" s="944"/>
      <c r="F43" s="946"/>
      <c r="G43" s="414" t="s">
        <v>44</v>
      </c>
      <c r="H43" s="573">
        <f>SUM(H38:H42)</f>
        <v>48.9</v>
      </c>
      <c r="I43" s="573">
        <f t="shared" ref="I43:J43" si="6">SUM(I38:I42)</f>
        <v>47.6</v>
      </c>
      <c r="J43" s="573">
        <f t="shared" si="6"/>
        <v>47.6</v>
      </c>
      <c r="K43" s="810"/>
      <c r="L43" s="802"/>
      <c r="M43" s="802"/>
      <c r="N43" s="946"/>
      <c r="R43" s="202"/>
    </row>
    <row r="44" spans="1:18" s="1" customFormat="1" ht="13.5" thickBot="1" x14ac:dyDescent="0.3">
      <c r="A44" s="203" t="s">
        <v>29</v>
      </c>
      <c r="B44" s="159" t="s">
        <v>45</v>
      </c>
      <c r="C44" s="845" t="s">
        <v>71</v>
      </c>
      <c r="D44" s="845"/>
      <c r="E44" s="845"/>
      <c r="F44" s="845"/>
      <c r="G44" s="940"/>
      <c r="H44" s="598">
        <f t="shared" ref="H44:J44" si="7">H43</f>
        <v>48.9</v>
      </c>
      <c r="I44" s="597">
        <f t="shared" si="7"/>
        <v>47.6</v>
      </c>
      <c r="J44" s="598">
        <f t="shared" si="7"/>
        <v>47.6</v>
      </c>
      <c r="K44" s="846"/>
      <c r="L44" s="847"/>
      <c r="M44" s="847"/>
      <c r="N44" s="848"/>
    </row>
    <row r="45" spans="1:18" s="1" customFormat="1" ht="16.5" customHeight="1" thickBot="1" x14ac:dyDescent="0.3">
      <c r="A45" s="158" t="s">
        <v>29</v>
      </c>
      <c r="B45" s="159" t="s">
        <v>56</v>
      </c>
      <c r="C45" s="926" t="s">
        <v>84</v>
      </c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8"/>
    </row>
    <row r="46" spans="1:18" s="1" customFormat="1" ht="16.5" customHeight="1" x14ac:dyDescent="0.25">
      <c r="A46" s="738" t="s">
        <v>29</v>
      </c>
      <c r="B46" s="739" t="s">
        <v>56</v>
      </c>
      <c r="C46" s="740" t="s">
        <v>29</v>
      </c>
      <c r="D46" s="204" t="s">
        <v>174</v>
      </c>
      <c r="E46" s="746"/>
      <c r="F46" s="109">
        <v>6</v>
      </c>
      <c r="G46" s="164"/>
      <c r="H46" s="538"/>
      <c r="I46" s="76"/>
      <c r="J46" s="80"/>
      <c r="K46" s="208"/>
      <c r="L46" s="209"/>
      <c r="M46" s="210"/>
      <c r="N46" s="211"/>
    </row>
    <row r="47" spans="1:18" s="1" customFormat="1" ht="26.25" customHeight="1" x14ac:dyDescent="0.25">
      <c r="A47" s="735"/>
      <c r="B47" s="736"/>
      <c r="C47" s="732"/>
      <c r="D47" s="733" t="s">
        <v>86</v>
      </c>
      <c r="E47" s="929" t="s">
        <v>87</v>
      </c>
      <c r="F47" s="81"/>
      <c r="G47" s="541" t="s">
        <v>47</v>
      </c>
      <c r="H47" s="570">
        <v>14.5</v>
      </c>
      <c r="I47" s="572">
        <v>14.5</v>
      </c>
      <c r="J47" s="605">
        <v>14.5</v>
      </c>
      <c r="K47" s="181" t="s">
        <v>165</v>
      </c>
      <c r="L47" s="214">
        <v>17</v>
      </c>
      <c r="M47" s="214">
        <v>17</v>
      </c>
      <c r="N47" s="182">
        <v>17</v>
      </c>
    </row>
    <row r="48" spans="1:18" s="1" customFormat="1" ht="39" customHeight="1" x14ac:dyDescent="0.25">
      <c r="A48" s="735"/>
      <c r="B48" s="736"/>
      <c r="C48" s="732"/>
      <c r="D48" s="723" t="s">
        <v>88</v>
      </c>
      <c r="E48" s="930"/>
      <c r="F48" s="81"/>
      <c r="G48" s="542" t="s">
        <v>47</v>
      </c>
      <c r="H48" s="570">
        <v>17.2</v>
      </c>
      <c r="I48" s="596">
        <v>17.2</v>
      </c>
      <c r="J48" s="606">
        <v>14.5</v>
      </c>
      <c r="K48" s="181" t="s">
        <v>166</v>
      </c>
      <c r="L48" s="218" t="s">
        <v>89</v>
      </c>
      <c r="M48" s="219" t="s">
        <v>89</v>
      </c>
      <c r="N48" s="220" t="s">
        <v>89</v>
      </c>
    </row>
    <row r="49" spans="1:22" s="1" customFormat="1" ht="15.75" customHeight="1" x14ac:dyDescent="0.25">
      <c r="A49" s="735"/>
      <c r="B49" s="736"/>
      <c r="C49" s="732"/>
      <c r="D49" s="801" t="s">
        <v>182</v>
      </c>
      <c r="E49" s="930"/>
      <c r="F49" s="81"/>
      <c r="G49" s="543" t="s">
        <v>47</v>
      </c>
      <c r="H49" s="578">
        <v>20</v>
      </c>
      <c r="I49" s="580">
        <v>220</v>
      </c>
      <c r="J49" s="607">
        <v>150</v>
      </c>
      <c r="K49" s="684" t="s">
        <v>167</v>
      </c>
      <c r="L49" s="131">
        <v>2</v>
      </c>
      <c r="M49" s="131">
        <v>1</v>
      </c>
      <c r="N49" s="132"/>
    </row>
    <row r="50" spans="1:22" s="1" customFormat="1" ht="16.5" customHeight="1" x14ac:dyDescent="0.25">
      <c r="A50" s="735"/>
      <c r="B50" s="736"/>
      <c r="C50" s="732"/>
      <c r="D50" s="936"/>
      <c r="E50" s="930"/>
      <c r="F50" s="81"/>
      <c r="G50" s="411"/>
      <c r="H50" s="581"/>
      <c r="I50" s="583"/>
      <c r="J50" s="608"/>
      <c r="K50" s="685" t="s">
        <v>149</v>
      </c>
      <c r="L50" s="131"/>
      <c r="M50" s="131">
        <v>2</v>
      </c>
      <c r="N50" s="132">
        <v>1</v>
      </c>
    </row>
    <row r="51" spans="1:22" s="1" customFormat="1" ht="15.75" customHeight="1" thickBot="1" x14ac:dyDescent="0.3">
      <c r="A51" s="102"/>
      <c r="B51" s="748"/>
      <c r="C51" s="103"/>
      <c r="D51" s="802"/>
      <c r="E51" s="540"/>
      <c r="F51" s="53"/>
      <c r="G51" s="414" t="s">
        <v>44</v>
      </c>
      <c r="H51" s="573">
        <f>SUM(H47:H50)</f>
        <v>51.7</v>
      </c>
      <c r="I51" s="573">
        <f>SUM(I47:I50)</f>
        <v>251.7</v>
      </c>
      <c r="J51" s="610">
        <f>SUM(J47:J50)</f>
        <v>179</v>
      </c>
      <c r="K51" s="695"/>
      <c r="L51" s="544"/>
      <c r="M51" s="544"/>
      <c r="N51" s="545"/>
    </row>
    <row r="52" spans="1:22" s="1" customFormat="1" ht="27" customHeight="1" x14ac:dyDescent="0.2">
      <c r="A52" s="738" t="s">
        <v>29</v>
      </c>
      <c r="B52" s="739" t="s">
        <v>56</v>
      </c>
      <c r="C52" s="740" t="s">
        <v>45</v>
      </c>
      <c r="D52" s="240" t="s">
        <v>91</v>
      </c>
      <c r="E52" s="241"/>
      <c r="F52" s="109">
        <v>6</v>
      </c>
      <c r="G52" s="242"/>
      <c r="H52" s="611"/>
      <c r="I52" s="612"/>
      <c r="J52" s="577"/>
      <c r="K52" s="244"/>
      <c r="L52" s="79"/>
      <c r="M52" s="79"/>
      <c r="N52" s="169"/>
    </row>
    <row r="53" spans="1:22" s="1" customFormat="1" ht="55.5" customHeight="1" x14ac:dyDescent="0.25">
      <c r="A53" s="735"/>
      <c r="B53" s="736"/>
      <c r="C53" s="732"/>
      <c r="D53" s="931" t="s">
        <v>92</v>
      </c>
      <c r="E53" s="731" t="s">
        <v>93</v>
      </c>
      <c r="F53" s="732"/>
      <c r="G53" s="171" t="s">
        <v>47</v>
      </c>
      <c r="H53" s="613">
        <v>113</v>
      </c>
      <c r="I53" s="614">
        <v>230</v>
      </c>
      <c r="J53" s="615">
        <v>230</v>
      </c>
      <c r="K53" s="246" t="s">
        <v>94</v>
      </c>
      <c r="L53" s="172">
        <v>200</v>
      </c>
      <c r="M53" s="183">
        <v>500</v>
      </c>
      <c r="N53" s="132">
        <v>500</v>
      </c>
    </row>
    <row r="54" spans="1:22" s="1" customFormat="1" ht="40.5" customHeight="1" x14ac:dyDescent="0.25">
      <c r="A54" s="15"/>
      <c r="B54" s="16"/>
      <c r="C54" s="64"/>
      <c r="D54" s="932"/>
      <c r="E54" s="934"/>
      <c r="F54" s="732"/>
      <c r="G54" s="248"/>
      <c r="H54" s="613"/>
      <c r="I54" s="589"/>
      <c r="J54" s="569"/>
      <c r="K54" s="249" t="s">
        <v>188</v>
      </c>
      <c r="L54" s="250">
        <v>30</v>
      </c>
      <c r="M54" s="251"/>
      <c r="N54" s="252"/>
    </row>
    <row r="55" spans="1:22" s="1" customFormat="1" ht="54.75" customHeight="1" x14ac:dyDescent="0.25">
      <c r="A55" s="15"/>
      <c r="B55" s="16"/>
      <c r="C55" s="64"/>
      <c r="D55" s="932"/>
      <c r="E55" s="934"/>
      <c r="F55" s="732"/>
      <c r="G55" s="248"/>
      <c r="H55" s="613"/>
      <c r="I55" s="589"/>
      <c r="J55" s="569"/>
      <c r="K55" s="249" t="s">
        <v>189</v>
      </c>
      <c r="L55" s="253" t="s">
        <v>151</v>
      </c>
      <c r="M55" s="254"/>
      <c r="N55" s="255"/>
    </row>
    <row r="56" spans="1:22" s="1" customFormat="1" ht="26.25" customHeight="1" x14ac:dyDescent="0.25">
      <c r="A56" s="15"/>
      <c r="B56" s="16"/>
      <c r="C56" s="64"/>
      <c r="D56" s="933"/>
      <c r="E56" s="935"/>
      <c r="F56" s="256"/>
      <c r="G56" s="230"/>
      <c r="H56" s="616"/>
      <c r="I56" s="617"/>
      <c r="J56" s="596"/>
      <c r="K56" s="257" t="s">
        <v>190</v>
      </c>
      <c r="L56" s="508">
        <v>1000</v>
      </c>
      <c r="M56" s="509" t="s">
        <v>152</v>
      </c>
      <c r="N56" s="510" t="s">
        <v>152</v>
      </c>
    </row>
    <row r="57" spans="1:22" s="1" customFormat="1" ht="39.75" customHeight="1" x14ac:dyDescent="0.25">
      <c r="A57" s="15"/>
      <c r="B57" s="16"/>
      <c r="C57" s="64"/>
      <c r="D57" s="918" t="s">
        <v>168</v>
      </c>
      <c r="E57" s="686"/>
      <c r="F57" s="456">
        <v>5</v>
      </c>
      <c r="G57" s="519" t="s">
        <v>63</v>
      </c>
      <c r="H57" s="618">
        <v>220</v>
      </c>
      <c r="I57" s="580">
        <v>330</v>
      </c>
      <c r="J57" s="580">
        <v>215</v>
      </c>
      <c r="K57" s="687" t="s">
        <v>191</v>
      </c>
      <c r="L57" s="511">
        <v>30</v>
      </c>
      <c r="M57" s="33">
        <v>60</v>
      </c>
      <c r="N57" s="512">
        <v>100</v>
      </c>
      <c r="O57" s="920"/>
      <c r="P57" s="921"/>
      <c r="Q57" s="921"/>
      <c r="R57" s="921"/>
      <c r="S57" s="921"/>
      <c r="T57" s="921"/>
      <c r="U57" s="921"/>
      <c r="V57" s="921"/>
    </row>
    <row r="58" spans="1:22" s="1" customFormat="1" ht="30" customHeight="1" x14ac:dyDescent="0.25">
      <c r="A58" s="15"/>
      <c r="B58" s="16"/>
      <c r="C58" s="64"/>
      <c r="D58" s="919"/>
      <c r="E58" s="688"/>
      <c r="F58" s="734"/>
      <c r="G58" s="248"/>
      <c r="H58" s="613"/>
      <c r="I58" s="589"/>
      <c r="J58" s="569"/>
      <c r="K58" s="689" t="s">
        <v>169</v>
      </c>
      <c r="L58" s="250"/>
      <c r="M58" s="251">
        <v>100</v>
      </c>
      <c r="N58" s="513"/>
      <c r="O58" s="920"/>
      <c r="P58" s="921"/>
      <c r="Q58" s="921"/>
      <c r="R58" s="921"/>
      <c r="S58" s="921"/>
      <c r="T58" s="921"/>
      <c r="U58" s="921"/>
      <c r="V58" s="921"/>
    </row>
    <row r="59" spans="1:22" s="1" customFormat="1" ht="18.75" customHeight="1" x14ac:dyDescent="0.25">
      <c r="A59" s="15"/>
      <c r="B59" s="16"/>
      <c r="C59" s="64"/>
      <c r="D59" s="919"/>
      <c r="E59" s="688"/>
      <c r="F59" s="734"/>
      <c r="G59" s="520" t="s">
        <v>55</v>
      </c>
      <c r="H59" s="616"/>
      <c r="I59" s="601">
        <v>80</v>
      </c>
      <c r="J59" s="583">
        <v>45</v>
      </c>
      <c r="K59" s="690" t="s">
        <v>170</v>
      </c>
      <c r="L59" s="172"/>
      <c r="M59" s="131">
        <v>60</v>
      </c>
      <c r="N59" s="184">
        <v>100</v>
      </c>
      <c r="O59" s="920"/>
      <c r="P59" s="921"/>
      <c r="Q59" s="921"/>
      <c r="R59" s="921"/>
      <c r="S59" s="921"/>
      <c r="T59" s="921"/>
      <c r="U59" s="921"/>
      <c r="V59" s="921"/>
    </row>
    <row r="60" spans="1:22" s="1" customFormat="1" ht="15.75" thickBot="1" x14ac:dyDescent="0.3">
      <c r="A60" s="264"/>
      <c r="B60" s="748"/>
      <c r="C60" s="103"/>
      <c r="D60" s="540"/>
      <c r="E60" s="540"/>
      <c r="F60" s="53"/>
      <c r="G60" s="414" t="s">
        <v>44</v>
      </c>
      <c r="H60" s="573">
        <f>SUM(H53:H59)</f>
        <v>333</v>
      </c>
      <c r="I60" s="573">
        <f>SUM(I53:I59)</f>
        <v>640</v>
      </c>
      <c r="J60" s="573">
        <f t="shared" ref="J60" si="8">SUM(J53:J59)</f>
        <v>490</v>
      </c>
      <c r="K60" s="695"/>
      <c r="L60" s="544"/>
      <c r="M60" s="544"/>
      <c r="N60" s="545"/>
    </row>
    <row r="61" spans="1:22" s="1" customFormat="1" ht="15.75" customHeight="1" x14ac:dyDescent="0.25">
      <c r="A61" s="268" t="s">
        <v>29</v>
      </c>
      <c r="B61" s="269" t="s">
        <v>56</v>
      </c>
      <c r="C61" s="548" t="s">
        <v>56</v>
      </c>
      <c r="D61" s="272" t="s">
        <v>97</v>
      </c>
      <c r="E61" s="273" t="s">
        <v>59</v>
      </c>
      <c r="F61" s="274">
        <v>5</v>
      </c>
      <c r="G61" s="276"/>
      <c r="H61" s="619"/>
      <c r="I61" s="612"/>
      <c r="J61" s="577"/>
      <c r="K61" s="282"/>
      <c r="L61" s="283"/>
      <c r="M61" s="283"/>
      <c r="N61" s="169"/>
    </row>
    <row r="62" spans="1:22" s="1" customFormat="1" ht="16.5" customHeight="1" x14ac:dyDescent="0.25">
      <c r="A62" s="735"/>
      <c r="B62" s="736"/>
      <c r="C62" s="726"/>
      <c r="D62" s="801" t="s">
        <v>177</v>
      </c>
      <c r="E62" s="922" t="s">
        <v>98</v>
      </c>
      <c r="F62" s="732"/>
      <c r="G62" s="549" t="s">
        <v>63</v>
      </c>
      <c r="H62" s="620">
        <v>17.899999999999999</v>
      </c>
      <c r="I62" s="621">
        <v>21.9</v>
      </c>
      <c r="J62" s="580">
        <v>51</v>
      </c>
      <c r="K62" s="500" t="s">
        <v>100</v>
      </c>
      <c r="L62" s="497">
        <v>1</v>
      </c>
      <c r="M62" s="497"/>
      <c r="N62" s="494"/>
    </row>
    <row r="63" spans="1:22" s="1" customFormat="1" ht="24.75" customHeight="1" x14ac:dyDescent="0.25">
      <c r="A63" s="735"/>
      <c r="B63" s="736"/>
      <c r="C63" s="726"/>
      <c r="D63" s="916"/>
      <c r="E63" s="923"/>
      <c r="F63" s="732"/>
      <c r="G63" s="550" t="s">
        <v>61</v>
      </c>
      <c r="H63" s="599"/>
      <c r="I63" s="589">
        <v>124</v>
      </c>
      <c r="J63" s="569">
        <v>289.2</v>
      </c>
      <c r="K63" s="693" t="s">
        <v>171</v>
      </c>
      <c r="L63" s="498">
        <v>1</v>
      </c>
      <c r="M63" s="498"/>
      <c r="N63" s="495"/>
    </row>
    <row r="64" spans="1:22" s="1" customFormat="1" ht="18" customHeight="1" x14ac:dyDescent="0.25">
      <c r="A64" s="735"/>
      <c r="B64" s="736"/>
      <c r="C64" s="726"/>
      <c r="D64" s="916"/>
      <c r="E64" s="923"/>
      <c r="F64" s="732"/>
      <c r="G64" s="551" t="s">
        <v>52</v>
      </c>
      <c r="H64" s="599"/>
      <c r="I64" s="589"/>
      <c r="J64" s="569"/>
      <c r="K64" s="924" t="s">
        <v>172</v>
      </c>
      <c r="L64" s="498"/>
      <c r="M64" s="498">
        <v>70</v>
      </c>
      <c r="N64" s="495">
        <v>100</v>
      </c>
    </row>
    <row r="65" spans="1:14" s="1" customFormat="1" ht="15.75" customHeight="1" x14ac:dyDescent="0.25">
      <c r="A65" s="735"/>
      <c r="B65" s="736"/>
      <c r="C65" s="732"/>
      <c r="D65" s="917"/>
      <c r="E65" s="923"/>
      <c r="F65" s="732"/>
      <c r="G65" s="552" t="s">
        <v>102</v>
      </c>
      <c r="H65" s="600"/>
      <c r="I65" s="617"/>
      <c r="J65" s="596"/>
      <c r="K65" s="925"/>
      <c r="L65" s="499"/>
      <c r="M65" s="499"/>
      <c r="N65" s="496"/>
    </row>
    <row r="66" spans="1:14" s="1" customFormat="1" ht="24.75" customHeight="1" x14ac:dyDescent="0.25">
      <c r="A66" s="735"/>
      <c r="B66" s="736"/>
      <c r="C66" s="726"/>
      <c r="D66" s="916" t="s">
        <v>183</v>
      </c>
      <c r="E66" s="696"/>
      <c r="F66" s="732"/>
      <c r="G66" s="221" t="s">
        <v>47</v>
      </c>
      <c r="H66" s="613">
        <v>25</v>
      </c>
      <c r="I66" s="589">
        <v>25</v>
      </c>
      <c r="J66" s="569"/>
      <c r="K66" s="678" t="s">
        <v>171</v>
      </c>
      <c r="L66" s="479"/>
      <c r="M66" s="479">
        <v>1</v>
      </c>
      <c r="N66" s="492"/>
    </row>
    <row r="67" spans="1:14" s="1" customFormat="1" ht="27" customHeight="1" x14ac:dyDescent="0.25">
      <c r="A67" s="735"/>
      <c r="B67" s="736"/>
      <c r="C67" s="726"/>
      <c r="D67" s="917"/>
      <c r="E67" s="696"/>
      <c r="F67" s="732"/>
      <c r="G67" s="227" t="s">
        <v>55</v>
      </c>
      <c r="H67" s="616"/>
      <c r="I67" s="622"/>
      <c r="J67" s="583">
        <v>500</v>
      </c>
      <c r="K67" s="490" t="s">
        <v>181</v>
      </c>
      <c r="L67" s="480"/>
      <c r="M67" s="480"/>
      <c r="N67" s="493">
        <v>70</v>
      </c>
    </row>
    <row r="68" spans="1:14" s="1" customFormat="1" ht="19.5" customHeight="1" x14ac:dyDescent="0.25">
      <c r="A68" s="735"/>
      <c r="B68" s="736"/>
      <c r="C68" s="726"/>
      <c r="D68" s="801" t="s">
        <v>192</v>
      </c>
      <c r="E68" s="696"/>
      <c r="F68" s="734"/>
      <c r="G68" s="294" t="s">
        <v>63</v>
      </c>
      <c r="H68" s="616">
        <v>40</v>
      </c>
      <c r="I68" s="622"/>
      <c r="J68" s="623"/>
      <c r="K68" s="546" t="s">
        <v>186</v>
      </c>
      <c r="L68" s="216">
        <v>1</v>
      </c>
      <c r="M68" s="479"/>
      <c r="N68" s="547"/>
    </row>
    <row r="69" spans="1:14" s="1" customFormat="1" ht="15.75" thickBot="1" x14ac:dyDescent="0.3">
      <c r="A69" s="264"/>
      <c r="B69" s="748"/>
      <c r="C69" s="103"/>
      <c r="D69" s="802"/>
      <c r="E69" s="540"/>
      <c r="F69" s="53"/>
      <c r="G69" s="414" t="s">
        <v>44</v>
      </c>
      <c r="H69" s="573">
        <f>SUM(H62:H68)</f>
        <v>82.9</v>
      </c>
      <c r="I69" s="573">
        <f>SUM(I62:I68)</f>
        <v>170.9</v>
      </c>
      <c r="J69" s="573">
        <f t="shared" ref="J69" si="9">SUM(J62:J68)</f>
        <v>840.2</v>
      </c>
      <c r="K69" s="695"/>
      <c r="L69" s="544"/>
      <c r="M69" s="544"/>
      <c r="N69" s="545"/>
    </row>
    <row r="70" spans="1:14" s="1" customFormat="1" ht="17.25" customHeight="1" x14ac:dyDescent="0.25">
      <c r="A70" s="268" t="s">
        <v>29</v>
      </c>
      <c r="B70" s="269" t="s">
        <v>56</v>
      </c>
      <c r="C70" s="548" t="s">
        <v>58</v>
      </c>
      <c r="D70" s="272" t="s">
        <v>106</v>
      </c>
      <c r="E70" s="273"/>
      <c r="F70" s="239"/>
      <c r="G70" s="312"/>
      <c r="H70" s="624"/>
      <c r="I70" s="584">
        <v>0</v>
      </c>
      <c r="J70" s="577">
        <v>0</v>
      </c>
      <c r="K70" s="282"/>
      <c r="L70" s="283"/>
      <c r="M70" s="283"/>
      <c r="N70" s="169"/>
    </row>
    <row r="71" spans="1:14" s="1" customFormat="1" ht="18.75" customHeight="1" x14ac:dyDescent="0.25">
      <c r="A71" s="906"/>
      <c r="B71" s="907"/>
      <c r="C71" s="908"/>
      <c r="D71" s="881" t="s">
        <v>176</v>
      </c>
      <c r="E71" s="910" t="s">
        <v>107</v>
      </c>
      <c r="F71" s="913" t="s">
        <v>35</v>
      </c>
      <c r="G71" s="315" t="s">
        <v>47</v>
      </c>
      <c r="H71" s="609">
        <v>30</v>
      </c>
      <c r="I71" s="625">
        <v>30</v>
      </c>
      <c r="J71" s="626">
        <v>30</v>
      </c>
      <c r="K71" s="889" t="s">
        <v>109</v>
      </c>
      <c r="L71" s="316">
        <v>2.2999999999999998</v>
      </c>
      <c r="M71" s="316">
        <v>2.2999999999999998</v>
      </c>
      <c r="N71" s="892">
        <v>2.2999999999999998</v>
      </c>
    </row>
    <row r="72" spans="1:14" s="1" customFormat="1" ht="16.5" customHeight="1" x14ac:dyDescent="0.25">
      <c r="A72" s="906"/>
      <c r="B72" s="907"/>
      <c r="C72" s="908"/>
      <c r="D72" s="880"/>
      <c r="E72" s="911"/>
      <c r="F72" s="914"/>
      <c r="G72" s="317" t="s">
        <v>55</v>
      </c>
      <c r="H72" s="627"/>
      <c r="I72" s="628"/>
      <c r="J72" s="615"/>
      <c r="K72" s="890"/>
      <c r="L72" s="319"/>
      <c r="M72" s="319"/>
      <c r="N72" s="893"/>
    </row>
    <row r="73" spans="1:14" s="1" customFormat="1" ht="17.25" customHeight="1" x14ac:dyDescent="0.25">
      <c r="A73" s="906"/>
      <c r="B73" s="907"/>
      <c r="C73" s="908"/>
      <c r="D73" s="909"/>
      <c r="E73" s="912"/>
      <c r="F73" s="915"/>
      <c r="G73" s="321" t="s">
        <v>52</v>
      </c>
      <c r="H73" s="629">
        <v>43.6</v>
      </c>
      <c r="I73" s="630">
        <v>43.6</v>
      </c>
      <c r="J73" s="631">
        <v>43.6</v>
      </c>
      <c r="K73" s="891"/>
      <c r="L73" s="328"/>
      <c r="M73" s="328"/>
      <c r="N73" s="894"/>
    </row>
    <row r="74" spans="1:14" s="1" customFormat="1" ht="15.75" customHeight="1" x14ac:dyDescent="0.25">
      <c r="A74" s="895"/>
      <c r="B74" s="898"/>
      <c r="C74" s="901"/>
      <c r="D74" s="904" t="s">
        <v>110</v>
      </c>
      <c r="E74" s="676"/>
      <c r="F74" s="905" t="s">
        <v>35</v>
      </c>
      <c r="G74" s="329" t="s">
        <v>47</v>
      </c>
      <c r="H74" s="609">
        <v>9.5</v>
      </c>
      <c r="I74" s="632">
        <v>9.5</v>
      </c>
      <c r="J74" s="633">
        <v>9.5</v>
      </c>
      <c r="K74" s="755" t="s">
        <v>173</v>
      </c>
      <c r="L74" s="333">
        <v>1</v>
      </c>
      <c r="M74" s="716"/>
      <c r="N74" s="737"/>
    </row>
    <row r="75" spans="1:14" s="1" customFormat="1" ht="27.75" customHeight="1" x14ac:dyDescent="0.25">
      <c r="A75" s="896"/>
      <c r="B75" s="899"/>
      <c r="C75" s="902"/>
      <c r="D75" s="904"/>
      <c r="E75" s="677"/>
      <c r="F75" s="905"/>
      <c r="G75" s="694" t="s">
        <v>111</v>
      </c>
      <c r="H75" s="634">
        <v>14.2</v>
      </c>
      <c r="I75" s="635">
        <v>14.2</v>
      </c>
      <c r="J75" s="636">
        <v>14.2</v>
      </c>
      <c r="K75" s="346" t="s">
        <v>112</v>
      </c>
      <c r="L75" s="671">
        <v>750</v>
      </c>
      <c r="M75" s="672">
        <v>750</v>
      </c>
      <c r="N75" s="252">
        <v>750</v>
      </c>
    </row>
    <row r="76" spans="1:14" s="1" customFormat="1" ht="27" customHeight="1" x14ac:dyDescent="0.25">
      <c r="A76" s="897"/>
      <c r="B76" s="900"/>
      <c r="C76" s="903"/>
      <c r="D76" s="904"/>
      <c r="E76" s="727"/>
      <c r="F76" s="905"/>
      <c r="G76" s="369"/>
      <c r="H76" s="581"/>
      <c r="I76" s="582"/>
      <c r="J76" s="583"/>
      <c r="K76" s="352" t="s">
        <v>113</v>
      </c>
      <c r="L76" s="673">
        <v>5</v>
      </c>
      <c r="M76" s="292">
        <v>5</v>
      </c>
      <c r="N76" s="752">
        <v>5</v>
      </c>
    </row>
    <row r="77" spans="1:14" s="202" customFormat="1" ht="28.5" customHeight="1" x14ac:dyDescent="0.25">
      <c r="A77" s="353"/>
      <c r="B77" s="354"/>
      <c r="C77" s="558"/>
      <c r="D77" s="559" t="s">
        <v>114</v>
      </c>
      <c r="E77" s="560"/>
      <c r="F77" s="561" t="s">
        <v>115</v>
      </c>
      <c r="G77" s="564" t="s">
        <v>47</v>
      </c>
      <c r="H77" s="581">
        <v>25</v>
      </c>
      <c r="I77" s="637">
        <v>25</v>
      </c>
      <c r="J77" s="638"/>
      <c r="K77" s="562" t="s">
        <v>157</v>
      </c>
      <c r="L77" s="563"/>
      <c r="M77" s="674" t="s">
        <v>118</v>
      </c>
      <c r="N77" s="675"/>
    </row>
    <row r="78" spans="1:14" s="1" customFormat="1" ht="15.75" thickBot="1" x14ac:dyDescent="0.3">
      <c r="A78" s="264"/>
      <c r="B78" s="748"/>
      <c r="C78" s="103"/>
      <c r="D78" s="540"/>
      <c r="E78" s="540"/>
      <c r="F78" s="53"/>
      <c r="G78" s="414" t="s">
        <v>44</v>
      </c>
      <c r="H78" s="573">
        <f>SUM(H71:H77)</f>
        <v>122.3</v>
      </c>
      <c r="I78" s="573">
        <f>SUM(I71:I77)</f>
        <v>122.3</v>
      </c>
      <c r="J78" s="573">
        <f>SUM(J71:J77)</f>
        <v>97.3</v>
      </c>
      <c r="K78" s="695"/>
      <c r="L78" s="544"/>
      <c r="M78" s="544"/>
      <c r="N78" s="545"/>
    </row>
    <row r="79" spans="1:14" s="1" customFormat="1" ht="13.5" thickBot="1" x14ac:dyDescent="0.3">
      <c r="A79" s="203" t="s">
        <v>29</v>
      </c>
      <c r="B79" s="159" t="s">
        <v>56</v>
      </c>
      <c r="C79" s="845" t="s">
        <v>71</v>
      </c>
      <c r="D79" s="845"/>
      <c r="E79" s="845"/>
      <c r="F79" s="845"/>
      <c r="G79" s="845"/>
      <c r="H79" s="597">
        <f>H78+H69+H60+H51</f>
        <v>589.90000000000009</v>
      </c>
      <c r="I79" s="598">
        <f>I78+I69+I60+I51</f>
        <v>1184.9000000000001</v>
      </c>
      <c r="J79" s="597">
        <f>J78+J69+J60+J51</f>
        <v>1606.5</v>
      </c>
      <c r="K79" s="846"/>
      <c r="L79" s="847"/>
      <c r="M79" s="847"/>
      <c r="N79" s="848"/>
    </row>
    <row r="80" spans="1:14" s="1" customFormat="1" ht="13.5" thickBot="1" x14ac:dyDescent="0.3">
      <c r="A80" s="158" t="s">
        <v>29</v>
      </c>
      <c r="B80" s="159" t="s">
        <v>58</v>
      </c>
      <c r="C80" s="849" t="s">
        <v>179</v>
      </c>
      <c r="D80" s="850"/>
      <c r="E80" s="850"/>
      <c r="F80" s="850"/>
      <c r="G80" s="850"/>
      <c r="H80" s="851"/>
      <c r="I80" s="851"/>
      <c r="J80" s="850"/>
      <c r="K80" s="850"/>
      <c r="L80" s="850"/>
      <c r="M80" s="850"/>
      <c r="N80" s="852"/>
    </row>
    <row r="81" spans="1:31" s="1" customFormat="1" ht="21" customHeight="1" x14ac:dyDescent="0.25">
      <c r="A81" s="870" t="s">
        <v>29</v>
      </c>
      <c r="B81" s="873" t="s">
        <v>58</v>
      </c>
      <c r="C81" s="876" t="s">
        <v>29</v>
      </c>
      <c r="D81" s="879" t="s">
        <v>158</v>
      </c>
      <c r="E81" s="882" t="s">
        <v>59</v>
      </c>
      <c r="F81" s="803" t="s">
        <v>66</v>
      </c>
      <c r="G81" s="466" t="s">
        <v>47</v>
      </c>
      <c r="H81" s="640">
        <v>25</v>
      </c>
      <c r="I81" s="641">
        <v>25</v>
      </c>
      <c r="J81" s="642"/>
      <c r="K81" s="887" t="s">
        <v>171</v>
      </c>
      <c r="L81" s="367"/>
      <c r="M81" s="368">
        <v>1</v>
      </c>
      <c r="N81" s="122"/>
      <c r="O81" s="773"/>
      <c r="P81" s="774"/>
      <c r="Q81" s="774"/>
      <c r="R81" s="774"/>
      <c r="S81" s="774"/>
      <c r="T81" s="774"/>
      <c r="U81" s="774"/>
      <c r="V81" s="774"/>
      <c r="W81" s="774"/>
    </row>
    <row r="82" spans="1:31" s="1" customFormat="1" ht="17.25" customHeight="1" x14ac:dyDescent="0.25">
      <c r="A82" s="871"/>
      <c r="B82" s="874"/>
      <c r="C82" s="877"/>
      <c r="D82" s="880"/>
      <c r="E82" s="883"/>
      <c r="F82" s="804"/>
      <c r="G82" s="334" t="s">
        <v>63</v>
      </c>
      <c r="H82" s="643"/>
      <c r="I82" s="644">
        <v>36</v>
      </c>
      <c r="J82" s="645">
        <v>188.5</v>
      </c>
      <c r="K82" s="888"/>
      <c r="L82" s="341"/>
      <c r="M82" s="216"/>
      <c r="N82" s="132"/>
      <c r="O82" s="773"/>
      <c r="P82" s="774"/>
      <c r="Q82" s="774"/>
      <c r="R82" s="774"/>
      <c r="S82" s="774"/>
      <c r="T82" s="774"/>
      <c r="U82" s="774"/>
      <c r="V82" s="774"/>
      <c r="W82" s="774"/>
    </row>
    <row r="83" spans="1:31" s="1" customFormat="1" ht="19.5" customHeight="1" x14ac:dyDescent="0.25">
      <c r="A83" s="872"/>
      <c r="B83" s="875"/>
      <c r="C83" s="878"/>
      <c r="D83" s="881"/>
      <c r="E83" s="884"/>
      <c r="F83" s="886"/>
      <c r="G83" s="369" t="s">
        <v>61</v>
      </c>
      <c r="H83" s="646"/>
      <c r="I83" s="647"/>
      <c r="J83" s="648">
        <v>1068.2</v>
      </c>
      <c r="K83" s="375" t="s">
        <v>121</v>
      </c>
      <c r="L83" s="728"/>
      <c r="M83" s="216"/>
      <c r="N83" s="132">
        <v>50</v>
      </c>
      <c r="O83" s="775"/>
      <c r="P83" s="774"/>
      <c r="Q83" s="774"/>
      <c r="R83" s="774"/>
      <c r="S83" s="774"/>
      <c r="T83" s="774"/>
      <c r="U83" s="774"/>
      <c r="V83" s="774"/>
      <c r="W83" s="774"/>
    </row>
    <row r="84" spans="1:31" s="1" customFormat="1" ht="24.75" customHeight="1" thickBot="1" x14ac:dyDescent="0.3">
      <c r="A84" s="872"/>
      <c r="B84" s="875"/>
      <c r="C84" s="878"/>
      <c r="D84" s="881"/>
      <c r="E84" s="885"/>
      <c r="F84" s="886"/>
      <c r="G84" s="377" t="s">
        <v>44</v>
      </c>
      <c r="H84" s="649">
        <f>H83+H81+H82</f>
        <v>25</v>
      </c>
      <c r="I84" s="650">
        <f t="shared" ref="I84:J84" si="10">I83+I81+I82</f>
        <v>61</v>
      </c>
      <c r="J84" s="651">
        <f t="shared" si="10"/>
        <v>1256.7</v>
      </c>
      <c r="K84" s="384"/>
      <c r="L84" s="529"/>
      <c r="M84" s="529"/>
      <c r="N84" s="385"/>
      <c r="O84" s="775"/>
      <c r="P84" s="774"/>
      <c r="Q84" s="774"/>
      <c r="R84" s="774"/>
      <c r="S84" s="774"/>
      <c r="T84" s="774"/>
      <c r="U84" s="774"/>
      <c r="V84" s="774"/>
      <c r="W84" s="774"/>
    </row>
    <row r="85" spans="1:31" s="1" customFormat="1" ht="16.5" customHeight="1" x14ac:dyDescent="0.25">
      <c r="A85" s="386" t="s">
        <v>29</v>
      </c>
      <c r="B85" s="387" t="s">
        <v>58</v>
      </c>
      <c r="C85" s="143" t="s">
        <v>45</v>
      </c>
      <c r="D85" s="840" t="s">
        <v>122</v>
      </c>
      <c r="E85" s="388" t="s">
        <v>59</v>
      </c>
      <c r="F85" s="803" t="s">
        <v>66</v>
      </c>
      <c r="G85" s="390" t="s">
        <v>47</v>
      </c>
      <c r="H85" s="652"/>
      <c r="I85" s="653"/>
      <c r="J85" s="654"/>
      <c r="K85" s="843" t="s">
        <v>178</v>
      </c>
      <c r="L85" s="394">
        <v>100</v>
      </c>
      <c r="M85" s="394"/>
      <c r="N85" s="395"/>
    </row>
    <row r="86" spans="1:31" s="1" customFormat="1" ht="16.5" customHeight="1" x14ac:dyDescent="0.25">
      <c r="A86" s="721"/>
      <c r="B86" s="722"/>
      <c r="C86" s="726"/>
      <c r="D86" s="841"/>
      <c r="E86" s="396"/>
      <c r="F86" s="804"/>
      <c r="G86" s="488" t="s">
        <v>63</v>
      </c>
      <c r="H86" s="627">
        <v>180</v>
      </c>
      <c r="I86" s="655"/>
      <c r="J86" s="656"/>
      <c r="K86" s="844"/>
      <c r="L86" s="400"/>
      <c r="M86" s="400"/>
      <c r="N86" s="401"/>
    </row>
    <row r="87" spans="1:31" s="1" customFormat="1" ht="15.75" customHeight="1" thickBot="1" x14ac:dyDescent="0.3">
      <c r="A87" s="406"/>
      <c r="B87" s="407"/>
      <c r="C87" s="757"/>
      <c r="D87" s="842"/>
      <c r="E87" s="408"/>
      <c r="F87" s="805"/>
      <c r="G87" s="55" t="s">
        <v>44</v>
      </c>
      <c r="H87" s="573">
        <f>SUM(H85:H86)</f>
        <v>180</v>
      </c>
      <c r="I87" s="639"/>
      <c r="J87" s="573"/>
      <c r="K87" s="776"/>
      <c r="L87" s="725"/>
      <c r="M87" s="725"/>
      <c r="N87" s="410"/>
    </row>
    <row r="88" spans="1:31" s="1" customFormat="1" ht="13.5" thickBot="1" x14ac:dyDescent="0.3">
      <c r="A88" s="149" t="s">
        <v>29</v>
      </c>
      <c r="B88" s="748" t="s">
        <v>58</v>
      </c>
      <c r="C88" s="866" t="s">
        <v>71</v>
      </c>
      <c r="D88" s="845"/>
      <c r="E88" s="845"/>
      <c r="F88" s="845"/>
      <c r="G88" s="867"/>
      <c r="H88" s="657">
        <f>H84+H87</f>
        <v>205</v>
      </c>
      <c r="I88" s="657">
        <f>I84+I87</f>
        <v>61</v>
      </c>
      <c r="J88" s="657">
        <f>J84+J87</f>
        <v>1256.7</v>
      </c>
      <c r="K88" s="868"/>
      <c r="L88" s="868"/>
      <c r="M88" s="868"/>
      <c r="N88" s="869"/>
    </row>
    <row r="89" spans="1:31" s="1" customFormat="1" ht="13.5" thickBot="1" x14ac:dyDescent="0.3">
      <c r="A89" s="203" t="s">
        <v>29</v>
      </c>
      <c r="B89" s="856" t="s">
        <v>127</v>
      </c>
      <c r="C89" s="857"/>
      <c r="D89" s="857"/>
      <c r="E89" s="857"/>
      <c r="F89" s="857"/>
      <c r="G89" s="857"/>
      <c r="H89" s="658">
        <f>H88+H79+H44+H35</f>
        <v>6906.8</v>
      </c>
      <c r="I89" s="658">
        <f>I88+I79+I44+I35</f>
        <v>9320.9</v>
      </c>
      <c r="J89" s="658">
        <f>J88+J79+J44+J35</f>
        <v>10941.099999999999</v>
      </c>
      <c r="K89" s="858"/>
      <c r="L89" s="858"/>
      <c r="M89" s="858"/>
      <c r="N89" s="859"/>
    </row>
    <row r="90" spans="1:31" s="1" customFormat="1" ht="13.5" thickBot="1" x14ac:dyDescent="0.3">
      <c r="A90" s="427" t="s">
        <v>34</v>
      </c>
      <c r="B90" s="860" t="s">
        <v>128</v>
      </c>
      <c r="C90" s="861"/>
      <c r="D90" s="861"/>
      <c r="E90" s="861"/>
      <c r="F90" s="861"/>
      <c r="G90" s="861"/>
      <c r="H90" s="659">
        <f t="shared" ref="H90:J90" si="11">H89</f>
        <v>6906.8</v>
      </c>
      <c r="I90" s="660">
        <f t="shared" si="11"/>
        <v>9320.9</v>
      </c>
      <c r="J90" s="659">
        <f t="shared" si="11"/>
        <v>10941.099999999999</v>
      </c>
      <c r="K90" s="862"/>
      <c r="L90" s="862"/>
      <c r="M90" s="862"/>
      <c r="N90" s="863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 s="430" customFormat="1" ht="12.75" customHeight="1" x14ac:dyDescent="0.25">
      <c r="A91" s="864"/>
      <c r="B91" s="865"/>
      <c r="C91" s="865"/>
      <c r="D91" s="865"/>
      <c r="E91" s="865"/>
      <c r="F91" s="865"/>
      <c r="G91" s="865"/>
      <c r="H91" s="431"/>
      <c r="I91" s="432"/>
      <c r="J91" s="432"/>
      <c r="K91" s="433"/>
      <c r="L91" s="433"/>
      <c r="M91" s="433"/>
      <c r="N91" s="43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s="430" customFormat="1" ht="16.5" customHeight="1" thickBot="1" x14ac:dyDescent="0.3">
      <c r="A92" s="833" t="s">
        <v>129</v>
      </c>
      <c r="B92" s="833"/>
      <c r="C92" s="833"/>
      <c r="D92" s="833"/>
      <c r="E92" s="833"/>
      <c r="F92" s="833"/>
      <c r="G92" s="833"/>
      <c r="H92" s="434"/>
      <c r="I92" s="434"/>
      <c r="J92" s="434"/>
      <c r="K92" s="39"/>
      <c r="L92" s="39"/>
      <c r="M92" s="39"/>
      <c r="N92" s="39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s="1" customFormat="1" ht="54.75" customHeight="1" thickBot="1" x14ac:dyDescent="0.3">
      <c r="A93" s="834" t="s">
        <v>130</v>
      </c>
      <c r="B93" s="835"/>
      <c r="C93" s="835"/>
      <c r="D93" s="835"/>
      <c r="E93" s="835"/>
      <c r="F93" s="835"/>
      <c r="G93" s="836"/>
      <c r="H93" s="717" t="s">
        <v>156</v>
      </c>
      <c r="I93" s="565" t="s">
        <v>131</v>
      </c>
      <c r="J93" s="565" t="s">
        <v>132</v>
      </c>
      <c r="K93" s="2"/>
      <c r="L93" s="2"/>
      <c r="M93" s="2"/>
      <c r="N93" s="2"/>
    </row>
    <row r="94" spans="1:31" s="1" customFormat="1" ht="12.75" x14ac:dyDescent="0.25">
      <c r="A94" s="837" t="s">
        <v>133</v>
      </c>
      <c r="B94" s="838"/>
      <c r="C94" s="838"/>
      <c r="D94" s="838"/>
      <c r="E94" s="838"/>
      <c r="F94" s="838"/>
      <c r="G94" s="839"/>
      <c r="H94" s="661">
        <f>H95+H102+H103</f>
        <v>6614.2999999999993</v>
      </c>
      <c r="I94" s="662">
        <f>I95+I102+I103</f>
        <v>7173.2</v>
      </c>
      <c r="J94" s="662">
        <f ca="1">J95+J102+J103</f>
        <v>7559.9999999999991</v>
      </c>
      <c r="K94" s="437"/>
      <c r="L94" s="2"/>
      <c r="M94" s="2"/>
      <c r="N94" s="5"/>
    </row>
    <row r="95" spans="1:31" s="1" customFormat="1" ht="12.75" customHeight="1" x14ac:dyDescent="0.25">
      <c r="A95" s="853" t="s">
        <v>134</v>
      </c>
      <c r="B95" s="854"/>
      <c r="C95" s="854"/>
      <c r="D95" s="854"/>
      <c r="E95" s="854"/>
      <c r="F95" s="854"/>
      <c r="G95" s="855"/>
      <c r="H95" s="663">
        <f>SUM(H96:H101)</f>
        <v>5823.4</v>
      </c>
      <c r="I95" s="664">
        <f>I96+I97+I98+I99+I100</f>
        <v>6085.8</v>
      </c>
      <c r="J95" s="664">
        <f ca="1">J96+J97+J98+J99+J100</f>
        <v>6007.5999999999995</v>
      </c>
      <c r="K95" s="437"/>
      <c r="L95" s="2"/>
      <c r="M95" s="2"/>
      <c r="N95" s="5"/>
    </row>
    <row r="96" spans="1:31" s="1" customFormat="1" ht="15" customHeight="1" x14ac:dyDescent="0.25">
      <c r="A96" s="830" t="s">
        <v>135</v>
      </c>
      <c r="B96" s="831"/>
      <c r="C96" s="831"/>
      <c r="D96" s="831"/>
      <c r="E96" s="831"/>
      <c r="F96" s="831"/>
      <c r="G96" s="832"/>
      <c r="H96" s="665">
        <f>SUMIF(G12:G90,"SB",H12:H90)</f>
        <v>457.9</v>
      </c>
      <c r="I96" s="596">
        <f>SUMIF(G12:G90,"SB",I12:I90)</f>
        <v>387.9</v>
      </c>
      <c r="J96" s="596">
        <f>SUMIF(G12:G90,"SB",J12:J90)</f>
        <v>457.4</v>
      </c>
      <c r="K96" s="437"/>
      <c r="L96" s="2"/>
      <c r="M96" s="2"/>
      <c r="N96" s="5"/>
    </row>
    <row r="97" spans="1:14" s="1" customFormat="1" ht="14.25" customHeight="1" x14ac:dyDescent="0.25">
      <c r="A97" s="827" t="s">
        <v>136</v>
      </c>
      <c r="B97" s="828"/>
      <c r="C97" s="828"/>
      <c r="D97" s="828"/>
      <c r="E97" s="828"/>
      <c r="F97" s="828"/>
      <c r="G97" s="829"/>
      <c r="H97" s="707">
        <f>SUMIF(G12:G90,"SB(AA)",H12:H90)</f>
        <v>384.79999999999995</v>
      </c>
      <c r="I97" s="596">
        <f>SUMIF(G12:G89,"SB(AA)",I12:I89)</f>
        <v>735.5</v>
      </c>
      <c r="J97" s="596">
        <f ca="1">SUMIF(G12:G90,"SB(AA)",J12:J89)</f>
        <v>587.79999999999995</v>
      </c>
      <c r="K97" s="437"/>
      <c r="L97" s="2"/>
      <c r="M97" s="2"/>
      <c r="N97" s="5"/>
    </row>
    <row r="98" spans="1:14" s="1" customFormat="1" ht="12.75" x14ac:dyDescent="0.25">
      <c r="A98" s="827" t="s">
        <v>137</v>
      </c>
      <c r="B98" s="828"/>
      <c r="C98" s="828"/>
      <c r="D98" s="828"/>
      <c r="E98" s="828"/>
      <c r="F98" s="828"/>
      <c r="G98" s="829"/>
      <c r="H98" s="665">
        <f>SUMIF(G12:G90,"SB(VR)",H12:H90)</f>
        <v>4935</v>
      </c>
      <c r="I98" s="596">
        <f>SUMIF(G12:G90,"SB(VR)",I12:I90)</f>
        <v>4948.2</v>
      </c>
      <c r="J98" s="596">
        <f>SUMIF(G12:G90,"SB(VR)",J12:J90)</f>
        <v>4948.2</v>
      </c>
      <c r="K98" s="437"/>
      <c r="L98" s="2"/>
      <c r="M98" s="2"/>
      <c r="N98" s="5"/>
    </row>
    <row r="99" spans="1:14" s="1" customFormat="1" ht="14.25" customHeight="1" x14ac:dyDescent="0.25">
      <c r="A99" s="827" t="s">
        <v>138</v>
      </c>
      <c r="B99" s="828"/>
      <c r="C99" s="828"/>
      <c r="D99" s="828"/>
      <c r="E99" s="828"/>
      <c r="F99" s="828"/>
      <c r="G99" s="829"/>
      <c r="H99" s="665">
        <f>SUMIF(G12:G90,"SB(P)",H12:H90)</f>
        <v>0</v>
      </c>
      <c r="I99" s="596">
        <f>SUMIF(G12:G90,"SB(P)",I12:I90)</f>
        <v>0</v>
      </c>
      <c r="J99" s="596">
        <f>SUMIF(G12:G90,"SB(P)",J12:J90)</f>
        <v>0</v>
      </c>
      <c r="K99" s="437"/>
      <c r="L99" s="2"/>
      <c r="M99" s="2"/>
      <c r="N99" s="5"/>
    </row>
    <row r="100" spans="1:14" s="1" customFormat="1" ht="14.25" customHeight="1" x14ac:dyDescent="0.25">
      <c r="A100" s="827" t="s">
        <v>139</v>
      </c>
      <c r="B100" s="828"/>
      <c r="C100" s="828"/>
      <c r="D100" s="828"/>
      <c r="E100" s="828"/>
      <c r="F100" s="828"/>
      <c r="G100" s="829"/>
      <c r="H100" s="665">
        <f>SUMIF(G12:G90,"SB(VB)",H12:H90)</f>
        <v>45.7</v>
      </c>
      <c r="I100" s="596">
        <f>SUMIF(G13:G90,"SB(VB)",I13:I90)</f>
        <v>14.2</v>
      </c>
      <c r="J100" s="596">
        <f>SUMIF(G13:G90,"SB(VB)",J13:J90)</f>
        <v>14.2</v>
      </c>
      <c r="K100" s="437"/>
      <c r="L100" s="2"/>
      <c r="M100" s="2"/>
      <c r="N100" s="5"/>
    </row>
    <row r="101" spans="1:14" s="1" customFormat="1" ht="12.75" x14ac:dyDescent="0.25">
      <c r="A101" s="827" t="s">
        <v>140</v>
      </c>
      <c r="B101" s="828"/>
      <c r="C101" s="828"/>
      <c r="D101" s="828"/>
      <c r="E101" s="828"/>
      <c r="F101" s="828"/>
      <c r="G101" s="829"/>
      <c r="H101" s="665">
        <f>SUMIF(G13:G90,"SB(KPP)",H13:H90)</f>
        <v>0</v>
      </c>
      <c r="I101" s="596">
        <f>SUMIF(G14:G91,"SB(KPP)",I14:I91)</f>
        <v>0</v>
      </c>
      <c r="J101" s="596">
        <f>SUMIF(G14:G91,"SB(KPP)",J14:J91)</f>
        <v>0</v>
      </c>
      <c r="K101" s="437"/>
      <c r="L101" s="2"/>
      <c r="M101" s="2"/>
      <c r="N101" s="5"/>
    </row>
    <row r="102" spans="1:14" s="1" customFormat="1" ht="24.75" customHeight="1" x14ac:dyDescent="0.25">
      <c r="A102" s="821" t="s">
        <v>141</v>
      </c>
      <c r="B102" s="822"/>
      <c r="C102" s="822"/>
      <c r="D102" s="822"/>
      <c r="E102" s="822"/>
      <c r="F102" s="822"/>
      <c r="G102" s="823"/>
      <c r="H102" s="666">
        <f>SUMIF(G13:G90,"SB(AAL)",H13:H90)</f>
        <v>0</v>
      </c>
      <c r="I102" s="581">
        <f>SUMIF(G13:G90,"SB(AAL)",I13:I90)</f>
        <v>80</v>
      </c>
      <c r="J102" s="581">
        <f>SUMIF(G17:G90,"SB(AAL)",J17:J90)</f>
        <v>545</v>
      </c>
      <c r="K102" s="437"/>
      <c r="L102" s="2"/>
      <c r="M102" s="2"/>
      <c r="N102" s="5"/>
    </row>
    <row r="103" spans="1:14" s="1" customFormat="1" ht="15.75" customHeight="1" x14ac:dyDescent="0.25">
      <c r="A103" s="821" t="s">
        <v>142</v>
      </c>
      <c r="B103" s="822"/>
      <c r="C103" s="822"/>
      <c r="D103" s="822"/>
      <c r="E103" s="822"/>
      <c r="F103" s="822"/>
      <c r="G103" s="823"/>
      <c r="H103" s="666">
        <f>SUMIF(G13:G90,"SB(VRL)",H13:H90)</f>
        <v>790.89999999999986</v>
      </c>
      <c r="I103" s="581">
        <f>SUMIF(G13:G90,"SB(VRL)",I13:I90)</f>
        <v>1007.4</v>
      </c>
      <c r="J103" s="581">
        <f>SUMIF(G13:G90,"SB(VRL)",J13:J90)</f>
        <v>1007.4</v>
      </c>
      <c r="K103" s="437"/>
      <c r="L103" s="2"/>
      <c r="M103" s="2"/>
      <c r="N103" s="5"/>
    </row>
    <row r="104" spans="1:14" s="1" customFormat="1" ht="12.75" x14ac:dyDescent="0.25">
      <c r="A104" s="824" t="s">
        <v>143</v>
      </c>
      <c r="B104" s="825"/>
      <c r="C104" s="825"/>
      <c r="D104" s="825"/>
      <c r="E104" s="825"/>
      <c r="F104" s="825"/>
      <c r="G104" s="826"/>
      <c r="H104" s="667">
        <f>SUM(H105:H107)</f>
        <v>292.5</v>
      </c>
      <c r="I104" s="668">
        <f>I105+I106+I107</f>
        <v>2147.6999999999998</v>
      </c>
      <c r="J104" s="668">
        <f>J105+J106+J107</f>
        <v>3381.1</v>
      </c>
      <c r="K104" s="437"/>
      <c r="L104" s="2"/>
      <c r="M104" s="2"/>
      <c r="N104" s="5"/>
    </row>
    <row r="105" spans="1:14" s="1" customFormat="1" ht="12.75" x14ac:dyDescent="0.25">
      <c r="A105" s="815" t="s">
        <v>144</v>
      </c>
      <c r="B105" s="816"/>
      <c r="C105" s="816"/>
      <c r="D105" s="816"/>
      <c r="E105" s="816"/>
      <c r="F105" s="816"/>
      <c r="G105" s="817"/>
      <c r="H105" s="665">
        <f>SUMIF(G12:G90,"ES",H12:H90)</f>
        <v>242</v>
      </c>
      <c r="I105" s="596">
        <f>SUMIF(G12:G90,"ES",I12:I90)</f>
        <v>2104.1</v>
      </c>
      <c r="J105" s="596">
        <f>SUMIF(G12:G90,"ES",J12:J90)</f>
        <v>3337.5</v>
      </c>
      <c r="K105" s="437"/>
      <c r="L105" s="2"/>
      <c r="M105" s="2"/>
      <c r="N105" s="5"/>
    </row>
    <row r="106" spans="1:14" s="1" customFormat="1" ht="12.75" x14ac:dyDescent="0.25">
      <c r="A106" s="818" t="s">
        <v>145</v>
      </c>
      <c r="B106" s="819"/>
      <c r="C106" s="819"/>
      <c r="D106" s="819"/>
      <c r="E106" s="819"/>
      <c r="F106" s="819"/>
      <c r="G106" s="820"/>
      <c r="H106" s="665">
        <f>SUMIF(G13:G90,"LRVB",H13:H90)</f>
        <v>50.5</v>
      </c>
      <c r="I106" s="596">
        <f>SUMIF(G13:G90,"LRVB",I13:I90)</f>
        <v>43.6</v>
      </c>
      <c r="J106" s="596">
        <f>SUMIF(G13:G90,"LRVB",J13:J90)</f>
        <v>43.6</v>
      </c>
      <c r="K106" s="437"/>
      <c r="L106" s="2"/>
      <c r="M106" s="2"/>
      <c r="N106" s="5"/>
    </row>
    <row r="107" spans="1:14" s="1" customFormat="1" ht="12.75" x14ac:dyDescent="0.25">
      <c r="A107" s="818" t="s">
        <v>146</v>
      </c>
      <c r="B107" s="819"/>
      <c r="C107" s="819"/>
      <c r="D107" s="819"/>
      <c r="E107" s="819"/>
      <c r="F107" s="819"/>
      <c r="G107" s="820"/>
      <c r="H107" s="665">
        <f>SUMIF(G12:G90,"Kt",H12:H90)</f>
        <v>0</v>
      </c>
      <c r="I107" s="596">
        <f>SUMIF(G12:G90,"Kt",I12:I90)</f>
        <v>0</v>
      </c>
      <c r="J107" s="596">
        <f>SUMIF(G12:G90,"Kt",J12:J90)</f>
        <v>0</v>
      </c>
      <c r="K107" s="437"/>
      <c r="L107" s="2"/>
      <c r="M107" s="2"/>
      <c r="N107" s="5"/>
    </row>
    <row r="108" spans="1:14" s="1" customFormat="1" ht="13.5" thickBot="1" x14ac:dyDescent="0.3">
      <c r="A108" s="812" t="s">
        <v>147</v>
      </c>
      <c r="B108" s="813"/>
      <c r="C108" s="813"/>
      <c r="D108" s="813"/>
      <c r="E108" s="813"/>
      <c r="F108" s="813"/>
      <c r="G108" s="814"/>
      <c r="H108" s="669">
        <f>SUM(H94,H104)</f>
        <v>6906.7999999999993</v>
      </c>
      <c r="I108" s="670">
        <f>I104+I94</f>
        <v>9320.9</v>
      </c>
      <c r="J108" s="670">
        <f ca="1">J104+J94</f>
        <v>10941.099999999999</v>
      </c>
      <c r="K108" s="50"/>
      <c r="N108" s="442"/>
    </row>
    <row r="109" spans="1:14" s="1" customFormat="1" ht="12.75" x14ac:dyDescent="0.25">
      <c r="A109" s="2"/>
      <c r="B109" s="2"/>
      <c r="C109" s="2"/>
      <c r="D109" s="2"/>
      <c r="E109" s="2"/>
      <c r="F109" s="3"/>
      <c r="G109" s="4"/>
      <c r="H109" s="391"/>
      <c r="I109" s="767"/>
      <c r="J109" s="767"/>
      <c r="K109" s="2"/>
      <c r="L109" s="2"/>
      <c r="M109" s="2"/>
      <c r="N109" s="5"/>
    </row>
    <row r="112" spans="1:14" x14ac:dyDescent="0.25">
      <c r="I112" s="778"/>
      <c r="J112" s="779"/>
    </row>
  </sheetData>
  <mergeCells count="149">
    <mergeCell ref="J5:J7"/>
    <mergeCell ref="K5:N5"/>
    <mergeCell ref="K6:K7"/>
    <mergeCell ref="L6:N6"/>
    <mergeCell ref="F5:F7"/>
    <mergeCell ref="G5:G7"/>
    <mergeCell ref="I5:I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A8:N8"/>
    <mergeCell ref="A9:N9"/>
    <mergeCell ref="B10:N10"/>
    <mergeCell ref="C11:N11"/>
    <mergeCell ref="E12:E16"/>
    <mergeCell ref="F12:F16"/>
    <mergeCell ref="D13:D14"/>
    <mergeCell ref="K13:K14"/>
    <mergeCell ref="D15:D16"/>
    <mergeCell ref="K15:K16"/>
    <mergeCell ref="A18:A20"/>
    <mergeCell ref="B18:B20"/>
    <mergeCell ref="C18:C20"/>
    <mergeCell ref="D18:D19"/>
    <mergeCell ref="E18:E20"/>
    <mergeCell ref="F18:F20"/>
    <mergeCell ref="D20:D21"/>
    <mergeCell ref="K20:K21"/>
    <mergeCell ref="A23:A24"/>
    <mergeCell ref="B23:B24"/>
    <mergeCell ref="C23:C24"/>
    <mergeCell ref="D23:D24"/>
    <mergeCell ref="E23:E24"/>
    <mergeCell ref="F23:F24"/>
    <mergeCell ref="P27:P28"/>
    <mergeCell ref="A29:A31"/>
    <mergeCell ref="B29:B31"/>
    <mergeCell ref="C29:C31"/>
    <mergeCell ref="D29:D31"/>
    <mergeCell ref="E29:E31"/>
    <mergeCell ref="K23:K24"/>
    <mergeCell ref="A25:A28"/>
    <mergeCell ref="B25:B28"/>
    <mergeCell ref="C25:C28"/>
    <mergeCell ref="D25:D28"/>
    <mergeCell ref="F25:F28"/>
    <mergeCell ref="K25:K26"/>
    <mergeCell ref="F29:F31"/>
    <mergeCell ref="K29:K31"/>
    <mergeCell ref="L29:L31"/>
    <mergeCell ref="O25:O26"/>
    <mergeCell ref="E26:E28"/>
    <mergeCell ref="K27:K28"/>
    <mergeCell ref="C36:N36"/>
    <mergeCell ref="A37:A39"/>
    <mergeCell ref="B37:B39"/>
    <mergeCell ref="C37:C39"/>
    <mergeCell ref="E37:E39"/>
    <mergeCell ref="F37:F39"/>
    <mergeCell ref="D38:D39"/>
    <mergeCell ref="D32:D34"/>
    <mergeCell ref="E32:E34"/>
    <mergeCell ref="F32:F34"/>
    <mergeCell ref="C35:G35"/>
    <mergeCell ref="F40:F41"/>
    <mergeCell ref="K40:K41"/>
    <mergeCell ref="C44:G44"/>
    <mergeCell ref="K44:N44"/>
    <mergeCell ref="D42:D43"/>
    <mergeCell ref="E42:E43"/>
    <mergeCell ref="F42:F43"/>
    <mergeCell ref="A40:A41"/>
    <mergeCell ref="B40:B41"/>
    <mergeCell ref="C40:C41"/>
    <mergeCell ref="D40:D41"/>
    <mergeCell ref="E40:E41"/>
    <mergeCell ref="M42:M43"/>
    <mergeCell ref="N42:N43"/>
    <mergeCell ref="D66:D67"/>
    <mergeCell ref="D57:D59"/>
    <mergeCell ref="O57:V59"/>
    <mergeCell ref="D62:D65"/>
    <mergeCell ref="E62:E65"/>
    <mergeCell ref="K64:K65"/>
    <mergeCell ref="C45:N45"/>
    <mergeCell ref="E47:E50"/>
    <mergeCell ref="D53:D56"/>
    <mergeCell ref="E54:E56"/>
    <mergeCell ref="D49:D51"/>
    <mergeCell ref="K71:K73"/>
    <mergeCell ref="N71:N73"/>
    <mergeCell ref="A74:A76"/>
    <mergeCell ref="B74:B76"/>
    <mergeCell ref="C74:C76"/>
    <mergeCell ref="D74:D76"/>
    <mergeCell ref="F74:F76"/>
    <mergeCell ref="A71:A73"/>
    <mergeCell ref="B71:B73"/>
    <mergeCell ref="C71:C73"/>
    <mergeCell ref="D71:D73"/>
    <mergeCell ref="E71:E73"/>
    <mergeCell ref="F71:F73"/>
    <mergeCell ref="K79:N79"/>
    <mergeCell ref="C80:N80"/>
    <mergeCell ref="A95:G95"/>
    <mergeCell ref="B89:G89"/>
    <mergeCell ref="K89:N89"/>
    <mergeCell ref="B90:G90"/>
    <mergeCell ref="K90:N90"/>
    <mergeCell ref="A91:G91"/>
    <mergeCell ref="C88:G88"/>
    <mergeCell ref="K88:N88"/>
    <mergeCell ref="A81:A84"/>
    <mergeCell ref="B81:B84"/>
    <mergeCell ref="C81:C84"/>
    <mergeCell ref="D81:D84"/>
    <mergeCell ref="E81:E84"/>
    <mergeCell ref="F81:F84"/>
    <mergeCell ref="K81:K82"/>
    <mergeCell ref="D68:D69"/>
    <mergeCell ref="F85:F87"/>
    <mergeCell ref="H5:H7"/>
    <mergeCell ref="K42:K43"/>
    <mergeCell ref="L42:L43"/>
    <mergeCell ref="A108:G108"/>
    <mergeCell ref="A105:G105"/>
    <mergeCell ref="A106:G106"/>
    <mergeCell ref="A107:G107"/>
    <mergeCell ref="A102:G102"/>
    <mergeCell ref="A103:G103"/>
    <mergeCell ref="A104:G104"/>
    <mergeCell ref="A99:G99"/>
    <mergeCell ref="A100:G100"/>
    <mergeCell ref="A101:G101"/>
    <mergeCell ref="A96:G96"/>
    <mergeCell ref="A97:G97"/>
    <mergeCell ref="A98:G98"/>
    <mergeCell ref="A92:G92"/>
    <mergeCell ref="A93:G93"/>
    <mergeCell ref="A94:G94"/>
    <mergeCell ref="D85:D87"/>
    <mergeCell ref="K85:K86"/>
    <mergeCell ref="C79:G79"/>
  </mergeCells>
  <printOptions horizontalCentered="1"/>
  <pageMargins left="0.78740157480314965" right="0.19685039370078741" top="0.78740157480314965" bottom="0.39370078740157483" header="0" footer="0"/>
  <pageSetup paperSize="9" scale="70" orientation="portrait" r:id="rId1"/>
  <rowBreaks count="2" manualBreakCount="2">
    <brk id="51" max="13" man="1"/>
    <brk id="9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3"/>
  <sheetViews>
    <sheetView tabSelected="1" topLeftCell="A61" zoomScaleNormal="100" zoomScaleSheetLayoutView="100" workbookViewId="0">
      <selection activeCell="AA9" sqref="AA9"/>
    </sheetView>
  </sheetViews>
  <sheetFormatPr defaultRowHeight="15" x14ac:dyDescent="0.25"/>
  <cols>
    <col min="1" max="1" width="2.85546875" style="777" customWidth="1"/>
    <col min="2" max="2" width="3.140625" style="777" customWidth="1"/>
    <col min="3" max="3" width="2.85546875" style="777" customWidth="1"/>
    <col min="4" max="4" width="3.140625" style="777" customWidth="1"/>
    <col min="5" max="5" width="35.5703125" style="777" customWidth="1"/>
    <col min="6" max="7" width="3.5703125" style="777" customWidth="1"/>
    <col min="8" max="8" width="14.28515625" style="777" customWidth="1"/>
    <col min="9" max="11" width="9.140625" style="777"/>
    <col min="12" max="13" width="10" style="777" bestFit="1" customWidth="1"/>
    <col min="14" max="14" width="8.42578125" style="777" customWidth="1"/>
    <col min="15" max="17" width="9.140625" style="777"/>
    <col min="18" max="18" width="30" style="777" customWidth="1"/>
    <col min="19" max="19" width="5.7109375" style="777" customWidth="1"/>
    <col min="20" max="20" width="5" style="777" customWidth="1"/>
    <col min="21" max="21" width="6" style="777" customWidth="1"/>
    <col min="22" max="16384" width="9.140625" style="777"/>
  </cols>
  <sheetData>
    <row r="1" spans="1:30" ht="15.75" x14ac:dyDescent="0.25">
      <c r="A1" s="1046" t="s">
        <v>193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</row>
    <row r="2" spans="1:30" s="1" customFormat="1" ht="15.75" x14ac:dyDescent="0.25">
      <c r="A2" s="1029" t="s">
        <v>0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</row>
    <row r="3" spans="1:30" s="1" customFormat="1" ht="15.75" x14ac:dyDescent="0.25">
      <c r="A3" s="1030" t="s">
        <v>1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</row>
    <row r="4" spans="1:30" s="1" customFormat="1" ht="15.75" x14ac:dyDescent="0.25">
      <c r="A4" s="1031" t="s">
        <v>194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</row>
    <row r="5" spans="1:30" s="1" customFormat="1" ht="15.75" thickBot="1" x14ac:dyDescent="0.3">
      <c r="A5" s="2"/>
      <c r="B5" s="2"/>
      <c r="C5" s="2"/>
      <c r="D5" s="2"/>
      <c r="E5" s="2"/>
      <c r="F5" s="2"/>
      <c r="G5" s="3"/>
      <c r="H5" s="3"/>
      <c r="I5" s="4"/>
      <c r="J5" s="5"/>
      <c r="K5" s="5"/>
      <c r="L5" s="5"/>
      <c r="M5" s="5"/>
      <c r="N5" s="5"/>
      <c r="O5" s="5"/>
      <c r="P5" s="5"/>
      <c r="Q5" s="5"/>
      <c r="R5" s="2"/>
      <c r="S5" s="1032" t="s">
        <v>3</v>
      </c>
      <c r="T5" s="1033"/>
      <c r="U5" s="1033"/>
    </row>
    <row r="6" spans="1:30" s="1" customFormat="1" ht="47.25" customHeight="1" x14ac:dyDescent="0.25">
      <c r="A6" s="1034" t="s">
        <v>4</v>
      </c>
      <c r="B6" s="1037" t="s">
        <v>5</v>
      </c>
      <c r="C6" s="1037" t="s">
        <v>6</v>
      </c>
      <c r="D6" s="1037" t="s">
        <v>7</v>
      </c>
      <c r="E6" s="1040" t="s">
        <v>8</v>
      </c>
      <c r="F6" s="1043" t="s">
        <v>9</v>
      </c>
      <c r="G6" s="1015" t="s">
        <v>10</v>
      </c>
      <c r="H6" s="1074" t="s">
        <v>11</v>
      </c>
      <c r="I6" s="1015" t="s">
        <v>12</v>
      </c>
      <c r="J6" s="6" t="s">
        <v>13</v>
      </c>
      <c r="K6" s="6" t="s">
        <v>14</v>
      </c>
      <c r="L6" s="1052" t="s">
        <v>15</v>
      </c>
      <c r="M6" s="1053"/>
      <c r="N6" s="1053"/>
      <c r="O6" s="1054"/>
      <c r="P6" s="1015" t="s">
        <v>16</v>
      </c>
      <c r="Q6" s="1015" t="s">
        <v>17</v>
      </c>
      <c r="R6" s="1018" t="s">
        <v>18</v>
      </c>
      <c r="S6" s="1019"/>
      <c r="T6" s="1019"/>
      <c r="U6" s="1020"/>
    </row>
    <row r="7" spans="1:30" s="1" customFormat="1" ht="14.25" customHeight="1" x14ac:dyDescent="0.25">
      <c r="A7" s="1035"/>
      <c r="B7" s="1038"/>
      <c r="C7" s="1038"/>
      <c r="D7" s="1038"/>
      <c r="E7" s="1041"/>
      <c r="F7" s="1044"/>
      <c r="G7" s="1016"/>
      <c r="H7" s="1075"/>
      <c r="I7" s="1016"/>
      <c r="J7" s="1066" t="s">
        <v>19</v>
      </c>
      <c r="K7" s="1066" t="s">
        <v>19</v>
      </c>
      <c r="L7" s="1068" t="s">
        <v>19</v>
      </c>
      <c r="M7" s="1070" t="s">
        <v>20</v>
      </c>
      <c r="N7" s="1071"/>
      <c r="O7" s="1072" t="s">
        <v>21</v>
      </c>
      <c r="P7" s="1016"/>
      <c r="Q7" s="1016"/>
      <c r="R7" s="1021" t="s">
        <v>8</v>
      </c>
      <c r="S7" s="1023" t="s">
        <v>22</v>
      </c>
      <c r="T7" s="1024"/>
      <c r="U7" s="1025"/>
    </row>
    <row r="8" spans="1:30" s="1" customFormat="1" ht="73.5" customHeight="1" thickBot="1" x14ac:dyDescent="0.3">
      <c r="A8" s="1036"/>
      <c r="B8" s="1039"/>
      <c r="C8" s="1039"/>
      <c r="D8" s="1039"/>
      <c r="E8" s="1042"/>
      <c r="F8" s="1045"/>
      <c r="G8" s="1017"/>
      <c r="H8" s="1076"/>
      <c r="I8" s="1017"/>
      <c r="J8" s="1067"/>
      <c r="K8" s="1067"/>
      <c r="L8" s="1069"/>
      <c r="M8" s="7" t="s">
        <v>19</v>
      </c>
      <c r="N8" s="8" t="s">
        <v>23</v>
      </c>
      <c r="O8" s="1073"/>
      <c r="P8" s="1017"/>
      <c r="Q8" s="1017"/>
      <c r="R8" s="1022"/>
      <c r="S8" s="9" t="s">
        <v>24</v>
      </c>
      <c r="T8" s="9" t="s">
        <v>25</v>
      </c>
      <c r="U8" s="10" t="s">
        <v>26</v>
      </c>
    </row>
    <row r="9" spans="1:30" s="11" customFormat="1" ht="12.75" x14ac:dyDescent="0.2">
      <c r="A9" s="1000" t="s">
        <v>27</v>
      </c>
      <c r="B9" s="1001"/>
      <c r="C9" s="1001"/>
      <c r="D9" s="1001"/>
      <c r="E9" s="1001"/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1001"/>
      <c r="S9" s="1001"/>
      <c r="T9" s="1001"/>
      <c r="U9" s="1002"/>
    </row>
    <row r="10" spans="1:30" s="11" customFormat="1" ht="12.75" x14ac:dyDescent="0.2">
      <c r="A10" s="1003" t="s">
        <v>28</v>
      </c>
      <c r="B10" s="1004"/>
      <c r="C10" s="1004"/>
      <c r="D10" s="1004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4"/>
      <c r="T10" s="1004"/>
      <c r="U10" s="1005"/>
    </row>
    <row r="11" spans="1:30" s="1" customFormat="1" ht="15" customHeight="1" x14ac:dyDescent="0.25">
      <c r="A11" s="12" t="s">
        <v>29</v>
      </c>
      <c r="B11" s="1006" t="s">
        <v>30</v>
      </c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8"/>
    </row>
    <row r="12" spans="1:30" s="1" customFormat="1" ht="12.75" x14ac:dyDescent="0.25">
      <c r="A12" s="13" t="s">
        <v>29</v>
      </c>
      <c r="B12" s="14" t="s">
        <v>29</v>
      </c>
      <c r="C12" s="1009" t="s">
        <v>31</v>
      </c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1"/>
    </row>
    <row r="13" spans="1:30" s="1" customFormat="1" ht="29.25" customHeight="1" x14ac:dyDescent="0.2">
      <c r="A13" s="15" t="s">
        <v>29</v>
      </c>
      <c r="B13" s="16" t="s">
        <v>29</v>
      </c>
      <c r="C13" s="17" t="s">
        <v>29</v>
      </c>
      <c r="D13" s="18"/>
      <c r="E13" s="19" t="s">
        <v>32</v>
      </c>
      <c r="F13" s="884" t="s">
        <v>33</v>
      </c>
      <c r="G13" s="960" t="s">
        <v>35</v>
      </c>
      <c r="H13" s="20"/>
      <c r="I13" s="21"/>
      <c r="J13" s="22"/>
      <c r="K13" s="43"/>
      <c r="L13" s="212"/>
      <c r="M13" s="44"/>
      <c r="N13" s="213"/>
      <c r="O13" s="24"/>
      <c r="P13" s="25"/>
      <c r="Q13" s="26"/>
      <c r="R13" s="27"/>
      <c r="S13" s="28"/>
      <c r="T13" s="29"/>
      <c r="U13" s="30"/>
    </row>
    <row r="14" spans="1:30" s="1" customFormat="1" ht="17.25" customHeight="1" x14ac:dyDescent="0.25">
      <c r="A14" s="15"/>
      <c r="B14" s="16"/>
      <c r="C14" s="17"/>
      <c r="D14" s="18"/>
      <c r="E14" s="931" t="s">
        <v>36</v>
      </c>
      <c r="F14" s="884"/>
      <c r="G14" s="960"/>
      <c r="H14" s="1055" t="s">
        <v>37</v>
      </c>
      <c r="I14" s="31" t="s">
        <v>38</v>
      </c>
      <c r="J14" s="32">
        <v>4716114</v>
      </c>
      <c r="K14" s="514">
        <v>4716114</v>
      </c>
      <c r="L14" s="780">
        <f>+M14</f>
        <v>4850200</v>
      </c>
      <c r="M14" s="781">
        <v>4850200</v>
      </c>
      <c r="N14" s="515"/>
      <c r="O14" s="34"/>
      <c r="P14" s="521">
        <v>4850200</v>
      </c>
      <c r="Q14" s="521">
        <v>4850200</v>
      </c>
      <c r="R14" s="1013" t="s">
        <v>39</v>
      </c>
      <c r="S14" s="35">
        <v>66</v>
      </c>
      <c r="T14" s="36">
        <v>66</v>
      </c>
      <c r="U14" s="37">
        <v>66</v>
      </c>
    </row>
    <row r="15" spans="1:30" s="1" customFormat="1" ht="18" customHeight="1" x14ac:dyDescent="0.25">
      <c r="A15" s="15"/>
      <c r="B15" s="16"/>
      <c r="C15" s="17"/>
      <c r="D15" s="18"/>
      <c r="E15" s="1012"/>
      <c r="F15" s="884"/>
      <c r="G15" s="960"/>
      <c r="H15" s="1056"/>
      <c r="I15" s="38" t="s">
        <v>40</v>
      </c>
      <c r="J15" s="22">
        <v>246200</v>
      </c>
      <c r="K15" s="22">
        <v>246200</v>
      </c>
      <c r="L15" s="782">
        <f>+M15</f>
        <v>742800</v>
      </c>
      <c r="M15" s="783">
        <v>742800</v>
      </c>
      <c r="N15" s="90"/>
      <c r="O15" s="24"/>
      <c r="P15" s="39">
        <v>658000</v>
      </c>
      <c r="Q15" s="40">
        <v>658000</v>
      </c>
      <c r="R15" s="925"/>
      <c r="S15" s="41"/>
      <c r="T15" s="41"/>
      <c r="U15" s="42"/>
    </row>
    <row r="16" spans="1:30" s="1" customFormat="1" ht="16.5" customHeight="1" x14ac:dyDescent="0.25">
      <c r="A16" s="15"/>
      <c r="B16" s="16"/>
      <c r="C16" s="17"/>
      <c r="D16" s="18"/>
      <c r="E16" s="880" t="s">
        <v>41</v>
      </c>
      <c r="F16" s="884"/>
      <c r="G16" s="960"/>
      <c r="H16" s="1057" t="s">
        <v>42</v>
      </c>
      <c r="I16" s="38" t="s">
        <v>38</v>
      </c>
      <c r="J16" s="43">
        <v>52132</v>
      </c>
      <c r="K16" s="43">
        <v>52132</v>
      </c>
      <c r="L16" s="43">
        <v>68000</v>
      </c>
      <c r="M16" s="44">
        <v>68000</v>
      </c>
      <c r="N16" s="44"/>
      <c r="O16" s="45"/>
      <c r="P16" s="46">
        <v>68000</v>
      </c>
      <c r="Q16" s="47">
        <v>68000</v>
      </c>
      <c r="R16" s="1013" t="s">
        <v>39</v>
      </c>
      <c r="S16" s="48" t="s">
        <v>43</v>
      </c>
      <c r="T16" s="48" t="s">
        <v>43</v>
      </c>
      <c r="U16" s="49" t="s">
        <v>43</v>
      </c>
      <c r="W16" s="50"/>
      <c r="X16" s="50"/>
      <c r="Y16" s="50"/>
      <c r="Z16" s="50"/>
      <c r="AA16" s="50"/>
      <c r="AB16" s="50"/>
      <c r="AC16" s="50"/>
      <c r="AD16" s="50"/>
    </row>
    <row r="17" spans="1:30" s="1" customFormat="1" ht="18" customHeight="1" thickBot="1" x14ac:dyDescent="0.3">
      <c r="A17" s="51"/>
      <c r="B17" s="52"/>
      <c r="C17" s="53"/>
      <c r="D17" s="54"/>
      <c r="E17" s="973"/>
      <c r="F17" s="885"/>
      <c r="G17" s="965"/>
      <c r="H17" s="1058"/>
      <c r="I17" s="55" t="s">
        <v>44</v>
      </c>
      <c r="J17" s="56">
        <f>SUM(J13:J16)</f>
        <v>5014446</v>
      </c>
      <c r="K17" s="56">
        <f>SUM(K13:K16)</f>
        <v>5014446</v>
      </c>
      <c r="L17" s="56">
        <f>SUM(L13:L16)</f>
        <v>5661000</v>
      </c>
      <c r="M17" s="57">
        <f>SUM(M13:M16)</f>
        <v>5661000</v>
      </c>
      <c r="N17" s="57"/>
      <c r="O17" s="58"/>
      <c r="P17" s="59">
        <f>SUM(P14:P16)</f>
        <v>5576200</v>
      </c>
      <c r="Q17" s="60">
        <f t="shared" ref="Q17" si="0">SUM(Q13:Q16)</f>
        <v>5576200</v>
      </c>
      <c r="R17" s="1014"/>
      <c r="S17" s="61"/>
      <c r="T17" s="62"/>
      <c r="U17" s="63"/>
      <c r="W17" s="50"/>
      <c r="X17" s="50"/>
      <c r="Y17" s="50"/>
      <c r="Z17" s="50"/>
      <c r="AA17" s="50"/>
      <c r="AB17" s="50"/>
      <c r="AC17" s="50"/>
      <c r="AD17" s="50"/>
    </row>
    <row r="18" spans="1:30" s="1" customFormat="1" ht="37.5" customHeight="1" x14ac:dyDescent="0.25">
      <c r="A18" s="15" t="s">
        <v>29</v>
      </c>
      <c r="B18" s="16" t="s">
        <v>29</v>
      </c>
      <c r="C18" s="64" t="s">
        <v>45</v>
      </c>
      <c r="D18" s="17"/>
      <c r="E18" s="65" t="s">
        <v>46</v>
      </c>
      <c r="F18" s="66" t="s">
        <v>33</v>
      </c>
      <c r="G18" s="67" t="s">
        <v>35</v>
      </c>
      <c r="H18" s="68"/>
      <c r="I18" s="69" t="s">
        <v>47</v>
      </c>
      <c r="J18" s="70"/>
      <c r="K18" s="71"/>
      <c r="L18" s="72"/>
      <c r="M18" s="73"/>
      <c r="N18" s="73"/>
      <c r="O18" s="74"/>
      <c r="P18" s="75"/>
      <c r="Q18" s="76"/>
      <c r="R18" s="77"/>
      <c r="S18" s="78"/>
      <c r="T18" s="79"/>
      <c r="U18" s="80"/>
      <c r="W18" s="50"/>
      <c r="X18" s="50"/>
      <c r="Y18" s="50"/>
      <c r="Z18" s="50"/>
      <c r="AA18" s="50"/>
      <c r="AB18" s="50"/>
      <c r="AC18" s="50"/>
      <c r="AD18" s="50"/>
    </row>
    <row r="19" spans="1:30" s="1" customFormat="1" ht="26.25" customHeight="1" x14ac:dyDescent="0.25">
      <c r="A19" s="947"/>
      <c r="B19" s="948"/>
      <c r="C19" s="937"/>
      <c r="D19" s="81"/>
      <c r="E19" s="991" t="s">
        <v>48</v>
      </c>
      <c r="F19" s="993"/>
      <c r="G19" s="994"/>
      <c r="H19" s="1078" t="s">
        <v>49</v>
      </c>
      <c r="I19" s="455" t="s">
        <v>47</v>
      </c>
      <c r="J19" s="222">
        <v>73650</v>
      </c>
      <c r="K19" s="223">
        <v>73650</v>
      </c>
      <c r="L19" s="224">
        <v>40000</v>
      </c>
      <c r="M19" s="183">
        <v>40000</v>
      </c>
      <c r="N19" s="183"/>
      <c r="O19" s="737"/>
      <c r="P19" s="185">
        <v>75000</v>
      </c>
      <c r="Q19" s="186">
        <v>75000</v>
      </c>
      <c r="R19" s="84" t="s">
        <v>50</v>
      </c>
      <c r="S19" s="507" t="s">
        <v>150</v>
      </c>
      <c r="T19" s="85" t="s">
        <v>51</v>
      </c>
      <c r="U19" s="86" t="s">
        <v>51</v>
      </c>
      <c r="W19" s="50"/>
      <c r="X19" s="50"/>
      <c r="Y19" s="50"/>
      <c r="Z19" s="50"/>
      <c r="AA19" s="50"/>
      <c r="AB19" s="50"/>
      <c r="AC19" s="50"/>
      <c r="AD19" s="50"/>
    </row>
    <row r="20" spans="1:30" s="1" customFormat="1" ht="16.5" customHeight="1" x14ac:dyDescent="0.25">
      <c r="A20" s="947"/>
      <c r="B20" s="948"/>
      <c r="C20" s="937"/>
      <c r="D20" s="81"/>
      <c r="E20" s="992"/>
      <c r="F20" s="993"/>
      <c r="G20" s="994"/>
      <c r="H20" s="1050"/>
      <c r="I20" s="87" t="s">
        <v>52</v>
      </c>
      <c r="J20" s="88"/>
      <c r="K20" s="89"/>
      <c r="L20" s="90">
        <v>6900</v>
      </c>
      <c r="M20" s="23">
        <v>6900</v>
      </c>
      <c r="N20" s="23"/>
      <c r="O20" s="24"/>
      <c r="P20" s="91"/>
      <c r="Q20" s="92"/>
      <c r="R20" s="93" t="s">
        <v>53</v>
      </c>
      <c r="S20" s="94">
        <v>270</v>
      </c>
      <c r="T20" s="95">
        <v>270</v>
      </c>
      <c r="U20" s="96">
        <v>270</v>
      </c>
      <c r="W20" s="50"/>
      <c r="X20" s="50"/>
      <c r="Y20" s="50"/>
      <c r="Z20" s="50"/>
      <c r="AA20" s="50"/>
      <c r="AB20" s="50"/>
      <c r="AC20" s="50"/>
      <c r="AD20" s="50"/>
    </row>
    <row r="21" spans="1:30" s="1" customFormat="1" ht="16.5" customHeight="1" x14ac:dyDescent="0.25">
      <c r="A21" s="947"/>
      <c r="B21" s="948"/>
      <c r="C21" s="937"/>
      <c r="D21" s="81"/>
      <c r="E21" s="995" t="s">
        <v>54</v>
      </c>
      <c r="F21" s="993"/>
      <c r="G21" s="994"/>
      <c r="H21" s="1050"/>
      <c r="I21" s="464" t="s">
        <v>47</v>
      </c>
      <c r="J21" s="222">
        <v>16798</v>
      </c>
      <c r="K21" s="223">
        <v>16798</v>
      </c>
      <c r="L21" s="224">
        <v>16700</v>
      </c>
      <c r="M21" s="183">
        <v>16700</v>
      </c>
      <c r="N21" s="206"/>
      <c r="O21" s="456"/>
      <c r="P21" s="185">
        <v>16700</v>
      </c>
      <c r="Q21" s="186">
        <v>16700</v>
      </c>
      <c r="R21" s="996" t="s">
        <v>180</v>
      </c>
      <c r="S21" s="172">
        <v>50</v>
      </c>
      <c r="T21" s="131">
        <v>50</v>
      </c>
      <c r="U21" s="184">
        <v>50</v>
      </c>
      <c r="W21" s="50"/>
      <c r="X21" s="50"/>
      <c r="Y21" s="50"/>
      <c r="Z21" s="50"/>
      <c r="AA21" s="50"/>
      <c r="AB21" s="50"/>
      <c r="AC21" s="50"/>
      <c r="AD21" s="50"/>
    </row>
    <row r="22" spans="1:30" s="1" customFormat="1" ht="7.5" customHeight="1" x14ac:dyDescent="0.25">
      <c r="A22" s="735"/>
      <c r="B22" s="736"/>
      <c r="C22" s="732"/>
      <c r="D22" s="81"/>
      <c r="E22" s="932"/>
      <c r="F22" s="216"/>
      <c r="G22" s="732"/>
      <c r="H22" s="461"/>
      <c r="I22" s="101"/>
      <c r="J22" s="88"/>
      <c r="K22" s="89"/>
      <c r="L22" s="90"/>
      <c r="M22" s="23"/>
      <c r="N22" s="23"/>
      <c r="O22" s="24"/>
      <c r="P22" s="91"/>
      <c r="Q22" s="92"/>
      <c r="R22" s="997"/>
      <c r="S22" s="172"/>
      <c r="T22" s="131"/>
      <c r="U22" s="184"/>
      <c r="W22" s="50"/>
      <c r="X22" s="50"/>
      <c r="Y22" s="50"/>
      <c r="Z22" s="50"/>
      <c r="AA22" s="50"/>
      <c r="AB22" s="50"/>
      <c r="AC22" s="50"/>
      <c r="AD22" s="50"/>
    </row>
    <row r="23" spans="1:30" s="1" customFormat="1" ht="14.25" customHeight="1" thickBot="1" x14ac:dyDescent="0.3">
      <c r="A23" s="102"/>
      <c r="B23" s="748"/>
      <c r="C23" s="749"/>
      <c r="D23" s="103"/>
      <c r="E23" s="104"/>
      <c r="F23" s="462"/>
      <c r="G23" s="749"/>
      <c r="H23" s="463"/>
      <c r="I23" s="105" t="s">
        <v>44</v>
      </c>
      <c r="J23" s="106">
        <f>SUM(J18:J22)</f>
        <v>90448</v>
      </c>
      <c r="K23" s="60">
        <f>SUM(K18:K22)</f>
        <v>90448</v>
      </c>
      <c r="L23" s="107">
        <f>SUM(L18:L22)</f>
        <v>63600</v>
      </c>
      <c r="M23" s="57">
        <f t="shared" ref="M23:Q23" si="1">SUM(M18:M22)</f>
        <v>63600</v>
      </c>
      <c r="N23" s="57"/>
      <c r="O23" s="108"/>
      <c r="P23" s="106">
        <f t="shared" si="1"/>
        <v>91700</v>
      </c>
      <c r="Q23" s="60">
        <f t="shared" si="1"/>
        <v>91700</v>
      </c>
      <c r="R23" s="457"/>
      <c r="S23" s="458"/>
      <c r="T23" s="459"/>
      <c r="U23" s="460"/>
      <c r="W23" s="50"/>
      <c r="X23" s="50"/>
      <c r="Y23" s="50"/>
      <c r="Z23" s="50"/>
      <c r="AA23" s="50"/>
      <c r="AB23" s="50"/>
      <c r="AC23" s="50"/>
      <c r="AD23" s="50"/>
    </row>
    <row r="24" spans="1:30" s="1" customFormat="1" ht="15.75" customHeight="1" x14ac:dyDescent="0.25">
      <c r="A24" s="953" t="s">
        <v>29</v>
      </c>
      <c r="B24" s="954" t="s">
        <v>29</v>
      </c>
      <c r="C24" s="955" t="s">
        <v>56</v>
      </c>
      <c r="D24" s="109"/>
      <c r="E24" s="972" t="s">
        <v>57</v>
      </c>
      <c r="F24" s="974" t="s">
        <v>33</v>
      </c>
      <c r="G24" s="959" t="s">
        <v>35</v>
      </c>
      <c r="H24" s="1059" t="s">
        <v>37</v>
      </c>
      <c r="I24" s="110" t="s">
        <v>38</v>
      </c>
      <c r="J24" s="70">
        <v>46687</v>
      </c>
      <c r="K24" s="71">
        <v>46687</v>
      </c>
      <c r="L24" s="72">
        <v>16800</v>
      </c>
      <c r="M24" s="73">
        <v>16800</v>
      </c>
      <c r="N24" s="73"/>
      <c r="O24" s="74"/>
      <c r="P24" s="111">
        <v>30000</v>
      </c>
      <c r="Q24" s="76">
        <v>30000</v>
      </c>
      <c r="R24" s="975" t="s">
        <v>164</v>
      </c>
      <c r="S24" s="112">
        <v>100</v>
      </c>
      <c r="T24" s="113">
        <v>100</v>
      </c>
      <c r="U24" s="114">
        <v>100</v>
      </c>
      <c r="W24" s="50"/>
      <c r="X24" s="50"/>
      <c r="Y24" s="50"/>
      <c r="Z24" s="50"/>
      <c r="AA24" s="50"/>
      <c r="AB24" s="50"/>
      <c r="AC24" s="50"/>
      <c r="AD24" s="50"/>
    </row>
    <row r="25" spans="1:30" s="1" customFormat="1" ht="15" customHeight="1" thickBot="1" x14ac:dyDescent="0.3">
      <c r="A25" s="947"/>
      <c r="B25" s="998"/>
      <c r="C25" s="999"/>
      <c r="D25" s="103"/>
      <c r="E25" s="973"/>
      <c r="F25" s="885"/>
      <c r="G25" s="965"/>
      <c r="H25" s="1077"/>
      <c r="I25" s="55" t="s">
        <v>44</v>
      </c>
      <c r="J25" s="106">
        <f>SUM(J24:J24)</f>
        <v>46687</v>
      </c>
      <c r="K25" s="60">
        <f>SUM(K24:K24)</f>
        <v>46687</v>
      </c>
      <c r="L25" s="115">
        <f>SUM(L24:L24)</f>
        <v>16800</v>
      </c>
      <c r="M25" s="57">
        <f t="shared" ref="M25" si="2">SUM(M24:M24)</f>
        <v>16800</v>
      </c>
      <c r="N25" s="59"/>
      <c r="O25" s="58"/>
      <c r="P25" s="106">
        <f t="shared" ref="P25:Q25" si="3">SUM(P24:P24)</f>
        <v>30000</v>
      </c>
      <c r="Q25" s="60">
        <f t="shared" si="3"/>
        <v>30000</v>
      </c>
      <c r="R25" s="976"/>
      <c r="S25" s="116"/>
      <c r="T25" s="725"/>
      <c r="U25" s="117"/>
      <c r="W25" s="50"/>
      <c r="X25" s="50"/>
      <c r="Y25" s="50"/>
      <c r="Z25" s="50"/>
      <c r="AA25" s="50"/>
      <c r="AB25" s="50"/>
      <c r="AC25" s="50"/>
      <c r="AD25" s="50"/>
    </row>
    <row r="26" spans="1:30" s="1" customFormat="1" ht="18" customHeight="1" x14ac:dyDescent="0.25">
      <c r="A26" s="953" t="s">
        <v>29</v>
      </c>
      <c r="B26" s="954" t="s">
        <v>29</v>
      </c>
      <c r="C26" s="970" t="s">
        <v>58</v>
      </c>
      <c r="D26" s="109"/>
      <c r="E26" s="977" t="s">
        <v>153</v>
      </c>
      <c r="F26" s="724" t="s">
        <v>59</v>
      </c>
      <c r="G26" s="959" t="s">
        <v>35</v>
      </c>
      <c r="H26" s="1059" t="s">
        <v>37</v>
      </c>
      <c r="I26" s="118" t="s">
        <v>40</v>
      </c>
      <c r="J26" s="443">
        <f>K26+M26</f>
        <v>42800</v>
      </c>
      <c r="K26" s="443">
        <f>L26+N26</f>
        <v>42800</v>
      </c>
      <c r="L26" s="679">
        <v>42800</v>
      </c>
      <c r="M26" s="469"/>
      <c r="N26" s="680"/>
      <c r="O26" s="681">
        <v>42800</v>
      </c>
      <c r="P26" s="468">
        <v>349400</v>
      </c>
      <c r="Q26" s="75">
        <v>349400</v>
      </c>
      <c r="R26" s="981" t="s">
        <v>162</v>
      </c>
      <c r="S26" s="448">
        <v>15</v>
      </c>
      <c r="T26" s="121">
        <v>116</v>
      </c>
      <c r="U26" s="555">
        <v>115</v>
      </c>
      <c r="V26" s="966"/>
      <c r="W26" s="772"/>
      <c r="X26" s="50"/>
      <c r="Y26" s="50"/>
      <c r="Z26" s="50"/>
      <c r="AA26" s="50"/>
      <c r="AB26" s="50"/>
      <c r="AC26" s="50"/>
      <c r="AD26" s="50"/>
    </row>
    <row r="27" spans="1:30" s="1" customFormat="1" ht="14.25" customHeight="1" x14ac:dyDescent="0.25">
      <c r="A27" s="947"/>
      <c r="B27" s="948"/>
      <c r="C27" s="949"/>
      <c r="D27" s="81"/>
      <c r="E27" s="978"/>
      <c r="F27" s="987" t="s">
        <v>60</v>
      </c>
      <c r="G27" s="960"/>
      <c r="H27" s="1060"/>
      <c r="I27" s="127" t="s">
        <v>61</v>
      </c>
      <c r="J27" s="128"/>
      <c r="K27" s="129"/>
      <c r="L27" s="682">
        <v>242000</v>
      </c>
      <c r="M27" s="476"/>
      <c r="N27" s="683"/>
      <c r="O27" s="450">
        <v>242000</v>
      </c>
      <c r="P27" s="475">
        <v>1980100</v>
      </c>
      <c r="Q27" s="133">
        <v>1980100</v>
      </c>
      <c r="R27" s="1065"/>
      <c r="S27" s="172"/>
      <c r="T27" s="131"/>
      <c r="U27" s="184"/>
      <c r="V27" s="966"/>
      <c r="W27" s="772"/>
      <c r="X27" s="50"/>
      <c r="Y27" s="50"/>
      <c r="Z27" s="50"/>
      <c r="AA27" s="50"/>
      <c r="AB27" s="50"/>
      <c r="AC27" s="50"/>
      <c r="AD27" s="50"/>
    </row>
    <row r="28" spans="1:30" s="1" customFormat="1" ht="17.25" customHeight="1" x14ac:dyDescent="0.25">
      <c r="A28" s="947"/>
      <c r="B28" s="948"/>
      <c r="C28" s="949"/>
      <c r="D28" s="81"/>
      <c r="E28" s="978"/>
      <c r="F28" s="987"/>
      <c r="G28" s="960"/>
      <c r="H28" s="1060"/>
      <c r="I28" s="127"/>
      <c r="J28" s="128"/>
      <c r="K28" s="129"/>
      <c r="L28" s="489"/>
      <c r="M28" s="131"/>
      <c r="N28" s="172"/>
      <c r="O28" s="450"/>
      <c r="P28" s="133"/>
      <c r="Q28" s="133"/>
      <c r="R28" s="989" t="s">
        <v>163</v>
      </c>
      <c r="S28" s="172"/>
      <c r="T28" s="131">
        <v>4</v>
      </c>
      <c r="U28" s="184">
        <v>4</v>
      </c>
      <c r="V28" s="772"/>
      <c r="W28" s="966"/>
      <c r="X28" s="50"/>
      <c r="Y28" s="50"/>
      <c r="Z28" s="50"/>
      <c r="AA28" s="50"/>
      <c r="AB28" s="50"/>
      <c r="AC28" s="50"/>
      <c r="AD28" s="50"/>
    </row>
    <row r="29" spans="1:30" s="1" customFormat="1" ht="15" customHeight="1" thickBot="1" x14ac:dyDescent="0.3">
      <c r="A29" s="947"/>
      <c r="B29" s="948"/>
      <c r="C29" s="949"/>
      <c r="D29" s="81"/>
      <c r="E29" s="979"/>
      <c r="F29" s="988"/>
      <c r="G29" s="980"/>
      <c r="H29" s="1061"/>
      <c r="I29" s="134" t="s">
        <v>44</v>
      </c>
      <c r="J29" s="135">
        <f>J26+J27</f>
        <v>42800</v>
      </c>
      <c r="K29" s="136">
        <f>K26+K27</f>
        <v>42800</v>
      </c>
      <c r="L29" s="137">
        <f>SUM(L26:L28)</f>
        <v>284800</v>
      </c>
      <c r="M29" s="138"/>
      <c r="N29" s="449"/>
      <c r="O29" s="58">
        <f>SUM(O26:O28)</f>
        <v>284800</v>
      </c>
      <c r="P29" s="135">
        <f>SUM(P26:P28)</f>
        <v>2329500</v>
      </c>
      <c r="Q29" s="136">
        <f>SUM(Q26:Q28)</f>
        <v>2329500</v>
      </c>
      <c r="R29" s="1014"/>
      <c r="S29" s="172"/>
      <c r="T29" s="131"/>
      <c r="U29" s="184"/>
      <c r="V29" s="772"/>
      <c r="W29" s="966"/>
      <c r="X29" s="50"/>
      <c r="Y29" s="50"/>
      <c r="Z29" s="50"/>
      <c r="AA29" s="50"/>
      <c r="AB29" s="50"/>
      <c r="AC29" s="50"/>
      <c r="AD29" s="50"/>
    </row>
    <row r="30" spans="1:30" s="1" customFormat="1" ht="16.5" customHeight="1" x14ac:dyDescent="0.25">
      <c r="A30" s="953" t="s">
        <v>29</v>
      </c>
      <c r="B30" s="967" t="s">
        <v>29</v>
      </c>
      <c r="C30" s="970" t="s">
        <v>34</v>
      </c>
      <c r="D30" s="109"/>
      <c r="E30" s="972" t="s">
        <v>62</v>
      </c>
      <c r="F30" s="974"/>
      <c r="G30" s="959" t="s">
        <v>35</v>
      </c>
      <c r="H30" s="1059" t="s">
        <v>37</v>
      </c>
      <c r="I30" s="444" t="s">
        <v>111</v>
      </c>
      <c r="J30" s="119">
        <v>47729</v>
      </c>
      <c r="K30" s="120">
        <v>47729</v>
      </c>
      <c r="L30" s="445">
        <v>31500</v>
      </c>
      <c r="M30" s="506">
        <v>31500</v>
      </c>
      <c r="N30" s="445"/>
      <c r="O30" s="446"/>
      <c r="P30" s="75"/>
      <c r="Q30" s="123"/>
      <c r="R30" s="975" t="s">
        <v>161</v>
      </c>
      <c r="S30" s="1062" t="s">
        <v>160</v>
      </c>
      <c r="T30" s="113"/>
      <c r="U30" s="114"/>
      <c r="W30" s="50"/>
      <c r="X30" s="50"/>
      <c r="Y30" s="50"/>
      <c r="Z30" s="50"/>
      <c r="AA30" s="50"/>
      <c r="AB30" s="50"/>
      <c r="AC30" s="50"/>
      <c r="AD30" s="50"/>
    </row>
    <row r="31" spans="1:30" s="1" customFormat="1" ht="16.5" customHeight="1" x14ac:dyDescent="0.25">
      <c r="A31" s="947"/>
      <c r="B31" s="968"/>
      <c r="C31" s="949"/>
      <c r="D31" s="81"/>
      <c r="E31" s="880"/>
      <c r="F31" s="884"/>
      <c r="G31" s="960"/>
      <c r="H31" s="1060"/>
      <c r="I31" s="139" t="s">
        <v>40</v>
      </c>
      <c r="J31" s="128"/>
      <c r="K31" s="129"/>
      <c r="L31" s="447">
        <v>5300</v>
      </c>
      <c r="M31" s="447">
        <v>5300</v>
      </c>
      <c r="N31" s="447"/>
      <c r="O31" s="447"/>
      <c r="P31" s="133"/>
      <c r="Q31" s="40"/>
      <c r="R31" s="983"/>
      <c r="S31" s="1063"/>
      <c r="T31" s="140"/>
      <c r="U31" s="141"/>
      <c r="W31" s="50"/>
      <c r="X31" s="50"/>
      <c r="Y31" s="50"/>
      <c r="Z31" s="50"/>
      <c r="AA31" s="50"/>
      <c r="AB31" s="50"/>
      <c r="AC31" s="50"/>
      <c r="AD31" s="50"/>
    </row>
    <row r="32" spans="1:30" s="1" customFormat="1" ht="18" customHeight="1" thickBot="1" x14ac:dyDescent="0.3">
      <c r="A32" s="947"/>
      <c r="B32" s="969"/>
      <c r="C32" s="971"/>
      <c r="D32" s="103"/>
      <c r="E32" s="973"/>
      <c r="F32" s="885"/>
      <c r="G32" s="965"/>
      <c r="H32" s="1077"/>
      <c r="I32" s="55" t="s">
        <v>44</v>
      </c>
      <c r="J32" s="106">
        <f>J30</f>
        <v>47729</v>
      </c>
      <c r="K32" s="60">
        <f>K30</f>
        <v>47729</v>
      </c>
      <c r="L32" s="115">
        <f>L30+L31</f>
        <v>36800</v>
      </c>
      <c r="M32" s="57">
        <f>M30+M31</f>
        <v>36800</v>
      </c>
      <c r="N32" s="57"/>
      <c r="O32" s="58">
        <f>O30+O31</f>
        <v>0</v>
      </c>
      <c r="P32" s="106">
        <f t="shared" ref="P32:Q32" si="4">SUM(P30:P30)</f>
        <v>0</v>
      </c>
      <c r="Q32" s="60">
        <f t="shared" si="4"/>
        <v>0</v>
      </c>
      <c r="R32" s="976"/>
      <c r="S32" s="1064"/>
      <c r="T32" s="725"/>
      <c r="U32" s="117"/>
      <c r="W32" s="50"/>
      <c r="X32" s="50"/>
      <c r="Y32" s="50"/>
      <c r="Z32" s="50"/>
      <c r="AA32" s="50"/>
      <c r="AB32" s="50"/>
      <c r="AC32" s="50"/>
      <c r="AD32" s="50"/>
    </row>
    <row r="33" spans="1:30" s="1" customFormat="1" ht="21" customHeight="1" x14ac:dyDescent="0.25">
      <c r="A33" s="142"/>
      <c r="B33" s="742"/>
      <c r="C33" s="143"/>
      <c r="D33" s="144"/>
      <c r="E33" s="961" t="s">
        <v>65</v>
      </c>
      <c r="F33" s="882" t="s">
        <v>59</v>
      </c>
      <c r="G33" s="959" t="s">
        <v>66</v>
      </c>
      <c r="H33" s="1059" t="s">
        <v>67</v>
      </c>
      <c r="I33" s="145" t="s">
        <v>68</v>
      </c>
      <c r="J33" s="146">
        <v>117267</v>
      </c>
      <c r="K33" s="71">
        <v>117267</v>
      </c>
      <c r="L33" s="90"/>
      <c r="M33" s="23"/>
      <c r="N33" s="23"/>
      <c r="O33" s="24"/>
      <c r="P33" s="91"/>
      <c r="Q33" s="92"/>
      <c r="R33" s="981"/>
      <c r="S33" s="124"/>
      <c r="T33" s="125"/>
      <c r="U33" s="126"/>
      <c r="W33" s="50"/>
      <c r="X33" s="50"/>
      <c r="Y33" s="50"/>
      <c r="Z33" s="50"/>
      <c r="AA33" s="50"/>
      <c r="AB33" s="50"/>
      <c r="AC33" s="50"/>
      <c r="AD33" s="50"/>
    </row>
    <row r="34" spans="1:30" s="1" customFormat="1" ht="21" customHeight="1" x14ac:dyDescent="0.25">
      <c r="A34" s="147"/>
      <c r="B34" s="743"/>
      <c r="C34" s="756"/>
      <c r="D34" s="148"/>
      <c r="E34" s="962"/>
      <c r="F34" s="883"/>
      <c r="G34" s="960"/>
      <c r="H34" s="1060"/>
      <c r="I34" s="145" t="s">
        <v>63</v>
      </c>
      <c r="J34" s="146"/>
      <c r="K34" s="89">
        <v>484717</v>
      </c>
      <c r="L34" s="43"/>
      <c r="M34" s="44"/>
      <c r="N34" s="44"/>
      <c r="O34" s="45"/>
      <c r="P34" s="46"/>
      <c r="Q34" s="47"/>
      <c r="R34" s="982"/>
      <c r="S34" s="98"/>
      <c r="T34" s="99"/>
      <c r="U34" s="100"/>
      <c r="W34" s="50"/>
      <c r="X34" s="50"/>
      <c r="Y34" s="50"/>
      <c r="Z34" s="50"/>
      <c r="AA34" s="50"/>
      <c r="AB34" s="50"/>
      <c r="AC34" s="50"/>
      <c r="AD34" s="50"/>
    </row>
    <row r="35" spans="1:30" s="1" customFormat="1" ht="18.75" customHeight="1" x14ac:dyDescent="0.25">
      <c r="A35" s="147"/>
      <c r="B35" s="743"/>
      <c r="C35" s="756"/>
      <c r="D35" s="148"/>
      <c r="E35" s="962"/>
      <c r="F35" s="883"/>
      <c r="G35" s="960"/>
      <c r="H35" s="1079"/>
      <c r="I35" s="145" t="s">
        <v>61</v>
      </c>
      <c r="J35" s="146">
        <v>1055317</v>
      </c>
      <c r="K35" s="89">
        <v>1055317</v>
      </c>
      <c r="L35" s="90"/>
      <c r="M35" s="131"/>
      <c r="N35" s="131"/>
      <c r="O35" s="132"/>
      <c r="P35" s="91"/>
      <c r="Q35" s="92"/>
      <c r="R35" s="982"/>
      <c r="S35" s="98"/>
      <c r="T35" s="99"/>
      <c r="U35" s="100"/>
    </row>
    <row r="36" spans="1:30" s="1" customFormat="1" ht="17.25" customHeight="1" thickBot="1" x14ac:dyDescent="0.3">
      <c r="A36" s="149"/>
      <c r="B36" s="744"/>
      <c r="C36" s="757"/>
      <c r="D36" s="150"/>
      <c r="E36" s="963"/>
      <c r="F36" s="964"/>
      <c r="G36" s="965"/>
      <c r="H36" s="1077"/>
      <c r="I36" s="151" t="s">
        <v>44</v>
      </c>
      <c r="J36" s="107">
        <f>SUM(J33:J35)</f>
        <v>1172584</v>
      </c>
      <c r="K36" s="60">
        <f t="shared" ref="K36:O36" si="5">SUM(K33:K35)</f>
        <v>1657301</v>
      </c>
      <c r="L36" s="115">
        <f>SUM(L33:L35)</f>
        <v>0</v>
      </c>
      <c r="M36" s="57">
        <f t="shared" si="5"/>
        <v>0</v>
      </c>
      <c r="N36" s="57">
        <f t="shared" si="5"/>
        <v>0</v>
      </c>
      <c r="O36" s="58">
        <f t="shared" si="5"/>
        <v>0</v>
      </c>
      <c r="P36" s="106"/>
      <c r="Q36" s="60"/>
      <c r="R36" s="1051"/>
      <c r="S36" s="61"/>
      <c r="T36" s="62"/>
      <c r="U36" s="63"/>
    </row>
    <row r="37" spans="1:30" s="1" customFormat="1" ht="18" customHeight="1" x14ac:dyDescent="0.25">
      <c r="A37" s="142" t="s">
        <v>29</v>
      </c>
      <c r="B37" s="742" t="s">
        <v>29</v>
      </c>
      <c r="C37" s="143" t="s">
        <v>64</v>
      </c>
      <c r="D37" s="144"/>
      <c r="E37" s="961" t="s">
        <v>69</v>
      </c>
      <c r="F37" s="882" t="s">
        <v>59</v>
      </c>
      <c r="G37" s="959" t="s">
        <v>66</v>
      </c>
      <c r="H37" s="1059" t="s">
        <v>67</v>
      </c>
      <c r="I37" s="145" t="s">
        <v>63</v>
      </c>
      <c r="J37" s="146"/>
      <c r="K37" s="71"/>
      <c r="L37" s="90"/>
      <c r="M37" s="23"/>
      <c r="N37" s="23"/>
      <c r="O37" s="24"/>
      <c r="P37" s="91"/>
      <c r="Q37" s="92">
        <v>2900</v>
      </c>
      <c r="R37" s="152" t="s">
        <v>70</v>
      </c>
      <c r="S37" s="153"/>
      <c r="T37" s="125"/>
      <c r="U37" s="126">
        <v>1</v>
      </c>
      <c r="W37" s="50"/>
      <c r="X37" s="50"/>
      <c r="Y37" s="50"/>
      <c r="Z37" s="50"/>
      <c r="AA37" s="50"/>
      <c r="AB37" s="50"/>
      <c r="AC37" s="50"/>
      <c r="AD37" s="50"/>
    </row>
    <row r="38" spans="1:30" s="1" customFormat="1" ht="16.5" customHeight="1" x14ac:dyDescent="0.25">
      <c r="A38" s="147"/>
      <c r="B38" s="743"/>
      <c r="C38" s="756"/>
      <c r="D38" s="148"/>
      <c r="E38" s="962"/>
      <c r="F38" s="883"/>
      <c r="G38" s="960"/>
      <c r="H38" s="1079"/>
      <c r="I38" s="145" t="s">
        <v>61</v>
      </c>
      <c r="J38" s="146"/>
      <c r="K38" s="89"/>
      <c r="L38" s="90"/>
      <c r="M38" s="131"/>
      <c r="N38" s="131"/>
      <c r="O38" s="132"/>
      <c r="P38" s="91"/>
      <c r="Q38" s="92"/>
      <c r="R38" s="154"/>
      <c r="S38" s="155"/>
      <c r="T38" s="99"/>
      <c r="U38" s="100"/>
    </row>
    <row r="39" spans="1:30" s="1" customFormat="1" ht="16.5" customHeight="1" thickBot="1" x14ac:dyDescent="0.3">
      <c r="A39" s="149"/>
      <c r="B39" s="744"/>
      <c r="C39" s="757"/>
      <c r="D39" s="762"/>
      <c r="E39" s="963"/>
      <c r="F39" s="964"/>
      <c r="G39" s="965"/>
      <c r="H39" s="1077"/>
      <c r="I39" s="151" t="s">
        <v>44</v>
      </c>
      <c r="J39" s="107">
        <f t="shared" ref="J39:O39" si="6">SUM(J37:J38)</f>
        <v>0</v>
      </c>
      <c r="K39" s="60">
        <f t="shared" si="6"/>
        <v>0</v>
      </c>
      <c r="L39" s="115">
        <f t="shared" si="6"/>
        <v>0</v>
      </c>
      <c r="M39" s="57">
        <f t="shared" si="6"/>
        <v>0</v>
      </c>
      <c r="N39" s="57">
        <f t="shared" si="6"/>
        <v>0</v>
      </c>
      <c r="O39" s="58">
        <f t="shared" si="6"/>
        <v>0</v>
      </c>
      <c r="P39" s="106"/>
      <c r="Q39" s="60">
        <f>Q37</f>
        <v>2900</v>
      </c>
      <c r="R39" s="156"/>
      <c r="S39" s="157"/>
      <c r="T39" s="62"/>
      <c r="U39" s="63"/>
    </row>
    <row r="40" spans="1:30" s="1" customFormat="1" ht="13.5" thickBot="1" x14ac:dyDescent="0.3">
      <c r="A40" s="158" t="s">
        <v>29</v>
      </c>
      <c r="B40" s="159" t="s">
        <v>29</v>
      </c>
      <c r="C40" s="845" t="s">
        <v>71</v>
      </c>
      <c r="D40" s="845"/>
      <c r="E40" s="845"/>
      <c r="F40" s="845"/>
      <c r="G40" s="845"/>
      <c r="H40" s="845"/>
      <c r="I40" s="940"/>
      <c r="J40" s="160">
        <f t="shared" ref="J40:Q40" si="7">J39+J36+J29+J25+J23+J17+J32</f>
        <v>6414694</v>
      </c>
      <c r="K40" s="161">
        <f t="shared" si="7"/>
        <v>6899411</v>
      </c>
      <c r="L40" s="160">
        <f t="shared" si="7"/>
        <v>6063000</v>
      </c>
      <c r="M40" s="160">
        <f t="shared" si="7"/>
        <v>5778200</v>
      </c>
      <c r="N40" s="160">
        <f t="shared" si="7"/>
        <v>0</v>
      </c>
      <c r="O40" s="160">
        <f t="shared" si="7"/>
        <v>284800</v>
      </c>
      <c r="P40" s="161">
        <f t="shared" si="7"/>
        <v>8027400</v>
      </c>
      <c r="Q40" s="160">
        <f t="shared" si="7"/>
        <v>8030300</v>
      </c>
      <c r="R40" s="718"/>
      <c r="S40" s="719"/>
      <c r="T40" s="719"/>
      <c r="U40" s="720"/>
    </row>
    <row r="41" spans="1:30" s="1" customFormat="1" ht="14.25" customHeight="1" thickBot="1" x14ac:dyDescent="0.3">
      <c r="A41" s="158" t="s">
        <v>29</v>
      </c>
      <c r="B41" s="159" t="s">
        <v>45</v>
      </c>
      <c r="C41" s="926" t="s">
        <v>72</v>
      </c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8"/>
    </row>
    <row r="42" spans="1:30" s="1" customFormat="1" ht="28.5" customHeight="1" x14ac:dyDescent="0.25">
      <c r="A42" s="953" t="s">
        <v>29</v>
      </c>
      <c r="B42" s="954" t="s">
        <v>45</v>
      </c>
      <c r="C42" s="1080" t="s">
        <v>29</v>
      </c>
      <c r="D42" s="162"/>
      <c r="E42" s="163" t="s">
        <v>73</v>
      </c>
      <c r="F42" s="1082" t="s">
        <v>74</v>
      </c>
      <c r="G42" s="959" t="s">
        <v>35</v>
      </c>
      <c r="H42" s="1084" t="s">
        <v>37</v>
      </c>
      <c r="I42" s="164"/>
      <c r="J42" s="70"/>
      <c r="K42" s="71"/>
      <c r="L42" s="70"/>
      <c r="M42" s="165"/>
      <c r="N42" s="165"/>
      <c r="O42" s="74"/>
      <c r="P42" s="111"/>
      <c r="Q42" s="76"/>
      <c r="R42" s="166"/>
      <c r="S42" s="167"/>
      <c r="T42" s="168"/>
      <c r="U42" s="169"/>
    </row>
    <row r="43" spans="1:30" s="1" customFormat="1" ht="38.25" customHeight="1" x14ac:dyDescent="0.25">
      <c r="A43" s="947"/>
      <c r="B43" s="948"/>
      <c r="C43" s="1081"/>
      <c r="D43" s="170" t="s">
        <v>29</v>
      </c>
      <c r="E43" s="801" t="s">
        <v>75</v>
      </c>
      <c r="F43" s="1048"/>
      <c r="G43" s="960"/>
      <c r="H43" s="1085"/>
      <c r="I43" s="171" t="s">
        <v>47</v>
      </c>
      <c r="J43" s="128">
        <v>47787</v>
      </c>
      <c r="K43" s="129">
        <v>47787</v>
      </c>
      <c r="L43" s="128">
        <v>31300</v>
      </c>
      <c r="M43" s="172">
        <v>31300</v>
      </c>
      <c r="N43" s="172"/>
      <c r="O43" s="132"/>
      <c r="P43" s="133">
        <v>45000</v>
      </c>
      <c r="Q43" s="40">
        <v>45000</v>
      </c>
      <c r="R43" s="501" t="s">
        <v>76</v>
      </c>
      <c r="S43" s="528">
        <v>5</v>
      </c>
      <c r="T43" s="216">
        <v>5</v>
      </c>
      <c r="U43" s="132">
        <v>7</v>
      </c>
    </row>
    <row r="44" spans="1:30" s="1" customFormat="1" ht="17.25" customHeight="1" x14ac:dyDescent="0.25">
      <c r="A44" s="947"/>
      <c r="B44" s="948"/>
      <c r="C44" s="1081"/>
      <c r="D44" s="454"/>
      <c r="E44" s="917"/>
      <c r="F44" s="1083"/>
      <c r="G44" s="960"/>
      <c r="H44" s="1086"/>
      <c r="I44" s="187"/>
      <c r="J44" s="88"/>
      <c r="K44" s="89"/>
      <c r="L44" s="88"/>
      <c r="M44" s="258"/>
      <c r="N44" s="258"/>
      <c r="O44" s="24"/>
      <c r="P44" s="91"/>
      <c r="Q44" s="92"/>
      <c r="R44" s="501" t="s">
        <v>77</v>
      </c>
      <c r="S44" s="528">
        <v>1</v>
      </c>
      <c r="T44" s="216">
        <v>1</v>
      </c>
      <c r="U44" s="132">
        <v>1</v>
      </c>
    </row>
    <row r="45" spans="1:30" s="1" customFormat="1" ht="18" customHeight="1" x14ac:dyDescent="0.25">
      <c r="A45" s="947"/>
      <c r="B45" s="948"/>
      <c r="C45" s="1047"/>
      <c r="D45" s="170" t="s">
        <v>45</v>
      </c>
      <c r="E45" s="950" t="s">
        <v>187</v>
      </c>
      <c r="F45" s="1048" t="s">
        <v>81</v>
      </c>
      <c r="G45" s="937"/>
      <c r="H45" s="1049"/>
      <c r="I45" s="171" t="s">
        <v>47</v>
      </c>
      <c r="J45" s="128"/>
      <c r="K45" s="129"/>
      <c r="L45" s="128">
        <v>15000</v>
      </c>
      <c r="M45" s="131">
        <v>15000</v>
      </c>
      <c r="N45" s="131"/>
      <c r="O45" s="184"/>
      <c r="P45" s="133"/>
      <c r="Q45" s="40"/>
      <c r="R45" s="938" t="s">
        <v>82</v>
      </c>
      <c r="S45" s="205">
        <v>1</v>
      </c>
      <c r="T45" s="716"/>
      <c r="U45" s="737"/>
    </row>
    <row r="46" spans="1:30" s="1" customFormat="1" ht="21" customHeight="1" x14ac:dyDescent="0.25">
      <c r="A46" s="947"/>
      <c r="B46" s="948"/>
      <c r="C46" s="1047"/>
      <c r="D46" s="170"/>
      <c r="E46" s="950"/>
      <c r="F46" s="1048"/>
      <c r="G46" s="937"/>
      <c r="H46" s="1050"/>
      <c r="I46" s="187"/>
      <c r="J46" s="88"/>
      <c r="K46" s="89"/>
      <c r="L46" s="88"/>
      <c r="M46" s="23"/>
      <c r="N46" s="23"/>
      <c r="O46" s="188"/>
      <c r="P46" s="91"/>
      <c r="Q46" s="92"/>
      <c r="R46" s="939"/>
      <c r="S46" s="502"/>
      <c r="T46" s="292"/>
      <c r="U46" s="24"/>
    </row>
    <row r="47" spans="1:30" s="1" customFormat="1" ht="29.25" customHeight="1" x14ac:dyDescent="0.25">
      <c r="A47" s="735"/>
      <c r="B47" s="736"/>
      <c r="C47" s="751"/>
      <c r="D47" s="174" t="s">
        <v>56</v>
      </c>
      <c r="E47" s="175" t="s">
        <v>78</v>
      </c>
      <c r="F47" s="176" t="s">
        <v>79</v>
      </c>
      <c r="G47" s="732"/>
      <c r="H47" s="177"/>
      <c r="I47" s="178" t="s">
        <v>47</v>
      </c>
      <c r="J47" s="179">
        <v>2607</v>
      </c>
      <c r="K47" s="180">
        <v>2607</v>
      </c>
      <c r="L47" s="43">
        <v>2600</v>
      </c>
      <c r="M47" s="44">
        <v>2600</v>
      </c>
      <c r="N47" s="44"/>
      <c r="O47" s="45"/>
      <c r="P47" s="46">
        <v>2600</v>
      </c>
      <c r="Q47" s="47">
        <v>2600</v>
      </c>
      <c r="R47" s="503" t="s">
        <v>80</v>
      </c>
      <c r="S47" s="504">
        <v>1</v>
      </c>
      <c r="T47" s="505">
        <v>1</v>
      </c>
      <c r="U47" s="45">
        <v>1</v>
      </c>
    </row>
    <row r="48" spans="1:30" s="1" customFormat="1" ht="15.75" customHeight="1" thickBot="1" x14ac:dyDescent="0.3">
      <c r="A48" s="102"/>
      <c r="B48" s="748"/>
      <c r="C48" s="192"/>
      <c r="D48" s="193"/>
      <c r="E48" s="193"/>
      <c r="F48" s="193"/>
      <c r="G48" s="193"/>
      <c r="H48" s="1092" t="s">
        <v>83</v>
      </c>
      <c r="I48" s="1093"/>
      <c r="J48" s="194">
        <f t="shared" ref="J48:Q48" si="8">SUM(J43:J47)</f>
        <v>50394</v>
      </c>
      <c r="K48" s="195">
        <f t="shared" si="8"/>
        <v>50394</v>
      </c>
      <c r="L48" s="196">
        <f t="shared" si="8"/>
        <v>48900</v>
      </c>
      <c r="M48" s="197">
        <f t="shared" si="8"/>
        <v>48900</v>
      </c>
      <c r="N48" s="197"/>
      <c r="O48" s="198"/>
      <c r="P48" s="194">
        <f t="shared" si="8"/>
        <v>47600</v>
      </c>
      <c r="Q48" s="195">
        <f t="shared" si="8"/>
        <v>47600</v>
      </c>
      <c r="R48" s="784"/>
      <c r="S48" s="199"/>
      <c r="T48" s="200"/>
      <c r="U48" s="201"/>
      <c r="Y48" s="202"/>
    </row>
    <row r="49" spans="1:29" s="1" customFormat="1" ht="13.5" thickBot="1" x14ac:dyDescent="0.3">
      <c r="A49" s="203" t="s">
        <v>29</v>
      </c>
      <c r="B49" s="159" t="s">
        <v>45</v>
      </c>
      <c r="C49" s="845" t="s">
        <v>71</v>
      </c>
      <c r="D49" s="845"/>
      <c r="E49" s="845"/>
      <c r="F49" s="845"/>
      <c r="G49" s="845"/>
      <c r="H49" s="845"/>
      <c r="I49" s="940"/>
      <c r="J49" s="160">
        <f>J48</f>
        <v>50394</v>
      </c>
      <c r="K49" s="161">
        <f t="shared" ref="K49:Q49" si="9">K48</f>
        <v>50394</v>
      </c>
      <c r="L49" s="160">
        <f t="shared" si="9"/>
        <v>48900</v>
      </c>
      <c r="M49" s="465">
        <f t="shared" si="9"/>
        <v>48900</v>
      </c>
      <c r="N49" s="159"/>
      <c r="O49" s="160"/>
      <c r="P49" s="160">
        <f t="shared" si="9"/>
        <v>47600</v>
      </c>
      <c r="Q49" s="160">
        <f t="shared" si="9"/>
        <v>47600</v>
      </c>
      <c r="R49" s="846"/>
      <c r="S49" s="847"/>
      <c r="T49" s="847"/>
      <c r="U49" s="848"/>
    </row>
    <row r="50" spans="1:29" s="1" customFormat="1" ht="16.5" customHeight="1" thickBot="1" x14ac:dyDescent="0.3">
      <c r="A50" s="158" t="s">
        <v>29</v>
      </c>
      <c r="B50" s="159" t="s">
        <v>56</v>
      </c>
      <c r="C50" s="926" t="s">
        <v>84</v>
      </c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7"/>
      <c r="O50" s="927"/>
      <c r="P50" s="927"/>
      <c r="Q50" s="927"/>
      <c r="R50" s="927"/>
      <c r="S50" s="927"/>
      <c r="T50" s="927"/>
      <c r="U50" s="928"/>
    </row>
    <row r="51" spans="1:29" s="1" customFormat="1" ht="16.5" customHeight="1" x14ac:dyDescent="0.25">
      <c r="A51" s="738" t="s">
        <v>29</v>
      </c>
      <c r="B51" s="739" t="s">
        <v>56</v>
      </c>
      <c r="C51" s="750" t="s">
        <v>29</v>
      </c>
      <c r="D51" s="740"/>
      <c r="E51" s="204" t="s">
        <v>174</v>
      </c>
      <c r="F51" s="746"/>
      <c r="G51" s="206">
        <v>6</v>
      </c>
      <c r="H51" s="1090" t="s">
        <v>85</v>
      </c>
      <c r="I51" s="207"/>
      <c r="J51" s="70"/>
      <c r="K51" s="71"/>
      <c r="L51" s="72"/>
      <c r="M51" s="73"/>
      <c r="N51" s="73"/>
      <c r="O51" s="165"/>
      <c r="P51" s="76"/>
      <c r="Q51" s="80"/>
      <c r="R51" s="208"/>
      <c r="S51" s="209"/>
      <c r="T51" s="210"/>
      <c r="U51" s="211"/>
    </row>
    <row r="52" spans="1:29" s="1" customFormat="1" ht="26.25" customHeight="1" x14ac:dyDescent="0.25">
      <c r="A52" s="735"/>
      <c r="B52" s="736"/>
      <c r="C52" s="751"/>
      <c r="D52" s="206" t="s">
        <v>29</v>
      </c>
      <c r="E52" s="733" t="s">
        <v>86</v>
      </c>
      <c r="F52" s="929" t="s">
        <v>87</v>
      </c>
      <c r="G52" s="732"/>
      <c r="H52" s="1091"/>
      <c r="I52" s="178" t="s">
        <v>47</v>
      </c>
      <c r="J52" s="212">
        <v>12048</v>
      </c>
      <c r="K52" s="180">
        <v>12048</v>
      </c>
      <c r="L52" s="213">
        <v>14500</v>
      </c>
      <c r="M52" s="44">
        <v>14500</v>
      </c>
      <c r="N52" s="44"/>
      <c r="O52" s="522"/>
      <c r="P52" s="47">
        <v>14500</v>
      </c>
      <c r="Q52" s="523">
        <v>14500</v>
      </c>
      <c r="R52" s="181" t="s">
        <v>165</v>
      </c>
      <c r="S52" s="214">
        <v>17</v>
      </c>
      <c r="T52" s="214">
        <v>17</v>
      </c>
      <c r="U52" s="182">
        <v>17</v>
      </c>
    </row>
    <row r="53" spans="1:29" s="1" customFormat="1" ht="39" customHeight="1" x14ac:dyDescent="0.25">
      <c r="A53" s="735"/>
      <c r="B53" s="736"/>
      <c r="C53" s="751"/>
      <c r="D53" s="215" t="s">
        <v>45</v>
      </c>
      <c r="E53" s="723" t="s">
        <v>88</v>
      </c>
      <c r="F53" s="930"/>
      <c r="G53" s="732"/>
      <c r="H53" s="785"/>
      <c r="I53" s="217" t="s">
        <v>47</v>
      </c>
      <c r="J53" s="212">
        <v>14481</v>
      </c>
      <c r="K53" s="180">
        <v>14481</v>
      </c>
      <c r="L53" s="213">
        <v>17200</v>
      </c>
      <c r="M53" s="183">
        <v>17200</v>
      </c>
      <c r="N53" s="183"/>
      <c r="O53" s="259"/>
      <c r="P53" s="92">
        <v>17200</v>
      </c>
      <c r="Q53" s="524">
        <v>14500</v>
      </c>
      <c r="R53" s="181" t="s">
        <v>166</v>
      </c>
      <c r="S53" s="218" t="s">
        <v>89</v>
      </c>
      <c r="T53" s="219" t="s">
        <v>89</v>
      </c>
      <c r="U53" s="220" t="s">
        <v>89</v>
      </c>
    </row>
    <row r="54" spans="1:29" s="1" customFormat="1" ht="16.5" customHeight="1" x14ac:dyDescent="0.25">
      <c r="A54" s="735"/>
      <c r="B54" s="736"/>
      <c r="C54" s="751"/>
      <c r="D54" s="215" t="s">
        <v>56</v>
      </c>
      <c r="E54" s="801" t="s">
        <v>182</v>
      </c>
      <c r="F54" s="930"/>
      <c r="G54" s="732"/>
      <c r="H54" s="785"/>
      <c r="I54" s="221" t="s">
        <v>47</v>
      </c>
      <c r="J54" s="222"/>
      <c r="K54" s="223"/>
      <c r="L54" s="224">
        <v>20000</v>
      </c>
      <c r="M54" s="183">
        <v>20000</v>
      </c>
      <c r="N54" s="183"/>
      <c r="O54" s="259"/>
      <c r="P54" s="223">
        <v>220000</v>
      </c>
      <c r="Q54" s="525">
        <v>150000</v>
      </c>
      <c r="R54" s="225" t="s">
        <v>167</v>
      </c>
      <c r="S54" s="99">
        <v>2</v>
      </c>
      <c r="T54" s="99">
        <v>1</v>
      </c>
      <c r="U54" s="173"/>
    </row>
    <row r="55" spans="1:29" s="1" customFormat="1" ht="24.75" customHeight="1" x14ac:dyDescent="0.25">
      <c r="A55" s="735"/>
      <c r="B55" s="736"/>
      <c r="C55" s="751"/>
      <c r="D55" s="226"/>
      <c r="E55" s="917"/>
      <c r="F55" s="930"/>
      <c r="G55" s="732"/>
      <c r="H55" s="785"/>
      <c r="I55" s="227"/>
      <c r="J55" s="88"/>
      <c r="K55" s="89"/>
      <c r="L55" s="90"/>
      <c r="M55" s="23"/>
      <c r="N55" s="23"/>
      <c r="O55" s="258"/>
      <c r="P55" s="89"/>
      <c r="Q55" s="188"/>
      <c r="R55" s="228" t="s">
        <v>149</v>
      </c>
      <c r="S55" s="229"/>
      <c r="T55" s="229">
        <v>2</v>
      </c>
      <c r="U55" s="191">
        <v>1</v>
      </c>
    </row>
    <row r="56" spans="1:29" s="1" customFormat="1" ht="26.25" customHeight="1" x14ac:dyDescent="0.25">
      <c r="A56" s="735"/>
      <c r="B56" s="736"/>
      <c r="C56" s="751"/>
      <c r="D56" s="215"/>
      <c r="E56" s="733" t="s">
        <v>90</v>
      </c>
      <c r="F56" s="930"/>
      <c r="G56" s="741"/>
      <c r="H56" s="786"/>
      <c r="I56" s="230" t="s">
        <v>52</v>
      </c>
      <c r="J56" s="212"/>
      <c r="K56" s="180">
        <v>9902</v>
      </c>
      <c r="L56" s="83"/>
      <c r="M56" s="33"/>
      <c r="N56" s="33"/>
      <c r="O56" s="511"/>
      <c r="P56" s="526"/>
      <c r="Q56" s="524"/>
      <c r="R56" s="231"/>
      <c r="S56" s="232"/>
      <c r="T56" s="190"/>
      <c r="U56" s="233"/>
      <c r="W56" s="50"/>
      <c r="X56" s="50"/>
      <c r="Y56" s="50"/>
      <c r="Z56" s="50"/>
    </row>
    <row r="57" spans="1:29" s="1" customFormat="1" ht="15.75" customHeight="1" thickBot="1" x14ac:dyDescent="0.3">
      <c r="A57" s="735"/>
      <c r="B57" s="736"/>
      <c r="C57" s="192"/>
      <c r="D57" s="193"/>
      <c r="E57" s="193"/>
      <c r="F57" s="193"/>
      <c r="G57" s="193"/>
      <c r="H57" s="1092" t="s">
        <v>83</v>
      </c>
      <c r="I57" s="1093"/>
      <c r="J57" s="234">
        <f t="shared" ref="J57:Q57" si="10">SUM(J52:J56)</f>
        <v>26529</v>
      </c>
      <c r="K57" s="195">
        <f t="shared" si="10"/>
        <v>36431</v>
      </c>
      <c r="L57" s="235">
        <f>SUM(L52:L56)</f>
        <v>51700</v>
      </c>
      <c r="M57" s="235">
        <f t="shared" si="10"/>
        <v>51700</v>
      </c>
      <c r="N57" s="235">
        <f t="shared" si="10"/>
        <v>0</v>
      </c>
      <c r="O57" s="234">
        <f t="shared" si="10"/>
        <v>0</v>
      </c>
      <c r="P57" s="195">
        <f>SUM(P52:P56)</f>
        <v>251700</v>
      </c>
      <c r="Q57" s="236">
        <f t="shared" si="10"/>
        <v>179000</v>
      </c>
      <c r="R57" s="784"/>
      <c r="S57" s="237"/>
      <c r="T57" s="237"/>
      <c r="U57" s="238"/>
    </row>
    <row r="58" spans="1:29" s="1" customFormat="1" ht="27" customHeight="1" x14ac:dyDescent="0.2">
      <c r="A58" s="738" t="s">
        <v>29</v>
      </c>
      <c r="B58" s="739" t="s">
        <v>56</v>
      </c>
      <c r="C58" s="750" t="s">
        <v>45</v>
      </c>
      <c r="D58" s="239"/>
      <c r="E58" s="240" t="s">
        <v>91</v>
      </c>
      <c r="F58" s="241"/>
      <c r="G58" s="109">
        <v>6</v>
      </c>
      <c r="H58" s="1094" t="s">
        <v>85</v>
      </c>
      <c r="I58" s="242"/>
      <c r="J58" s="243"/>
      <c r="K58" s="243"/>
      <c r="L58" s="243"/>
      <c r="M58" s="73"/>
      <c r="N58" s="73"/>
      <c r="O58" s="74"/>
      <c r="P58" s="111"/>
      <c r="Q58" s="76"/>
      <c r="R58" s="244"/>
      <c r="S58" s="79"/>
      <c r="T58" s="79"/>
      <c r="U58" s="169"/>
    </row>
    <row r="59" spans="1:29" s="1" customFormat="1" ht="55.5" customHeight="1" x14ac:dyDescent="0.25">
      <c r="A59" s="735"/>
      <c r="B59" s="736"/>
      <c r="C59" s="751"/>
      <c r="D59" s="206" t="s">
        <v>29</v>
      </c>
      <c r="E59" s="730" t="s">
        <v>92</v>
      </c>
      <c r="F59" s="731" t="s">
        <v>93</v>
      </c>
      <c r="G59" s="732"/>
      <c r="H59" s="1091"/>
      <c r="I59" s="171" t="s">
        <v>47</v>
      </c>
      <c r="J59" s="245">
        <v>121871</v>
      </c>
      <c r="K59" s="245">
        <v>121871</v>
      </c>
      <c r="L59" s="245">
        <v>113000</v>
      </c>
      <c r="M59" s="131">
        <v>113000</v>
      </c>
      <c r="N59" s="131"/>
      <c r="O59" s="132"/>
      <c r="P59" s="133">
        <v>230000</v>
      </c>
      <c r="Q59" s="40">
        <v>230000</v>
      </c>
      <c r="R59" s="246" t="s">
        <v>94</v>
      </c>
      <c r="S59" s="172">
        <v>200</v>
      </c>
      <c r="T59" s="183">
        <v>500</v>
      </c>
      <c r="U59" s="132">
        <v>500</v>
      </c>
    </row>
    <row r="60" spans="1:29" s="1" customFormat="1" ht="40.5" customHeight="1" x14ac:dyDescent="0.25">
      <c r="A60" s="15"/>
      <c r="B60" s="16"/>
      <c r="C60" s="247"/>
      <c r="D60" s="732"/>
      <c r="E60" s="787"/>
      <c r="F60" s="731"/>
      <c r="G60" s="732"/>
      <c r="H60" s="788"/>
      <c r="I60" s="248"/>
      <c r="J60" s="245"/>
      <c r="K60" s="245"/>
      <c r="L60" s="245"/>
      <c r="M60" s="131"/>
      <c r="N60" s="131"/>
      <c r="O60" s="132"/>
      <c r="P60" s="128"/>
      <c r="Q60" s="129"/>
      <c r="R60" s="249" t="s">
        <v>188</v>
      </c>
      <c r="S60" s="715">
        <v>30</v>
      </c>
      <c r="T60" s="324"/>
      <c r="U60" s="326"/>
    </row>
    <row r="61" spans="1:29" s="1" customFormat="1" ht="54.75" customHeight="1" x14ac:dyDescent="0.25">
      <c r="A61" s="15"/>
      <c r="B61" s="16"/>
      <c r="C61" s="247"/>
      <c r="D61" s="732"/>
      <c r="E61" s="787"/>
      <c r="F61" s="731"/>
      <c r="G61" s="732"/>
      <c r="H61" s="788"/>
      <c r="I61" s="248"/>
      <c r="J61" s="245"/>
      <c r="K61" s="245"/>
      <c r="L61" s="245"/>
      <c r="M61" s="131"/>
      <c r="N61" s="131"/>
      <c r="O61" s="132"/>
      <c r="P61" s="128"/>
      <c r="Q61" s="129"/>
      <c r="R61" s="249" t="s">
        <v>189</v>
      </c>
      <c r="S61" s="709" t="s">
        <v>151</v>
      </c>
      <c r="T61" s="710"/>
      <c r="U61" s="711"/>
    </row>
    <row r="62" spans="1:29" s="1" customFormat="1" ht="26.25" customHeight="1" x14ac:dyDescent="0.25">
      <c r="A62" s="712"/>
      <c r="B62" s="713"/>
      <c r="C62" s="714"/>
      <c r="D62" s="789"/>
      <c r="E62" s="790"/>
      <c r="F62" s="791"/>
      <c r="G62" s="256"/>
      <c r="H62" s="792"/>
      <c r="I62" s="230"/>
      <c r="J62" s="22"/>
      <c r="K62" s="22"/>
      <c r="L62" s="22"/>
      <c r="M62" s="23"/>
      <c r="N62" s="23"/>
      <c r="O62" s="24"/>
      <c r="P62" s="91"/>
      <c r="Q62" s="92"/>
      <c r="R62" s="257" t="s">
        <v>190</v>
      </c>
      <c r="S62" s="508">
        <v>1000</v>
      </c>
      <c r="T62" s="509" t="s">
        <v>152</v>
      </c>
      <c r="U62" s="510" t="s">
        <v>152</v>
      </c>
    </row>
    <row r="63" spans="1:29" s="1" customFormat="1" ht="39.75" customHeight="1" x14ac:dyDescent="0.25">
      <c r="A63" s="15"/>
      <c r="B63" s="16"/>
      <c r="C63" s="247"/>
      <c r="D63" s="518" t="s">
        <v>45</v>
      </c>
      <c r="E63" s="919" t="s">
        <v>168</v>
      </c>
      <c r="F63" s="688"/>
      <c r="G63" s="732">
        <v>5</v>
      </c>
      <c r="H63" s="1101" t="s">
        <v>95</v>
      </c>
      <c r="I63" s="248" t="s">
        <v>63</v>
      </c>
      <c r="J63" s="245"/>
      <c r="K63" s="245"/>
      <c r="L63" s="245">
        <v>220000</v>
      </c>
      <c r="M63" s="131"/>
      <c r="N63" s="131"/>
      <c r="O63" s="132">
        <v>220000</v>
      </c>
      <c r="P63" s="129">
        <v>330000</v>
      </c>
      <c r="Q63" s="129">
        <v>215000</v>
      </c>
      <c r="R63" s="687" t="s">
        <v>191</v>
      </c>
      <c r="S63" s="511">
        <v>30</v>
      </c>
      <c r="T63" s="33">
        <v>60</v>
      </c>
      <c r="U63" s="512">
        <v>100</v>
      </c>
      <c r="V63" s="920"/>
      <c r="W63" s="921"/>
      <c r="X63" s="921"/>
      <c r="Y63" s="921"/>
      <c r="Z63" s="921"/>
      <c r="AA63" s="921"/>
      <c r="AB63" s="921"/>
      <c r="AC63" s="921"/>
    </row>
    <row r="64" spans="1:29" s="1" customFormat="1" ht="27" customHeight="1" x14ac:dyDescent="0.25">
      <c r="A64" s="15"/>
      <c r="B64" s="16"/>
      <c r="C64" s="247"/>
      <c r="D64" s="518"/>
      <c r="E64" s="919"/>
      <c r="F64" s="688"/>
      <c r="G64" s="732"/>
      <c r="H64" s="1101"/>
      <c r="I64" s="248"/>
      <c r="J64" s="245"/>
      <c r="K64" s="245"/>
      <c r="L64" s="245"/>
      <c r="M64" s="131"/>
      <c r="N64" s="131"/>
      <c r="O64" s="132"/>
      <c r="P64" s="128"/>
      <c r="Q64" s="129"/>
      <c r="R64" s="689" t="s">
        <v>169</v>
      </c>
      <c r="S64" s="250"/>
      <c r="T64" s="251">
        <v>100</v>
      </c>
      <c r="U64" s="513"/>
      <c r="V64" s="920"/>
      <c r="W64" s="921"/>
      <c r="X64" s="921"/>
      <c r="Y64" s="921"/>
      <c r="Z64" s="921"/>
      <c r="AA64" s="921"/>
      <c r="AB64" s="921"/>
      <c r="AC64" s="921"/>
    </row>
    <row r="65" spans="1:29" s="1" customFormat="1" ht="26.25" customHeight="1" x14ac:dyDescent="0.25">
      <c r="A65" s="15"/>
      <c r="B65" s="16"/>
      <c r="C65" s="247"/>
      <c r="D65" s="517"/>
      <c r="E65" s="1100"/>
      <c r="F65" s="691"/>
      <c r="G65" s="293"/>
      <c r="H65" s="1102"/>
      <c r="I65" s="520" t="s">
        <v>55</v>
      </c>
      <c r="J65" s="22"/>
      <c r="K65" s="22"/>
      <c r="L65" s="22"/>
      <c r="M65" s="527"/>
      <c r="N65" s="23"/>
      <c r="O65" s="24"/>
      <c r="P65" s="88">
        <v>80000</v>
      </c>
      <c r="Q65" s="89">
        <v>45000</v>
      </c>
      <c r="R65" s="692" t="s">
        <v>170</v>
      </c>
      <c r="S65" s="172"/>
      <c r="T65" s="131">
        <v>60</v>
      </c>
      <c r="U65" s="184">
        <v>100</v>
      </c>
      <c r="V65" s="920"/>
      <c r="W65" s="921"/>
      <c r="X65" s="921"/>
      <c r="Y65" s="921"/>
      <c r="Z65" s="921"/>
      <c r="AA65" s="921"/>
      <c r="AB65" s="921"/>
      <c r="AC65" s="921"/>
    </row>
    <row r="66" spans="1:29" s="1" customFormat="1" ht="25.5" customHeight="1" x14ac:dyDescent="0.25">
      <c r="A66" s="15"/>
      <c r="B66" s="16"/>
      <c r="C66" s="247"/>
      <c r="D66" s="747"/>
      <c r="E66" s="260" t="s">
        <v>96</v>
      </c>
      <c r="F66" s="261"/>
      <c r="G66" s="747"/>
      <c r="H66" s="793"/>
      <c r="I66" s="230" t="s">
        <v>47</v>
      </c>
      <c r="J66" s="22">
        <v>8689</v>
      </c>
      <c r="K66" s="22">
        <v>8689</v>
      </c>
      <c r="L66" s="22"/>
      <c r="M66" s="527"/>
      <c r="N66" s="23"/>
      <c r="O66" s="24"/>
      <c r="P66" s="91"/>
      <c r="Q66" s="92"/>
      <c r="R66" s="516"/>
      <c r="S66" s="262"/>
      <c r="T66" s="262"/>
      <c r="U66" s="263"/>
    </row>
    <row r="67" spans="1:29" s="1" customFormat="1" ht="15.75" thickBot="1" x14ac:dyDescent="0.3">
      <c r="A67" s="264"/>
      <c r="B67" s="748"/>
      <c r="C67" s="265"/>
      <c r="D67" s="266"/>
      <c r="E67" s="266"/>
      <c r="F67" s="266"/>
      <c r="G67" s="266"/>
      <c r="H67" s="1087" t="s">
        <v>83</v>
      </c>
      <c r="I67" s="1088"/>
      <c r="J67" s="267">
        <f t="shared" ref="J67:Q67" si="11">SUM(J59:J66)</f>
        <v>130560</v>
      </c>
      <c r="K67" s="267">
        <f t="shared" si="11"/>
        <v>130560</v>
      </c>
      <c r="L67" s="267">
        <f>SUM(L59:L66)</f>
        <v>333000</v>
      </c>
      <c r="M67" s="267">
        <f>SUM(M59:M66)</f>
        <v>113000</v>
      </c>
      <c r="N67" s="267">
        <f t="shared" si="11"/>
        <v>0</v>
      </c>
      <c r="O67" s="267">
        <f t="shared" si="11"/>
        <v>220000</v>
      </c>
      <c r="P67" s="267">
        <f t="shared" si="11"/>
        <v>640000</v>
      </c>
      <c r="Q67" s="267">
        <f t="shared" si="11"/>
        <v>490000</v>
      </c>
      <c r="R67" s="784"/>
      <c r="S67" s="237"/>
      <c r="T67" s="237"/>
      <c r="U67" s="238"/>
    </row>
    <row r="68" spans="1:29" s="1" customFormat="1" ht="15.75" customHeight="1" x14ac:dyDescent="0.25">
      <c r="A68" s="268" t="s">
        <v>29</v>
      </c>
      <c r="B68" s="269" t="s">
        <v>56</v>
      </c>
      <c r="C68" s="270" t="s">
        <v>56</v>
      </c>
      <c r="D68" s="271"/>
      <c r="E68" s="272" t="s">
        <v>97</v>
      </c>
      <c r="F68" s="273" t="s">
        <v>59</v>
      </c>
      <c r="G68" s="274">
        <v>5</v>
      </c>
      <c r="H68" s="275"/>
      <c r="I68" s="276"/>
      <c r="J68" s="277"/>
      <c r="K68" s="278"/>
      <c r="L68" s="279"/>
      <c r="M68" s="280"/>
      <c r="N68" s="280"/>
      <c r="O68" s="281"/>
      <c r="P68" s="111"/>
      <c r="Q68" s="76"/>
      <c r="R68" s="282"/>
      <c r="S68" s="283"/>
      <c r="T68" s="283"/>
      <c r="U68" s="169"/>
    </row>
    <row r="69" spans="1:29" s="1" customFormat="1" ht="13.5" customHeight="1" x14ac:dyDescent="0.25">
      <c r="A69" s="735"/>
      <c r="B69" s="736"/>
      <c r="C69" s="754"/>
      <c r="D69" s="284" t="s">
        <v>29</v>
      </c>
      <c r="E69" s="801" t="s">
        <v>175</v>
      </c>
      <c r="F69" s="922" t="s">
        <v>98</v>
      </c>
      <c r="G69" s="732"/>
      <c r="H69" s="1057" t="s">
        <v>99</v>
      </c>
      <c r="I69" s="285" t="s">
        <v>63</v>
      </c>
      <c r="J69" s="222"/>
      <c r="K69" s="223"/>
      <c r="L69" s="222">
        <v>17900</v>
      </c>
      <c r="M69" s="259"/>
      <c r="N69" s="259"/>
      <c r="O69" s="737">
        <f>L69</f>
        <v>17900</v>
      </c>
      <c r="P69" s="222">
        <v>21900</v>
      </c>
      <c r="Q69" s="223">
        <v>51000</v>
      </c>
      <c r="R69" s="500" t="s">
        <v>100</v>
      </c>
      <c r="S69" s="497">
        <v>1</v>
      </c>
      <c r="T69" s="497"/>
      <c r="U69" s="494"/>
    </row>
    <row r="70" spans="1:29" s="1" customFormat="1" ht="22.5" customHeight="1" x14ac:dyDescent="0.25">
      <c r="A70" s="735"/>
      <c r="B70" s="736"/>
      <c r="C70" s="754"/>
      <c r="D70" s="81"/>
      <c r="E70" s="916"/>
      <c r="F70" s="923"/>
      <c r="G70" s="732"/>
      <c r="H70" s="1057"/>
      <c r="I70" s="286" t="s">
        <v>61</v>
      </c>
      <c r="J70" s="128"/>
      <c r="K70" s="129"/>
      <c r="L70" s="128"/>
      <c r="M70" s="172"/>
      <c r="N70" s="172"/>
      <c r="O70" s="132"/>
      <c r="P70" s="128">
        <v>124000</v>
      </c>
      <c r="Q70" s="129">
        <v>289200</v>
      </c>
      <c r="R70" s="693" t="s">
        <v>171</v>
      </c>
      <c r="S70" s="498">
        <v>1</v>
      </c>
      <c r="T70" s="498"/>
      <c r="U70" s="495"/>
    </row>
    <row r="71" spans="1:29" s="1" customFormat="1" ht="14.25" customHeight="1" x14ac:dyDescent="0.25">
      <c r="A71" s="735"/>
      <c r="B71" s="736"/>
      <c r="C71" s="754"/>
      <c r="D71" s="170"/>
      <c r="E71" s="916"/>
      <c r="F71" s="923"/>
      <c r="G71" s="732"/>
      <c r="H71" s="1057"/>
      <c r="I71" s="171" t="s">
        <v>52</v>
      </c>
      <c r="J71" s="128"/>
      <c r="K71" s="129"/>
      <c r="L71" s="128"/>
      <c r="M71" s="172"/>
      <c r="N71" s="172"/>
      <c r="O71" s="132"/>
      <c r="P71" s="128"/>
      <c r="Q71" s="129"/>
      <c r="R71" s="924" t="s">
        <v>172</v>
      </c>
      <c r="S71" s="498"/>
      <c r="T71" s="498">
        <v>70</v>
      </c>
      <c r="U71" s="495">
        <v>100</v>
      </c>
    </row>
    <row r="72" spans="1:29" s="1" customFormat="1" ht="15.75" customHeight="1" x14ac:dyDescent="0.25">
      <c r="A72" s="735"/>
      <c r="B72" s="736"/>
      <c r="C72" s="751"/>
      <c r="D72" s="287"/>
      <c r="E72" s="917"/>
      <c r="F72" s="923"/>
      <c r="G72" s="732"/>
      <c r="H72" s="1089"/>
      <c r="I72" s="187" t="s">
        <v>102</v>
      </c>
      <c r="J72" s="88"/>
      <c r="K72" s="89"/>
      <c r="L72" s="88"/>
      <c r="M72" s="258"/>
      <c r="N72" s="258"/>
      <c r="O72" s="24"/>
      <c r="P72" s="91"/>
      <c r="Q72" s="92"/>
      <c r="R72" s="925"/>
      <c r="S72" s="499"/>
      <c r="T72" s="499"/>
      <c r="U72" s="496"/>
    </row>
    <row r="73" spans="1:29" s="1" customFormat="1" ht="23.25" customHeight="1" x14ac:dyDescent="0.25">
      <c r="A73" s="735"/>
      <c r="B73" s="736"/>
      <c r="C73" s="754"/>
      <c r="D73" s="288" t="s">
        <v>45</v>
      </c>
      <c r="E73" s="916" t="s">
        <v>185</v>
      </c>
      <c r="F73" s="696"/>
      <c r="G73" s="732"/>
      <c r="H73" s="1057" t="s">
        <v>103</v>
      </c>
      <c r="I73" s="221" t="s">
        <v>47</v>
      </c>
      <c r="J73" s="289"/>
      <c r="K73" s="223"/>
      <c r="L73" s="245">
        <v>25000</v>
      </c>
      <c r="M73" s="131"/>
      <c r="N73" s="131"/>
      <c r="O73" s="132">
        <v>25000</v>
      </c>
      <c r="P73" s="128">
        <v>25000</v>
      </c>
      <c r="Q73" s="129"/>
      <c r="R73" s="491" t="s">
        <v>101</v>
      </c>
      <c r="S73" s="479"/>
      <c r="T73" s="479">
        <v>1</v>
      </c>
      <c r="U73" s="492"/>
    </row>
    <row r="74" spans="1:29" s="1" customFormat="1" ht="27" customHeight="1" x14ac:dyDescent="0.25">
      <c r="A74" s="735"/>
      <c r="B74" s="736"/>
      <c r="C74" s="754"/>
      <c r="D74" s="291"/>
      <c r="E74" s="917"/>
      <c r="F74" s="696"/>
      <c r="G74" s="732"/>
      <c r="H74" s="1097"/>
      <c r="I74" s="227" t="s">
        <v>55</v>
      </c>
      <c r="J74" s="146"/>
      <c r="K74" s="89"/>
      <c r="L74" s="22"/>
      <c r="M74" s="23"/>
      <c r="N74" s="23"/>
      <c r="O74" s="295"/>
      <c r="P74" s="296"/>
      <c r="Q74" s="89">
        <v>500000</v>
      </c>
      <c r="R74" s="490" t="s">
        <v>148</v>
      </c>
      <c r="S74" s="480"/>
      <c r="T74" s="480"/>
      <c r="U74" s="493">
        <v>70</v>
      </c>
    </row>
    <row r="75" spans="1:29" s="1" customFormat="1" ht="42.75" customHeight="1" x14ac:dyDescent="0.25">
      <c r="A75" s="735"/>
      <c r="B75" s="736"/>
      <c r="C75" s="754"/>
      <c r="D75" s="291" t="s">
        <v>56</v>
      </c>
      <c r="E75" s="729" t="s">
        <v>184</v>
      </c>
      <c r="F75" s="794"/>
      <c r="G75" s="293"/>
      <c r="H75" s="752" t="s">
        <v>105</v>
      </c>
      <c r="I75" s="294" t="s">
        <v>63</v>
      </c>
      <c r="J75" s="146"/>
      <c r="K75" s="89"/>
      <c r="L75" s="22">
        <v>40000</v>
      </c>
      <c r="M75" s="23"/>
      <c r="N75" s="23"/>
      <c r="O75" s="295">
        <v>40000</v>
      </c>
      <c r="P75" s="296"/>
      <c r="Q75" s="297"/>
      <c r="R75" s="490" t="s">
        <v>186</v>
      </c>
      <c r="S75" s="292">
        <v>1</v>
      </c>
      <c r="T75" s="480"/>
      <c r="U75" s="478"/>
    </row>
    <row r="76" spans="1:29" s="1" customFormat="1" ht="16.5" customHeight="1" x14ac:dyDescent="0.25">
      <c r="A76" s="735"/>
      <c r="B76" s="736"/>
      <c r="C76" s="754"/>
      <c r="D76" s="288"/>
      <c r="E76" s="801" t="s">
        <v>183</v>
      </c>
      <c r="F76" s="795"/>
      <c r="G76" s="206"/>
      <c r="H76" s="1055" t="s">
        <v>103</v>
      </c>
      <c r="I76" s="306" t="s">
        <v>47</v>
      </c>
      <c r="J76" s="289">
        <v>23170</v>
      </c>
      <c r="K76" s="223">
        <v>23170</v>
      </c>
      <c r="L76" s="245"/>
      <c r="M76" s="131"/>
      <c r="N76" s="131"/>
      <c r="O76" s="132"/>
      <c r="P76" s="133"/>
      <c r="Q76" s="40"/>
      <c r="R76" s="809"/>
      <c r="S76" s="728"/>
      <c r="T76" s="728"/>
      <c r="U76" s="290"/>
    </row>
    <row r="77" spans="1:29" s="1" customFormat="1" ht="32.25" customHeight="1" x14ac:dyDescent="0.25">
      <c r="A77" s="735"/>
      <c r="B77" s="736"/>
      <c r="C77" s="754"/>
      <c r="D77" s="288"/>
      <c r="E77" s="1098"/>
      <c r="F77" s="796"/>
      <c r="G77" s="708"/>
      <c r="H77" s="1099"/>
      <c r="I77" s="300" t="s">
        <v>55</v>
      </c>
      <c r="J77" s="301">
        <v>26500</v>
      </c>
      <c r="K77" s="302">
        <v>26500</v>
      </c>
      <c r="L77" s="245"/>
      <c r="M77" s="131"/>
      <c r="N77" s="131"/>
      <c r="O77" s="303"/>
      <c r="P77" s="304"/>
      <c r="Q77" s="305"/>
      <c r="R77" s="996"/>
      <c r="S77" s="728"/>
      <c r="T77" s="728"/>
      <c r="U77" s="173"/>
    </row>
    <row r="78" spans="1:29" s="1" customFormat="1" ht="27" customHeight="1" x14ac:dyDescent="0.25">
      <c r="A78" s="947"/>
      <c r="B78" s="948"/>
      <c r="C78" s="1104"/>
      <c r="D78" s="288"/>
      <c r="E78" s="880" t="s">
        <v>104</v>
      </c>
      <c r="F78" s="696"/>
      <c r="G78" s="732"/>
      <c r="H78" s="1105" t="s">
        <v>105</v>
      </c>
      <c r="I78" s="298" t="s">
        <v>63</v>
      </c>
      <c r="J78" s="336">
        <v>16798</v>
      </c>
      <c r="K78" s="340">
        <v>16798</v>
      </c>
      <c r="L78" s="245"/>
      <c r="M78" s="131"/>
      <c r="N78" s="131"/>
      <c r="O78" s="132"/>
      <c r="P78" s="128"/>
      <c r="Q78" s="129"/>
      <c r="R78" s="1095"/>
      <c r="S78" s="308"/>
      <c r="T78" s="308"/>
      <c r="U78" s="290"/>
    </row>
    <row r="79" spans="1:29" s="1" customFormat="1" ht="31.5" customHeight="1" x14ac:dyDescent="0.25">
      <c r="A79" s="947"/>
      <c r="B79" s="948"/>
      <c r="C79" s="1104"/>
      <c r="D79" s="291"/>
      <c r="E79" s="909"/>
      <c r="F79" s="797"/>
      <c r="G79" s="747"/>
      <c r="H79" s="1106"/>
      <c r="I79" s="294" t="s">
        <v>55</v>
      </c>
      <c r="J79" s="146">
        <v>994</v>
      </c>
      <c r="K79" s="89">
        <v>0</v>
      </c>
      <c r="L79" s="22"/>
      <c r="M79" s="23"/>
      <c r="N79" s="23"/>
      <c r="O79" s="24"/>
      <c r="P79" s="296"/>
      <c r="Q79" s="297"/>
      <c r="R79" s="1096"/>
      <c r="S79" s="309"/>
      <c r="T79" s="309"/>
      <c r="U79" s="191"/>
    </row>
    <row r="80" spans="1:29" s="1" customFormat="1" ht="17.25" customHeight="1" thickBot="1" x14ac:dyDescent="0.3">
      <c r="A80" s="102"/>
      <c r="B80" s="748"/>
      <c r="C80" s="265"/>
      <c r="D80" s="193"/>
      <c r="E80" s="193"/>
      <c r="F80" s="193"/>
      <c r="G80" s="193"/>
      <c r="H80" s="1092" t="s">
        <v>83</v>
      </c>
      <c r="I80" s="1103"/>
      <c r="J80" s="196">
        <f t="shared" ref="J80:Q80" si="12">SUM(J69:J79)</f>
        <v>67462</v>
      </c>
      <c r="K80" s="195">
        <f t="shared" si="12"/>
        <v>66468</v>
      </c>
      <c r="L80" s="310">
        <f>SUM(L69:L79)</f>
        <v>82900</v>
      </c>
      <c r="M80" s="197">
        <f t="shared" si="12"/>
        <v>0</v>
      </c>
      <c r="N80" s="197">
        <f t="shared" si="12"/>
        <v>0</v>
      </c>
      <c r="O80" s="311">
        <f t="shared" si="12"/>
        <v>82900</v>
      </c>
      <c r="P80" s="196">
        <f t="shared" si="12"/>
        <v>170900</v>
      </c>
      <c r="Q80" s="195">
        <f t="shared" si="12"/>
        <v>840200</v>
      </c>
      <c r="R80" s="784"/>
      <c r="S80" s="237"/>
      <c r="T80" s="237"/>
      <c r="U80" s="238"/>
    </row>
    <row r="81" spans="1:30" s="1" customFormat="1" ht="17.25" customHeight="1" x14ac:dyDescent="0.25">
      <c r="A81" s="268" t="s">
        <v>29</v>
      </c>
      <c r="B81" s="269" t="s">
        <v>56</v>
      </c>
      <c r="C81" s="270" t="s">
        <v>58</v>
      </c>
      <c r="D81" s="271"/>
      <c r="E81" s="272" t="s">
        <v>106</v>
      </c>
      <c r="F81" s="273"/>
      <c r="G81" s="239"/>
      <c r="H81" s="275"/>
      <c r="I81" s="312"/>
      <c r="J81" s="278"/>
      <c r="K81" s="278"/>
      <c r="L81" s="313"/>
      <c r="M81" s="280"/>
      <c r="N81" s="280"/>
      <c r="O81" s="281"/>
      <c r="P81" s="111">
        <v>0</v>
      </c>
      <c r="Q81" s="76">
        <v>0</v>
      </c>
      <c r="R81" s="282"/>
      <c r="S81" s="283"/>
      <c r="T81" s="283"/>
      <c r="U81" s="169"/>
    </row>
    <row r="82" spans="1:30" s="1" customFormat="1" ht="18.75" customHeight="1" x14ac:dyDescent="0.25">
      <c r="A82" s="906"/>
      <c r="B82" s="907"/>
      <c r="C82" s="1104"/>
      <c r="D82" s="314" t="s">
        <v>29</v>
      </c>
      <c r="E82" s="881" t="s">
        <v>176</v>
      </c>
      <c r="F82" s="910" t="s">
        <v>107</v>
      </c>
      <c r="G82" s="913" t="s">
        <v>35</v>
      </c>
      <c r="H82" s="1055" t="s">
        <v>108</v>
      </c>
      <c r="I82" s="315" t="s">
        <v>47</v>
      </c>
      <c r="J82" s="82">
        <v>37709</v>
      </c>
      <c r="K82" s="82">
        <f>37709+13021</f>
        <v>50730</v>
      </c>
      <c r="L82" s="83">
        <v>30000</v>
      </c>
      <c r="M82" s="33">
        <v>30000</v>
      </c>
      <c r="N82" s="33"/>
      <c r="O82" s="34"/>
      <c r="P82" s="481">
        <v>30000</v>
      </c>
      <c r="Q82" s="97">
        <v>30000</v>
      </c>
      <c r="R82" s="889" t="s">
        <v>109</v>
      </c>
      <c r="S82" s="698">
        <v>2.2999999999999998</v>
      </c>
      <c r="T82" s="698">
        <v>2.2999999999999998</v>
      </c>
      <c r="U82" s="1107">
        <v>2.2999999999999998</v>
      </c>
    </row>
    <row r="83" spans="1:30" s="1" customFormat="1" ht="16.5" customHeight="1" x14ac:dyDescent="0.25">
      <c r="A83" s="906"/>
      <c r="B83" s="907"/>
      <c r="C83" s="1104"/>
      <c r="D83" s="148"/>
      <c r="E83" s="880"/>
      <c r="F83" s="911"/>
      <c r="G83" s="914"/>
      <c r="H83" s="1057"/>
      <c r="I83" s="317" t="s">
        <v>55</v>
      </c>
      <c r="J83" s="318"/>
      <c r="K83" s="129">
        <v>19142</v>
      </c>
      <c r="L83" s="299"/>
      <c r="M83" s="131"/>
      <c r="N83" s="130"/>
      <c r="O83" s="132"/>
      <c r="P83" s="133"/>
      <c r="Q83" s="40"/>
      <c r="R83" s="890"/>
      <c r="S83" s="699"/>
      <c r="T83" s="699"/>
      <c r="U83" s="1108"/>
    </row>
    <row r="84" spans="1:30" s="1" customFormat="1" ht="17.25" customHeight="1" x14ac:dyDescent="0.25">
      <c r="A84" s="906"/>
      <c r="B84" s="907"/>
      <c r="C84" s="1104"/>
      <c r="D84" s="320"/>
      <c r="E84" s="909"/>
      <c r="F84" s="912"/>
      <c r="G84" s="915"/>
      <c r="H84" s="1089"/>
      <c r="I84" s="321" t="s">
        <v>52</v>
      </c>
      <c r="J84" s="322"/>
      <c r="K84" s="322"/>
      <c r="L84" s="323">
        <v>43600</v>
      </c>
      <c r="M84" s="324">
        <v>43600</v>
      </c>
      <c r="N84" s="325"/>
      <c r="O84" s="326"/>
      <c r="P84" s="482">
        <v>43600</v>
      </c>
      <c r="Q84" s="327">
        <v>43600</v>
      </c>
      <c r="R84" s="891"/>
      <c r="S84" s="700"/>
      <c r="T84" s="700"/>
      <c r="U84" s="1109"/>
    </row>
    <row r="85" spans="1:30" s="1" customFormat="1" ht="15.75" customHeight="1" x14ac:dyDescent="0.25">
      <c r="A85" s="895"/>
      <c r="B85" s="898"/>
      <c r="C85" s="1110"/>
      <c r="D85" s="1112" t="s">
        <v>45</v>
      </c>
      <c r="E85" s="904" t="s">
        <v>110</v>
      </c>
      <c r="F85" s="676"/>
      <c r="G85" s="905" t="s">
        <v>35</v>
      </c>
      <c r="H85" s="1055" t="s">
        <v>85</v>
      </c>
      <c r="I85" s="329" t="s">
        <v>47</v>
      </c>
      <c r="J85" s="330"/>
      <c r="K85" s="82"/>
      <c r="L85" s="307">
        <v>9500</v>
      </c>
      <c r="M85" s="33">
        <v>9500</v>
      </c>
      <c r="N85" s="331"/>
      <c r="O85" s="332"/>
      <c r="P85" s="483">
        <v>9500</v>
      </c>
      <c r="Q85" s="82">
        <v>9500</v>
      </c>
      <c r="R85" s="1114" t="s">
        <v>173</v>
      </c>
      <c r="S85" s="701">
        <v>1</v>
      </c>
      <c r="T85" s="716"/>
      <c r="U85" s="737"/>
    </row>
    <row r="86" spans="1:30" s="1" customFormat="1" ht="15.75" customHeight="1" x14ac:dyDescent="0.25">
      <c r="A86" s="895"/>
      <c r="B86" s="898"/>
      <c r="C86" s="1110"/>
      <c r="D86" s="1112"/>
      <c r="E86" s="904"/>
      <c r="F86" s="677"/>
      <c r="G86" s="905"/>
      <c r="H86" s="1057"/>
      <c r="I86" s="334" t="s">
        <v>111</v>
      </c>
      <c r="J86" s="335"/>
      <c r="K86" s="340"/>
      <c r="L86" s="336">
        <v>14200</v>
      </c>
      <c r="M86" s="337">
        <v>14200</v>
      </c>
      <c r="N86" s="338"/>
      <c r="O86" s="339"/>
      <c r="P86" s="484">
        <v>14200</v>
      </c>
      <c r="Q86" s="340">
        <v>14200</v>
      </c>
      <c r="R86" s="1115"/>
      <c r="S86" s="702"/>
      <c r="T86" s="216"/>
      <c r="U86" s="132"/>
    </row>
    <row r="87" spans="1:30" s="1" customFormat="1" ht="27.75" customHeight="1" x14ac:dyDescent="0.25">
      <c r="A87" s="896"/>
      <c r="B87" s="899"/>
      <c r="C87" s="1111"/>
      <c r="D87" s="1112"/>
      <c r="E87" s="904"/>
      <c r="F87" s="677"/>
      <c r="G87" s="905"/>
      <c r="H87" s="1113"/>
      <c r="I87" s="342" t="s">
        <v>47</v>
      </c>
      <c r="J87" s="343"/>
      <c r="K87" s="302">
        <v>3400</v>
      </c>
      <c r="L87" s="301"/>
      <c r="M87" s="251"/>
      <c r="N87" s="344"/>
      <c r="O87" s="345"/>
      <c r="P87" s="423"/>
      <c r="Q87" s="302"/>
      <c r="R87" s="346" t="s">
        <v>112</v>
      </c>
      <c r="S87" s="703">
        <v>750</v>
      </c>
      <c r="T87" s="672">
        <v>750</v>
      </c>
      <c r="U87" s="252">
        <v>750</v>
      </c>
    </row>
    <row r="88" spans="1:30" s="1" customFormat="1" ht="27" customHeight="1" x14ac:dyDescent="0.25">
      <c r="A88" s="896"/>
      <c r="B88" s="899"/>
      <c r="C88" s="1111"/>
      <c r="D88" s="1112"/>
      <c r="E88" s="904"/>
      <c r="F88" s="727"/>
      <c r="G88" s="905"/>
      <c r="H88" s="1089"/>
      <c r="I88" s="347" t="s">
        <v>111</v>
      </c>
      <c r="J88" s="348"/>
      <c r="K88" s="351">
        <v>93962</v>
      </c>
      <c r="L88" s="323"/>
      <c r="M88" s="324"/>
      <c r="N88" s="349"/>
      <c r="O88" s="350"/>
      <c r="P88" s="485"/>
      <c r="Q88" s="351"/>
      <c r="R88" s="352" t="s">
        <v>113</v>
      </c>
      <c r="S88" s="704">
        <v>5</v>
      </c>
      <c r="T88" s="292">
        <v>5</v>
      </c>
      <c r="U88" s="753">
        <v>5</v>
      </c>
    </row>
    <row r="89" spans="1:30" s="202" customFormat="1" ht="48.75" customHeight="1" x14ac:dyDescent="0.25">
      <c r="A89" s="353"/>
      <c r="B89" s="354"/>
      <c r="C89" s="355"/>
      <c r="D89" s="451" t="s">
        <v>56</v>
      </c>
      <c r="E89" s="452" t="s">
        <v>114</v>
      </c>
      <c r="F89" s="453"/>
      <c r="G89" s="454" t="s">
        <v>115</v>
      </c>
      <c r="H89" s="356" t="s">
        <v>116</v>
      </c>
      <c r="I89" s="357" t="s">
        <v>47</v>
      </c>
      <c r="J89" s="358"/>
      <c r="K89" s="359"/>
      <c r="L89" s="360">
        <v>25000</v>
      </c>
      <c r="M89" s="361"/>
      <c r="N89" s="361"/>
      <c r="O89" s="362">
        <v>25000</v>
      </c>
      <c r="P89" s="189">
        <v>25000</v>
      </c>
      <c r="Q89" s="145"/>
      <c r="R89" s="697" t="s">
        <v>117</v>
      </c>
      <c r="S89" s="508"/>
      <c r="T89" s="509" t="s">
        <v>118</v>
      </c>
      <c r="U89" s="510"/>
    </row>
    <row r="90" spans="1:30" s="1" customFormat="1" ht="17.25" customHeight="1" thickBot="1" x14ac:dyDescent="0.3">
      <c r="A90" s="102"/>
      <c r="B90" s="748"/>
      <c r="C90" s="265"/>
      <c r="D90" s="266"/>
      <c r="E90" s="266"/>
      <c r="F90" s="266"/>
      <c r="G90" s="266"/>
      <c r="H90" s="1087" t="s">
        <v>83</v>
      </c>
      <c r="I90" s="1103"/>
      <c r="J90" s="363">
        <f>SUM(J82:J89)</f>
        <v>37709</v>
      </c>
      <c r="K90" s="363">
        <f>SUM(K82:K88)</f>
        <v>167234</v>
      </c>
      <c r="L90" s="265">
        <f>SUM(L82:L89)</f>
        <v>122300</v>
      </c>
      <c r="M90" s="364">
        <f t="shared" ref="M90:Q90" si="13">SUM(M82:M88)</f>
        <v>97300</v>
      </c>
      <c r="N90" s="364">
        <f t="shared" si="13"/>
        <v>0</v>
      </c>
      <c r="O90" s="365">
        <f>SUM(O82:O89)</f>
        <v>25000</v>
      </c>
      <c r="P90" s="486">
        <f>SUM(P82:P89)</f>
        <v>122300</v>
      </c>
      <c r="Q90" s="363">
        <f t="shared" si="13"/>
        <v>97300</v>
      </c>
      <c r="R90" s="784"/>
      <c r="S90" s="237"/>
      <c r="T90" s="237"/>
      <c r="U90" s="238"/>
    </row>
    <row r="91" spans="1:30" s="1" customFormat="1" ht="13.5" thickBot="1" x14ac:dyDescent="0.3">
      <c r="A91" s="203" t="s">
        <v>29</v>
      </c>
      <c r="B91" s="159" t="s">
        <v>56</v>
      </c>
      <c r="C91" s="845" t="s">
        <v>71</v>
      </c>
      <c r="D91" s="845"/>
      <c r="E91" s="845"/>
      <c r="F91" s="845"/>
      <c r="G91" s="845"/>
      <c r="H91" s="845"/>
      <c r="I91" s="845"/>
      <c r="J91" s="161">
        <f t="shared" ref="J91:Q91" si="14">J90+J80+J67+J57</f>
        <v>262260</v>
      </c>
      <c r="K91" s="161">
        <f t="shared" si="14"/>
        <v>400693</v>
      </c>
      <c r="L91" s="160">
        <f t="shared" si="14"/>
        <v>589900</v>
      </c>
      <c r="M91" s="159">
        <f t="shared" si="14"/>
        <v>262000</v>
      </c>
      <c r="N91" s="159">
        <f t="shared" si="14"/>
        <v>0</v>
      </c>
      <c r="O91" s="366">
        <f t="shared" si="14"/>
        <v>327900</v>
      </c>
      <c r="P91" s="487">
        <f t="shared" si="14"/>
        <v>1184900</v>
      </c>
      <c r="Q91" s="161">
        <f t="shared" si="14"/>
        <v>1606500</v>
      </c>
      <c r="R91" s="846"/>
      <c r="S91" s="847"/>
      <c r="T91" s="847"/>
      <c r="U91" s="848"/>
    </row>
    <row r="92" spans="1:30" s="1" customFormat="1" ht="13.5" thickBot="1" x14ac:dyDescent="0.3">
      <c r="A92" s="158" t="s">
        <v>29</v>
      </c>
      <c r="B92" s="159" t="s">
        <v>58</v>
      </c>
      <c r="C92" s="849" t="s">
        <v>119</v>
      </c>
      <c r="D92" s="850"/>
      <c r="E92" s="850"/>
      <c r="F92" s="850"/>
      <c r="G92" s="850"/>
      <c r="H92" s="850"/>
      <c r="I92" s="850"/>
      <c r="J92" s="851"/>
      <c r="K92" s="851"/>
      <c r="L92" s="851"/>
      <c r="M92" s="851"/>
      <c r="N92" s="851"/>
      <c r="O92" s="851"/>
      <c r="P92" s="851"/>
      <c r="Q92" s="850"/>
      <c r="R92" s="850"/>
      <c r="S92" s="850"/>
      <c r="T92" s="850"/>
      <c r="U92" s="852"/>
    </row>
    <row r="93" spans="1:30" s="1" customFormat="1" ht="21" customHeight="1" x14ac:dyDescent="0.25">
      <c r="A93" s="870" t="s">
        <v>29</v>
      </c>
      <c r="B93" s="873" t="s">
        <v>58</v>
      </c>
      <c r="C93" s="876" t="s">
        <v>29</v>
      </c>
      <c r="D93" s="1130"/>
      <c r="E93" s="879" t="s">
        <v>120</v>
      </c>
      <c r="F93" s="882" t="s">
        <v>59</v>
      </c>
      <c r="G93" s="803" t="s">
        <v>66</v>
      </c>
      <c r="H93" s="1133" t="s">
        <v>67</v>
      </c>
      <c r="I93" s="466" t="s">
        <v>47</v>
      </c>
      <c r="J93" s="467"/>
      <c r="K93" s="468"/>
      <c r="L93" s="467">
        <v>25000</v>
      </c>
      <c r="M93" s="469"/>
      <c r="N93" s="469"/>
      <c r="O93" s="470">
        <v>25000</v>
      </c>
      <c r="P93" s="471">
        <v>25000</v>
      </c>
      <c r="Q93" s="472"/>
      <c r="R93" s="887" t="s">
        <v>171</v>
      </c>
      <c r="S93" s="367"/>
      <c r="T93" s="368">
        <v>1</v>
      </c>
      <c r="U93" s="122"/>
      <c r="V93" s="773"/>
      <c r="W93" s="774"/>
      <c r="X93" s="774"/>
      <c r="Y93" s="774"/>
      <c r="Z93" s="774"/>
      <c r="AA93" s="774"/>
      <c r="AB93" s="774"/>
      <c r="AC93" s="774"/>
      <c r="AD93" s="774"/>
    </row>
    <row r="94" spans="1:30" s="1" customFormat="1" ht="17.25" customHeight="1" x14ac:dyDescent="0.25">
      <c r="A94" s="871"/>
      <c r="B94" s="874"/>
      <c r="C94" s="877"/>
      <c r="D94" s="1131"/>
      <c r="E94" s="880"/>
      <c r="F94" s="883"/>
      <c r="G94" s="804"/>
      <c r="H94" s="1057"/>
      <c r="I94" s="334" t="s">
        <v>63</v>
      </c>
      <c r="J94" s="474"/>
      <c r="K94" s="475"/>
      <c r="L94" s="474"/>
      <c r="M94" s="476"/>
      <c r="N94" s="476"/>
      <c r="O94" s="339"/>
      <c r="P94" s="477">
        <v>36000</v>
      </c>
      <c r="Q94" s="335">
        <v>188500</v>
      </c>
      <c r="R94" s="888"/>
      <c r="S94" s="341"/>
      <c r="T94" s="216"/>
      <c r="U94" s="132"/>
      <c r="V94" s="773"/>
      <c r="W94" s="774"/>
      <c r="X94" s="774"/>
      <c r="Y94" s="774"/>
      <c r="Z94" s="774"/>
      <c r="AA94" s="774"/>
      <c r="AB94" s="774"/>
      <c r="AC94" s="774"/>
      <c r="AD94" s="774"/>
    </row>
    <row r="95" spans="1:30" s="1" customFormat="1" ht="19.5" customHeight="1" x14ac:dyDescent="0.25">
      <c r="A95" s="872"/>
      <c r="B95" s="875"/>
      <c r="C95" s="878"/>
      <c r="D95" s="1132"/>
      <c r="E95" s="881"/>
      <c r="F95" s="884"/>
      <c r="G95" s="886"/>
      <c r="H95" s="1113"/>
      <c r="I95" s="369" t="s">
        <v>61</v>
      </c>
      <c r="J95" s="370"/>
      <c r="K95" s="371"/>
      <c r="L95" s="370"/>
      <c r="M95" s="372"/>
      <c r="N95" s="372"/>
      <c r="O95" s="373"/>
      <c r="P95" s="473"/>
      <c r="Q95" s="374">
        <v>1068200</v>
      </c>
      <c r="R95" s="375" t="s">
        <v>121</v>
      </c>
      <c r="S95" s="728"/>
      <c r="T95" s="216"/>
      <c r="U95" s="132">
        <v>50</v>
      </c>
      <c r="V95" s="775"/>
      <c r="W95" s="774"/>
      <c r="X95" s="774"/>
      <c r="Y95" s="774"/>
      <c r="Z95" s="774"/>
      <c r="AA95" s="774"/>
      <c r="AB95" s="774"/>
      <c r="AC95" s="774"/>
      <c r="AD95" s="774"/>
    </row>
    <row r="96" spans="1:30" s="1" customFormat="1" ht="24.75" customHeight="1" thickBot="1" x14ac:dyDescent="0.3">
      <c r="A96" s="872"/>
      <c r="B96" s="875"/>
      <c r="C96" s="878"/>
      <c r="D96" s="1132"/>
      <c r="E96" s="881"/>
      <c r="F96" s="885"/>
      <c r="G96" s="886"/>
      <c r="H96" s="376"/>
      <c r="I96" s="377" t="s">
        <v>44</v>
      </c>
      <c r="J96" s="378">
        <f>J95+J93</f>
        <v>0</v>
      </c>
      <c r="K96" s="379">
        <f>K95+K93</f>
        <v>0</v>
      </c>
      <c r="L96" s="380">
        <f>L95+L93+L94</f>
        <v>25000</v>
      </c>
      <c r="M96" s="381">
        <f t="shared" ref="M96:Q96" si="15">M95+M93+M94</f>
        <v>0</v>
      </c>
      <c r="N96" s="381">
        <f t="shared" si="15"/>
        <v>0</v>
      </c>
      <c r="O96" s="382">
        <f t="shared" si="15"/>
        <v>25000</v>
      </c>
      <c r="P96" s="383">
        <f t="shared" si="15"/>
        <v>61000</v>
      </c>
      <c r="Q96" s="378">
        <f t="shared" si="15"/>
        <v>1256700</v>
      </c>
      <c r="R96" s="384"/>
      <c r="S96" s="529"/>
      <c r="T96" s="529"/>
      <c r="U96" s="385"/>
      <c r="V96" s="775"/>
      <c r="W96" s="774"/>
      <c r="X96" s="774"/>
      <c r="Y96" s="774"/>
      <c r="Z96" s="774"/>
      <c r="AA96" s="774"/>
      <c r="AB96" s="774"/>
      <c r="AC96" s="774"/>
      <c r="AD96" s="774"/>
    </row>
    <row r="97" spans="1:38" s="1" customFormat="1" ht="16.5" customHeight="1" x14ac:dyDescent="0.25">
      <c r="A97" s="386" t="s">
        <v>29</v>
      </c>
      <c r="B97" s="387" t="s">
        <v>58</v>
      </c>
      <c r="C97" s="143" t="s">
        <v>45</v>
      </c>
      <c r="D97" s="745"/>
      <c r="E97" s="840" t="s">
        <v>122</v>
      </c>
      <c r="F97" s="388" t="s">
        <v>59</v>
      </c>
      <c r="G97" s="389"/>
      <c r="H97" s="798"/>
      <c r="I97" s="390" t="s">
        <v>47</v>
      </c>
      <c r="J97" s="391">
        <v>1969</v>
      </c>
      <c r="K97" s="120"/>
      <c r="L97" s="130"/>
      <c r="M97" s="131"/>
      <c r="N97" s="131"/>
      <c r="O97" s="132"/>
      <c r="P97" s="392"/>
      <c r="Q97" s="393"/>
      <c r="R97" s="843" t="s">
        <v>123</v>
      </c>
      <c r="S97" s="394">
        <v>100</v>
      </c>
      <c r="T97" s="394"/>
      <c r="U97" s="395"/>
    </row>
    <row r="98" spans="1:38" s="1" customFormat="1" x14ac:dyDescent="0.25">
      <c r="A98" s="721"/>
      <c r="B98" s="722"/>
      <c r="C98" s="726"/>
      <c r="D98" s="726"/>
      <c r="E98" s="841"/>
      <c r="F98" s="396"/>
      <c r="G98" s="397"/>
      <c r="H98" s="705"/>
      <c r="I98" s="488" t="s">
        <v>63</v>
      </c>
      <c r="J98" s="299"/>
      <c r="K98" s="129"/>
      <c r="L98" s="130">
        <v>180000</v>
      </c>
      <c r="M98" s="131"/>
      <c r="N98" s="131"/>
      <c r="O98" s="132">
        <f>L98</f>
        <v>180000</v>
      </c>
      <c r="P98" s="398"/>
      <c r="Q98" s="399"/>
      <c r="R98" s="844"/>
      <c r="S98" s="400"/>
      <c r="T98" s="400"/>
      <c r="U98" s="401"/>
    </row>
    <row r="99" spans="1:38" s="1" customFormat="1" x14ac:dyDescent="0.25">
      <c r="A99" s="721"/>
      <c r="B99" s="722"/>
      <c r="C99" s="756"/>
      <c r="D99" s="726"/>
      <c r="E99" s="841"/>
      <c r="F99" s="396"/>
      <c r="G99" s="397"/>
      <c r="H99" s="705"/>
      <c r="I99" s="145" t="s">
        <v>63</v>
      </c>
      <c r="J99" s="146">
        <v>44196</v>
      </c>
      <c r="K99" s="89">
        <v>44196</v>
      </c>
      <c r="L99" s="402"/>
      <c r="M99" s="403"/>
      <c r="N99" s="403"/>
      <c r="O99" s="404"/>
      <c r="P99" s="405"/>
      <c r="Q99" s="358"/>
      <c r="R99" s="844"/>
      <c r="S99" s="400"/>
      <c r="T99" s="400"/>
      <c r="U99" s="401"/>
    </row>
    <row r="100" spans="1:38" s="1" customFormat="1" ht="22.5" customHeight="1" thickBot="1" x14ac:dyDescent="0.3">
      <c r="A100" s="406"/>
      <c r="B100" s="407"/>
      <c r="C100" s="757"/>
      <c r="D100" s="759"/>
      <c r="E100" s="842"/>
      <c r="F100" s="408"/>
      <c r="G100" s="409"/>
      <c r="H100" s="706"/>
      <c r="I100" s="55" t="s">
        <v>44</v>
      </c>
      <c r="J100" s="56">
        <f>SUM(J97:J99)</f>
        <v>46165</v>
      </c>
      <c r="K100" s="56">
        <f>SUM(K97:K99)</f>
        <v>44196</v>
      </c>
      <c r="L100" s="56">
        <f>SUM(L97:L99)</f>
        <v>180000</v>
      </c>
      <c r="M100" s="57"/>
      <c r="N100" s="57"/>
      <c r="O100" s="58">
        <f>O98</f>
        <v>180000</v>
      </c>
      <c r="P100" s="60"/>
      <c r="Q100" s="60"/>
      <c r="R100" s="776"/>
      <c r="S100" s="725"/>
      <c r="T100" s="725"/>
      <c r="U100" s="410"/>
    </row>
    <row r="101" spans="1:38" s="1" customFormat="1" ht="29.25" customHeight="1" x14ac:dyDescent="0.2">
      <c r="A101" s="1119"/>
      <c r="B101" s="1121"/>
      <c r="C101" s="1123"/>
      <c r="D101" s="908"/>
      <c r="E101" s="1126" t="s">
        <v>124</v>
      </c>
      <c r="F101" s="1128" t="s">
        <v>125</v>
      </c>
      <c r="G101" s="914"/>
      <c r="H101" s="752"/>
      <c r="I101" s="411" t="s">
        <v>47</v>
      </c>
      <c r="J101" s="22">
        <v>9384</v>
      </c>
      <c r="K101" s="88">
        <v>9384</v>
      </c>
      <c r="L101" s="245"/>
      <c r="M101" s="131"/>
      <c r="N101" s="131"/>
      <c r="O101" s="132"/>
      <c r="P101" s="129"/>
      <c r="Q101" s="129"/>
      <c r="R101" s="1136"/>
      <c r="S101" s="412"/>
      <c r="T101" s="341"/>
      <c r="U101" s="132"/>
    </row>
    <row r="102" spans="1:38" s="1" customFormat="1" ht="21.75" customHeight="1" x14ac:dyDescent="0.2">
      <c r="A102" s="1119"/>
      <c r="B102" s="1121"/>
      <c r="C102" s="1123"/>
      <c r="D102" s="908"/>
      <c r="E102" s="1126"/>
      <c r="F102" s="1128"/>
      <c r="G102" s="914"/>
      <c r="H102" s="1057"/>
      <c r="I102" s="411" t="s">
        <v>47</v>
      </c>
      <c r="J102" s="88">
        <v>14452</v>
      </c>
      <c r="K102" s="88">
        <v>0</v>
      </c>
      <c r="L102" s="128"/>
      <c r="M102" s="131"/>
      <c r="N102" s="131"/>
      <c r="O102" s="184"/>
      <c r="P102" s="129"/>
      <c r="Q102" s="129"/>
      <c r="R102" s="1136"/>
      <c r="S102" s="412"/>
      <c r="T102" s="341"/>
      <c r="U102" s="132"/>
    </row>
    <row r="103" spans="1:38" s="1" customFormat="1" ht="21.75" customHeight="1" x14ac:dyDescent="0.2">
      <c r="A103" s="1119"/>
      <c r="B103" s="1121"/>
      <c r="C103" s="1123"/>
      <c r="D103" s="908"/>
      <c r="E103" s="1126"/>
      <c r="F103" s="1128"/>
      <c r="G103" s="914"/>
      <c r="H103" s="1057"/>
      <c r="I103" s="413" t="s">
        <v>55</v>
      </c>
      <c r="J103" s="212">
        <v>25343</v>
      </c>
      <c r="K103" s="212">
        <v>7195</v>
      </c>
      <c r="L103" s="88"/>
      <c r="M103" s="23"/>
      <c r="N103" s="23"/>
      <c r="O103" s="188"/>
      <c r="P103" s="89"/>
      <c r="Q103" s="89"/>
      <c r="R103" s="1136"/>
      <c r="S103" s="412"/>
      <c r="T103" s="341"/>
      <c r="U103" s="132"/>
    </row>
    <row r="104" spans="1:38" s="1" customFormat="1" ht="16.5" customHeight="1" thickBot="1" x14ac:dyDescent="0.3">
      <c r="A104" s="1120"/>
      <c r="B104" s="1122"/>
      <c r="C104" s="1124"/>
      <c r="D104" s="1125"/>
      <c r="E104" s="1127"/>
      <c r="F104" s="1129"/>
      <c r="G104" s="1135"/>
      <c r="H104" s="1116"/>
      <c r="I104" s="105" t="s">
        <v>44</v>
      </c>
      <c r="J104" s="414">
        <f>J101+J102+J103</f>
        <v>49179</v>
      </c>
      <c r="K104" s="414">
        <f>K101+K102+K103</f>
        <v>16579</v>
      </c>
      <c r="L104" s="414"/>
      <c r="M104" s="415"/>
      <c r="N104" s="415"/>
      <c r="O104" s="416"/>
      <c r="P104" s="151"/>
      <c r="Q104" s="151"/>
      <c r="R104" s="1137"/>
      <c r="S104" s="417"/>
      <c r="T104" s="418"/>
      <c r="U104" s="419"/>
    </row>
    <row r="105" spans="1:38" s="1" customFormat="1" ht="21" customHeight="1" x14ac:dyDescent="0.25">
      <c r="A105" s="1119"/>
      <c r="B105" s="1121"/>
      <c r="C105" s="1123"/>
      <c r="D105" s="761"/>
      <c r="E105" s="880" t="s">
        <v>126</v>
      </c>
      <c r="F105" s="1141" t="s">
        <v>59</v>
      </c>
      <c r="G105" s="1143"/>
      <c r="H105" s="1057"/>
      <c r="I105" s="420" t="s">
        <v>63</v>
      </c>
      <c r="J105" s="245">
        <v>39215</v>
      </c>
      <c r="K105" s="128">
        <v>39215</v>
      </c>
      <c r="L105" s="245"/>
      <c r="M105" s="131"/>
      <c r="N105" s="131"/>
      <c r="O105" s="132"/>
      <c r="P105" s="40"/>
      <c r="Q105" s="40"/>
      <c r="R105" s="1117"/>
      <c r="S105" s="799"/>
      <c r="T105" s="216"/>
      <c r="U105" s="1134"/>
    </row>
    <row r="106" spans="1:38" s="1" customFormat="1" ht="25.5" customHeight="1" x14ac:dyDescent="0.25">
      <c r="A106" s="1119"/>
      <c r="B106" s="1121"/>
      <c r="C106" s="1123"/>
      <c r="D106" s="761"/>
      <c r="E106" s="880"/>
      <c r="F106" s="1141"/>
      <c r="G106" s="1143"/>
      <c r="H106" s="1113"/>
      <c r="I106" s="421" t="s">
        <v>102</v>
      </c>
      <c r="J106" s="422">
        <v>182721</v>
      </c>
      <c r="K106" s="423">
        <v>182721</v>
      </c>
      <c r="L106" s="245"/>
      <c r="M106" s="131"/>
      <c r="N106" s="131"/>
      <c r="O106" s="132"/>
      <c r="P106" s="129"/>
      <c r="Q106" s="129"/>
      <c r="R106" s="1117"/>
      <c r="S106" s="799"/>
      <c r="T106" s="216"/>
      <c r="U106" s="1134"/>
    </row>
    <row r="107" spans="1:38" s="1" customFormat="1" ht="25.5" customHeight="1" x14ac:dyDescent="0.2">
      <c r="A107" s="1119"/>
      <c r="B107" s="1121"/>
      <c r="C107" s="1123"/>
      <c r="D107" s="761"/>
      <c r="E107" s="880"/>
      <c r="F107" s="1141"/>
      <c r="G107" s="1143"/>
      <c r="H107" s="1113"/>
      <c r="I107" s="424" t="s">
        <v>63</v>
      </c>
      <c r="J107" s="245"/>
      <c r="K107" s="128">
        <v>337557</v>
      </c>
      <c r="L107" s="245"/>
      <c r="M107" s="131"/>
      <c r="N107" s="131"/>
      <c r="O107" s="132"/>
      <c r="P107" s="40"/>
      <c r="Q107" s="40"/>
      <c r="R107" s="1117"/>
      <c r="S107" s="799"/>
      <c r="T107" s="216"/>
      <c r="U107" s="758"/>
    </row>
    <row r="108" spans="1:38" s="1" customFormat="1" ht="22.5" customHeight="1" thickBot="1" x14ac:dyDescent="0.3">
      <c r="A108" s="1120"/>
      <c r="B108" s="1122"/>
      <c r="C108" s="1124"/>
      <c r="D108" s="762"/>
      <c r="E108" s="973"/>
      <c r="F108" s="1142"/>
      <c r="G108" s="1144"/>
      <c r="H108" s="1116"/>
      <c r="I108" s="55" t="s">
        <v>44</v>
      </c>
      <c r="J108" s="56">
        <f>SUM(J105:J106)</f>
        <v>221936</v>
      </c>
      <c r="K108" s="106">
        <f>SUM(K105:K107)</f>
        <v>559493</v>
      </c>
      <c r="L108" s="56"/>
      <c r="M108" s="57"/>
      <c r="N108" s="57"/>
      <c r="O108" s="58"/>
      <c r="P108" s="60"/>
      <c r="Q108" s="60"/>
      <c r="R108" s="1118"/>
      <c r="S108" s="800"/>
      <c r="T108" s="462"/>
      <c r="U108" s="419"/>
    </row>
    <row r="109" spans="1:38" s="1" customFormat="1" ht="13.5" thickBot="1" x14ac:dyDescent="0.3">
      <c r="A109" s="102" t="s">
        <v>45</v>
      </c>
      <c r="B109" s="748" t="s">
        <v>58</v>
      </c>
      <c r="C109" s="866" t="s">
        <v>71</v>
      </c>
      <c r="D109" s="845"/>
      <c r="E109" s="845"/>
      <c r="F109" s="845"/>
      <c r="G109" s="845"/>
      <c r="H109" s="845"/>
      <c r="I109" s="867"/>
      <c r="J109" s="425">
        <f t="shared" ref="J109:Q109" si="16">J104+J96+J108+J100</f>
        <v>317280</v>
      </c>
      <c r="K109" s="425">
        <f t="shared" si="16"/>
        <v>620268</v>
      </c>
      <c r="L109" s="425">
        <f t="shared" si="16"/>
        <v>205000</v>
      </c>
      <c r="M109" s="425">
        <f t="shared" si="16"/>
        <v>0</v>
      </c>
      <c r="N109" s="425">
        <f t="shared" si="16"/>
        <v>0</v>
      </c>
      <c r="O109" s="425">
        <f t="shared" si="16"/>
        <v>205000</v>
      </c>
      <c r="P109" s="425">
        <f t="shared" si="16"/>
        <v>61000</v>
      </c>
      <c r="Q109" s="425">
        <f t="shared" si="16"/>
        <v>1256700</v>
      </c>
      <c r="R109" s="868"/>
      <c r="S109" s="868"/>
      <c r="T109" s="868"/>
      <c r="U109" s="869"/>
    </row>
    <row r="110" spans="1:38" s="1" customFormat="1" ht="13.5" thickBot="1" x14ac:dyDescent="0.3">
      <c r="A110" s="203" t="s">
        <v>29</v>
      </c>
      <c r="B110" s="856" t="s">
        <v>127</v>
      </c>
      <c r="C110" s="857"/>
      <c r="D110" s="857"/>
      <c r="E110" s="857"/>
      <c r="F110" s="857"/>
      <c r="G110" s="857"/>
      <c r="H110" s="857"/>
      <c r="I110" s="857"/>
      <c r="J110" s="158">
        <f t="shared" ref="J110:Q110" si="17">J109+J91+J49+J40</f>
        <v>7044628</v>
      </c>
      <c r="K110" s="203">
        <f t="shared" si="17"/>
        <v>7970766</v>
      </c>
      <c r="L110" s="158">
        <f t="shared" si="17"/>
        <v>6906800</v>
      </c>
      <c r="M110" s="158">
        <f t="shared" si="17"/>
        <v>6089100</v>
      </c>
      <c r="N110" s="158">
        <f t="shared" si="17"/>
        <v>0</v>
      </c>
      <c r="O110" s="426">
        <f t="shared" si="17"/>
        <v>817700</v>
      </c>
      <c r="P110" s="426">
        <f t="shared" si="17"/>
        <v>9320900</v>
      </c>
      <c r="Q110" s="426">
        <f t="shared" si="17"/>
        <v>10941100</v>
      </c>
      <c r="R110" s="858"/>
      <c r="S110" s="858"/>
      <c r="T110" s="858"/>
      <c r="U110" s="859"/>
    </row>
    <row r="111" spans="1:38" s="1" customFormat="1" ht="13.5" thickBot="1" x14ac:dyDescent="0.3">
      <c r="A111" s="427" t="s">
        <v>34</v>
      </c>
      <c r="B111" s="860" t="s">
        <v>128</v>
      </c>
      <c r="C111" s="861"/>
      <c r="D111" s="861"/>
      <c r="E111" s="861"/>
      <c r="F111" s="861"/>
      <c r="G111" s="861"/>
      <c r="H111" s="861"/>
      <c r="I111" s="861"/>
      <c r="J111" s="428">
        <f t="shared" ref="J111:Q111" si="18">J110</f>
        <v>7044628</v>
      </c>
      <c r="K111" s="428">
        <f t="shared" si="18"/>
        <v>7970766</v>
      </c>
      <c r="L111" s="428">
        <f t="shared" si="18"/>
        <v>6906800</v>
      </c>
      <c r="M111" s="428">
        <f t="shared" si="18"/>
        <v>6089100</v>
      </c>
      <c r="N111" s="428">
        <f t="shared" si="18"/>
        <v>0</v>
      </c>
      <c r="O111" s="429">
        <f t="shared" si="18"/>
        <v>817700</v>
      </c>
      <c r="P111" s="429">
        <f t="shared" si="18"/>
        <v>9320900</v>
      </c>
      <c r="Q111" s="429">
        <f t="shared" si="18"/>
        <v>10941100</v>
      </c>
      <c r="R111" s="862"/>
      <c r="S111" s="862"/>
      <c r="T111" s="862"/>
      <c r="U111" s="863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</row>
    <row r="112" spans="1:38" s="430" customFormat="1" ht="12.75" customHeight="1" x14ac:dyDescent="0.25">
      <c r="A112" s="864"/>
      <c r="B112" s="865"/>
      <c r="C112" s="865"/>
      <c r="D112" s="865"/>
      <c r="E112" s="865"/>
      <c r="F112" s="865"/>
      <c r="G112" s="865"/>
      <c r="H112" s="865"/>
      <c r="I112" s="865"/>
      <c r="J112" s="431"/>
      <c r="K112" s="431"/>
      <c r="L112" s="431"/>
      <c r="M112" s="432"/>
      <c r="N112" s="432"/>
      <c r="O112" s="432"/>
      <c r="P112" s="432"/>
      <c r="Q112" s="432"/>
      <c r="R112" s="433"/>
      <c r="S112" s="433"/>
      <c r="T112" s="433"/>
      <c r="U112" s="433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</row>
    <row r="113" spans="1:38" s="430" customFormat="1" ht="16.5" customHeight="1" thickBot="1" x14ac:dyDescent="0.3">
      <c r="A113" s="833" t="s">
        <v>129</v>
      </c>
      <c r="B113" s="833"/>
      <c r="C113" s="833"/>
      <c r="D113" s="833"/>
      <c r="E113" s="833"/>
      <c r="F113" s="833"/>
      <c r="G113" s="833"/>
      <c r="H113" s="833"/>
      <c r="I113" s="833"/>
      <c r="J113" s="833"/>
      <c r="K113" s="833"/>
      <c r="L113" s="434"/>
      <c r="M113" s="434"/>
      <c r="N113" s="434"/>
      <c r="O113" s="434"/>
      <c r="P113" s="434"/>
      <c r="Q113" s="434"/>
      <c r="R113" s="39"/>
      <c r="S113" s="39"/>
      <c r="T113" s="39"/>
      <c r="U113" s="39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</row>
    <row r="114" spans="1:38" s="1" customFormat="1" ht="54.75" customHeight="1" thickBot="1" x14ac:dyDescent="0.3">
      <c r="A114" s="834" t="s">
        <v>130</v>
      </c>
      <c r="B114" s="835"/>
      <c r="C114" s="835"/>
      <c r="D114" s="835"/>
      <c r="E114" s="835"/>
      <c r="F114" s="835"/>
      <c r="G114" s="835"/>
      <c r="H114" s="835"/>
      <c r="I114" s="836"/>
      <c r="J114" s="6" t="s">
        <v>13</v>
      </c>
      <c r="K114" s="6" t="s">
        <v>14</v>
      </c>
      <c r="L114" s="1151" t="s">
        <v>15</v>
      </c>
      <c r="M114" s="1152"/>
      <c r="N114" s="1152"/>
      <c r="O114" s="1153"/>
      <c r="P114" s="435" t="s">
        <v>131</v>
      </c>
      <c r="Q114" s="435" t="s">
        <v>132</v>
      </c>
      <c r="R114" s="2"/>
      <c r="S114" s="2"/>
      <c r="T114" s="2"/>
      <c r="U114" s="2"/>
    </row>
    <row r="115" spans="1:38" s="1" customFormat="1" ht="12.75" x14ac:dyDescent="0.25">
      <c r="A115" s="837" t="s">
        <v>133</v>
      </c>
      <c r="B115" s="838"/>
      <c r="C115" s="838"/>
      <c r="D115" s="838"/>
      <c r="E115" s="838"/>
      <c r="F115" s="838"/>
      <c r="G115" s="838"/>
      <c r="H115" s="838"/>
      <c r="I115" s="839"/>
      <c r="J115" s="760">
        <f>J116+J123+J124</f>
        <v>5824315</v>
      </c>
      <c r="K115" s="760">
        <f>K116+K123+K124</f>
        <v>6788280</v>
      </c>
      <c r="L115" s="1138">
        <f>L116+L123+L124</f>
        <v>6614300</v>
      </c>
      <c r="M115" s="1139"/>
      <c r="N115" s="1139"/>
      <c r="O115" s="1140"/>
      <c r="P115" s="436">
        <f>P116+P123+P124</f>
        <v>7173200</v>
      </c>
      <c r="Q115" s="436">
        <f ca="1">Q116+Q123+Q124</f>
        <v>7560000</v>
      </c>
      <c r="R115" s="437"/>
      <c r="S115" s="2"/>
      <c r="T115" s="2"/>
      <c r="U115" s="5"/>
    </row>
    <row r="116" spans="1:38" s="1" customFormat="1" ht="12.75" customHeight="1" x14ac:dyDescent="0.25">
      <c r="A116" s="853" t="s">
        <v>134</v>
      </c>
      <c r="B116" s="854"/>
      <c r="C116" s="854"/>
      <c r="D116" s="854"/>
      <c r="E116" s="854"/>
      <c r="F116" s="854"/>
      <c r="G116" s="854"/>
      <c r="H116" s="854"/>
      <c r="I116" s="855"/>
      <c r="J116" s="763">
        <f>SUM(J117:J120)</f>
        <v>5482478</v>
      </c>
      <c r="K116" s="763">
        <f>SUM(K117:K121)</f>
        <v>6446443</v>
      </c>
      <c r="L116" s="1145">
        <f>SUM(L117:O122)</f>
        <v>5823400</v>
      </c>
      <c r="M116" s="1146"/>
      <c r="N116" s="1146"/>
      <c r="O116" s="1147"/>
      <c r="P116" s="438">
        <f>P117+P118+P119+P120+P121</f>
        <v>6085800</v>
      </c>
      <c r="Q116" s="438">
        <f ca="1">Q117+Q118+Q119+Q120+Q121</f>
        <v>6007600</v>
      </c>
      <c r="R116" s="437"/>
      <c r="S116" s="2"/>
      <c r="T116" s="2"/>
      <c r="U116" s="5"/>
    </row>
    <row r="117" spans="1:38" s="1" customFormat="1" ht="12.75" x14ac:dyDescent="0.25">
      <c r="A117" s="830" t="s">
        <v>135</v>
      </c>
      <c r="B117" s="831"/>
      <c r="C117" s="831"/>
      <c r="D117" s="831"/>
      <c r="E117" s="831"/>
      <c r="F117" s="831"/>
      <c r="G117" s="831"/>
      <c r="H117" s="831"/>
      <c r="I117" s="832"/>
      <c r="J117" s="764">
        <f>SUMIF(I13:I111,"SB",J13:J111)</f>
        <v>100209</v>
      </c>
      <c r="K117" s="764">
        <f>SUMIF(I13:I111,"SB",K13:K111)</f>
        <v>922483</v>
      </c>
      <c r="L117" s="1148">
        <f>SUMIF(I13:I111,"SB",L13:L111)</f>
        <v>457900</v>
      </c>
      <c r="M117" s="1149"/>
      <c r="N117" s="1149"/>
      <c r="O117" s="1150"/>
      <c r="P117" s="92">
        <f>SUMIF(I13:I111,"SB",P13:P111)</f>
        <v>387900</v>
      </c>
      <c r="Q117" s="92">
        <f>SUMIF(I13:I111,"SB",Q13:Q111)</f>
        <v>457400</v>
      </c>
      <c r="R117" s="437"/>
      <c r="S117" s="2"/>
      <c r="T117" s="2"/>
      <c r="U117" s="5"/>
    </row>
    <row r="118" spans="1:38" s="1" customFormat="1" ht="12.75" x14ac:dyDescent="0.25">
      <c r="A118" s="827" t="s">
        <v>136</v>
      </c>
      <c r="B118" s="828"/>
      <c r="C118" s="828"/>
      <c r="D118" s="828"/>
      <c r="E118" s="828"/>
      <c r="F118" s="828"/>
      <c r="G118" s="828"/>
      <c r="H118" s="828"/>
      <c r="I118" s="829"/>
      <c r="J118" s="766">
        <f>SUMIF(I13:I111,"SB(AA)",J13:J111)</f>
        <v>384615</v>
      </c>
      <c r="K118" s="766">
        <f>SUMIF(I13:I111,"SB(AA)",K13:K111)</f>
        <v>384615</v>
      </c>
      <c r="L118" s="1157">
        <f>SUMIF(I13:I111,"SB(AA)",L13:L111)</f>
        <v>384800</v>
      </c>
      <c r="M118" s="1158"/>
      <c r="N118" s="1158"/>
      <c r="O118" s="1159"/>
      <c r="P118" s="92">
        <f>SUMIF(I13:I110,"SB(AA)",P13:P110)</f>
        <v>735500</v>
      </c>
      <c r="Q118" s="92">
        <f ca="1">SUMIF(I13:I111,"SB(AA)",Q13:Q110)</f>
        <v>587800</v>
      </c>
      <c r="R118" s="437"/>
      <c r="S118" s="2"/>
      <c r="T118" s="2"/>
      <c r="U118" s="5"/>
    </row>
    <row r="119" spans="1:38" s="1" customFormat="1" ht="12.75" x14ac:dyDescent="0.25">
      <c r="A119" s="827" t="s">
        <v>137</v>
      </c>
      <c r="B119" s="828"/>
      <c r="C119" s="828"/>
      <c r="D119" s="828"/>
      <c r="E119" s="828"/>
      <c r="F119" s="828"/>
      <c r="G119" s="828"/>
      <c r="H119" s="828"/>
      <c r="I119" s="829"/>
      <c r="J119" s="764">
        <f>SUMIF(I13:I111,"SB(VR)",J13:J111)</f>
        <v>4814933</v>
      </c>
      <c r="K119" s="764">
        <f>SUMIF(I13:I111,"SB(VR)",K13:K111)</f>
        <v>4814933</v>
      </c>
      <c r="L119" s="1148">
        <f>SUMIF(I13:I111,"SB(VR)",L13:L111)</f>
        <v>4935000</v>
      </c>
      <c r="M119" s="1149"/>
      <c r="N119" s="1149"/>
      <c r="O119" s="1150"/>
      <c r="P119" s="92">
        <f>SUMIF(I13:I111,"SB(VR)",P13:P111)</f>
        <v>4948200</v>
      </c>
      <c r="Q119" s="92">
        <f>SUMIF(I13:I111,"SB(VR)",Q13:Q111)</f>
        <v>4948200</v>
      </c>
      <c r="R119" s="437"/>
      <c r="S119" s="2"/>
      <c r="T119" s="2"/>
      <c r="U119" s="5"/>
    </row>
    <row r="120" spans="1:38" s="1" customFormat="1" ht="12.75" x14ac:dyDescent="0.25">
      <c r="A120" s="827" t="s">
        <v>138</v>
      </c>
      <c r="B120" s="828"/>
      <c r="C120" s="828"/>
      <c r="D120" s="828"/>
      <c r="E120" s="828"/>
      <c r="F120" s="828"/>
      <c r="G120" s="828"/>
      <c r="H120" s="828"/>
      <c r="I120" s="829"/>
      <c r="J120" s="764">
        <f>SUMIF(I13:I111,"SB(P)",J13:J111)</f>
        <v>182721</v>
      </c>
      <c r="K120" s="764">
        <f>SUMIF(I13:I111,"SB(P)",K13:K111)</f>
        <v>182721</v>
      </c>
      <c r="L120" s="1148">
        <f>SUMIF(I13:I111,"SB(P)",L13:L111)</f>
        <v>0</v>
      </c>
      <c r="M120" s="1149"/>
      <c r="N120" s="1149"/>
      <c r="O120" s="1150"/>
      <c r="P120" s="92">
        <f>SUMIF(I13:I111,"SB(P)",P13:P111)</f>
        <v>0</v>
      </c>
      <c r="Q120" s="92">
        <f>SUMIF(I13:I111,"SB(P)",Q13:Q111)</f>
        <v>0</v>
      </c>
      <c r="R120" s="437"/>
      <c r="S120" s="2"/>
      <c r="T120" s="2"/>
      <c r="U120" s="5"/>
    </row>
    <row r="121" spans="1:38" s="1" customFormat="1" ht="12.75" x14ac:dyDescent="0.25">
      <c r="A121" s="827" t="s">
        <v>139</v>
      </c>
      <c r="B121" s="828"/>
      <c r="C121" s="828"/>
      <c r="D121" s="828"/>
      <c r="E121" s="828"/>
      <c r="F121" s="828"/>
      <c r="G121" s="828"/>
      <c r="H121" s="828"/>
      <c r="I121" s="829"/>
      <c r="J121" s="764">
        <f>SUMIF(I14:I111,"SB(VB)",J14:J111)</f>
        <v>47729</v>
      </c>
      <c r="K121" s="764">
        <f>SUMIF(I14:I111,"SB(VB)",K14:K111)</f>
        <v>141691</v>
      </c>
      <c r="L121" s="1148">
        <f>SUMIF(I13:I111,"SB(VB)",L13:L111)</f>
        <v>45700</v>
      </c>
      <c r="M121" s="1149"/>
      <c r="N121" s="1149"/>
      <c r="O121" s="1150"/>
      <c r="P121" s="92">
        <f>SUMIF(I14:I111,"SB(VB)",P14:P111)</f>
        <v>14200</v>
      </c>
      <c r="Q121" s="92">
        <f>SUMIF(I14:I111,"SB(VB)",Q14:Q111)</f>
        <v>14200</v>
      </c>
      <c r="R121" s="437"/>
      <c r="S121" s="2"/>
      <c r="T121" s="2"/>
      <c r="U121" s="5"/>
    </row>
    <row r="122" spans="1:38" s="1" customFormat="1" ht="12.75" x14ac:dyDescent="0.25">
      <c r="A122" s="827" t="s">
        <v>140</v>
      </c>
      <c r="B122" s="828"/>
      <c r="C122" s="828"/>
      <c r="D122" s="828"/>
      <c r="E122" s="828"/>
      <c r="F122" s="828"/>
      <c r="G122" s="828"/>
      <c r="H122" s="828"/>
      <c r="I122" s="829"/>
      <c r="J122" s="764">
        <f>SUMIF(I15:I111,"SB(KPP)",J15:J111)</f>
        <v>0</v>
      </c>
      <c r="K122" s="764">
        <f>SUMIF(I15:I111,"SB(KPP)",K15:K111)</f>
        <v>0</v>
      </c>
      <c r="L122" s="1148">
        <f>SUMIF(I14:I111,"SB(KPP)",L14:L111)</f>
        <v>0</v>
      </c>
      <c r="M122" s="1149"/>
      <c r="N122" s="1149"/>
      <c r="O122" s="1150"/>
      <c r="P122" s="92">
        <f>SUMIF(I15:I112,"SB(KPP)",P15:P112)</f>
        <v>0</v>
      </c>
      <c r="Q122" s="92">
        <f>SUMIF(I15:I112,"SB(KPP)",Q15:Q112)</f>
        <v>0</v>
      </c>
      <c r="R122" s="437"/>
      <c r="S122" s="2"/>
      <c r="T122" s="2"/>
      <c r="U122" s="5"/>
    </row>
    <row r="123" spans="1:38" s="1" customFormat="1" ht="12.75" x14ac:dyDescent="0.25">
      <c r="A123" s="821" t="s">
        <v>141</v>
      </c>
      <c r="B123" s="822"/>
      <c r="C123" s="822"/>
      <c r="D123" s="822"/>
      <c r="E123" s="822"/>
      <c r="F123" s="822"/>
      <c r="G123" s="822"/>
      <c r="H123" s="822"/>
      <c r="I123" s="823"/>
      <c r="J123" s="765">
        <f>SUMIF(I14:I111,"SB(AAL)",J14:J111)</f>
        <v>52837</v>
      </c>
      <c r="K123" s="765">
        <f>SUMIF(I14:I111,"SB(AAL)",K14:K111)</f>
        <v>52837</v>
      </c>
      <c r="L123" s="1154">
        <f>SUMIF(I14:I111,"SB(AAL)",L14:L111)</f>
        <v>0</v>
      </c>
      <c r="M123" s="1155"/>
      <c r="N123" s="1155"/>
      <c r="O123" s="1156"/>
      <c r="P123" s="439">
        <f>SUMIF(I14:I111,"SB(AAL)",P14:P111)</f>
        <v>80000</v>
      </c>
      <c r="Q123" s="439">
        <f>SUMIF(I18:I111,"SB(AAL)",Q18:Q111)</f>
        <v>545000</v>
      </c>
      <c r="R123" s="437"/>
      <c r="S123" s="2"/>
      <c r="T123" s="2"/>
      <c r="U123" s="5"/>
    </row>
    <row r="124" spans="1:38" s="1" customFormat="1" ht="12.75" x14ac:dyDescent="0.25">
      <c r="A124" s="821" t="s">
        <v>142</v>
      </c>
      <c r="B124" s="822"/>
      <c r="C124" s="822"/>
      <c r="D124" s="822"/>
      <c r="E124" s="822"/>
      <c r="F124" s="822"/>
      <c r="G124" s="822"/>
      <c r="H124" s="822"/>
      <c r="I124" s="823"/>
      <c r="J124" s="765">
        <f>SUMIF(I14:I111,"SB(VRL)",J14:J111)</f>
        <v>289000</v>
      </c>
      <c r="K124" s="765">
        <f>SUMIF(I14:I111,"SB(VRL)",K14:K111)</f>
        <v>289000</v>
      </c>
      <c r="L124" s="1154">
        <f>SUMIF(I14:I111,"SB(VRL)",L14:L111)</f>
        <v>790900</v>
      </c>
      <c r="M124" s="1155"/>
      <c r="N124" s="1155"/>
      <c r="O124" s="1156"/>
      <c r="P124" s="439">
        <f>SUMIF(I14:I111,"SB(VRL)",P14:P111)</f>
        <v>1007400</v>
      </c>
      <c r="Q124" s="439">
        <f>SUMIF(I14:I111,"SB(VRL)",Q14:Q111)</f>
        <v>1007400</v>
      </c>
      <c r="R124" s="437"/>
      <c r="S124" s="2"/>
      <c r="T124" s="2"/>
      <c r="U124" s="5"/>
    </row>
    <row r="125" spans="1:38" s="1" customFormat="1" ht="12.75" x14ac:dyDescent="0.25">
      <c r="A125" s="824" t="s">
        <v>143</v>
      </c>
      <c r="B125" s="825"/>
      <c r="C125" s="825"/>
      <c r="D125" s="825"/>
      <c r="E125" s="825"/>
      <c r="F125" s="825"/>
      <c r="G125" s="825"/>
      <c r="H125" s="825"/>
      <c r="I125" s="826"/>
      <c r="J125" s="769">
        <f ca="1">SUM(J126:J128)</f>
        <v>1172584</v>
      </c>
      <c r="K125" s="769">
        <f ca="1">SUM(K126:K128)</f>
        <v>1182486</v>
      </c>
      <c r="L125" s="1166">
        <f>SUM(L126:O128)</f>
        <v>292500</v>
      </c>
      <c r="M125" s="1167"/>
      <c r="N125" s="1167"/>
      <c r="O125" s="1168"/>
      <c r="P125" s="440">
        <f>P126+P127+P128</f>
        <v>2147700</v>
      </c>
      <c r="Q125" s="440">
        <f>Q126+Q127+Q128</f>
        <v>3381100</v>
      </c>
      <c r="R125" s="437"/>
      <c r="S125" s="2"/>
      <c r="T125" s="2"/>
      <c r="U125" s="5"/>
    </row>
    <row r="126" spans="1:38" s="1" customFormat="1" ht="12.75" x14ac:dyDescent="0.25">
      <c r="A126" s="815" t="s">
        <v>144</v>
      </c>
      <c r="B126" s="816"/>
      <c r="C126" s="816"/>
      <c r="D126" s="816"/>
      <c r="E126" s="816"/>
      <c r="F126" s="816"/>
      <c r="G126" s="816"/>
      <c r="H126" s="1169"/>
      <c r="I126" s="817"/>
      <c r="J126" s="764">
        <f ca="1">SUMIF(I13:I111,"ES",J13:J92)</f>
        <v>1055317</v>
      </c>
      <c r="K126" s="764">
        <f ca="1">SUMIF(I13:I111,"ES",K13:K92)</f>
        <v>1055317</v>
      </c>
      <c r="L126" s="1148">
        <f>SUMIF(I13:I111,"ES",L13:L111)</f>
        <v>242000</v>
      </c>
      <c r="M126" s="1149"/>
      <c r="N126" s="1149"/>
      <c r="O126" s="1150"/>
      <c r="P126" s="92">
        <f>SUMIF(I13:I111,"ES",P13:P111)</f>
        <v>2104100</v>
      </c>
      <c r="Q126" s="92">
        <f>SUMIF(I13:I111,"ES",Q13:Q111)</f>
        <v>3337500</v>
      </c>
      <c r="R126" s="437"/>
      <c r="S126" s="2"/>
      <c r="T126" s="2"/>
      <c r="U126" s="5"/>
    </row>
    <row r="127" spans="1:38" s="1" customFormat="1" ht="12.75" x14ac:dyDescent="0.25">
      <c r="A127" s="818" t="s">
        <v>145</v>
      </c>
      <c r="B127" s="819"/>
      <c r="C127" s="819"/>
      <c r="D127" s="819"/>
      <c r="E127" s="819"/>
      <c r="F127" s="819"/>
      <c r="G127" s="819"/>
      <c r="H127" s="1162"/>
      <c r="I127" s="820"/>
      <c r="J127" s="764">
        <f>SUMIF(I14:I111,"LRVB",J14:J111)</f>
        <v>0</v>
      </c>
      <c r="K127" s="764">
        <f>SUMIF(I14:I111,"LRVB",K14:K111)</f>
        <v>9902</v>
      </c>
      <c r="L127" s="1148">
        <f>SUMIF(I14:I111,"LRVB",L14:L111)</f>
        <v>50500</v>
      </c>
      <c r="M127" s="1149"/>
      <c r="N127" s="1149"/>
      <c r="O127" s="1150"/>
      <c r="P127" s="92">
        <f>SUMIF(I14:I111,"LRVB",P14:P111)</f>
        <v>43600</v>
      </c>
      <c r="Q127" s="92">
        <f>SUMIF(I14:I111,"LRVB",Q14:Q111)</f>
        <v>43600</v>
      </c>
      <c r="R127" s="437"/>
      <c r="S127" s="2"/>
      <c r="T127" s="2"/>
      <c r="U127" s="5"/>
    </row>
    <row r="128" spans="1:38" s="1" customFormat="1" ht="12.75" x14ac:dyDescent="0.25">
      <c r="A128" s="818" t="s">
        <v>146</v>
      </c>
      <c r="B128" s="819"/>
      <c r="C128" s="819"/>
      <c r="D128" s="819"/>
      <c r="E128" s="819"/>
      <c r="F128" s="819"/>
      <c r="G128" s="819"/>
      <c r="H128" s="1162"/>
      <c r="I128" s="820"/>
      <c r="J128" s="764">
        <f>SUMIF(I13:I111,"Kt",J13:J111)</f>
        <v>117267</v>
      </c>
      <c r="K128" s="764">
        <f>SUMIF(I13:I111,"Kt",K13:K111)</f>
        <v>117267</v>
      </c>
      <c r="L128" s="1148">
        <f>SUMIF(I13:I111,"Kt",L13:L111)</f>
        <v>0</v>
      </c>
      <c r="M128" s="1149"/>
      <c r="N128" s="1149"/>
      <c r="O128" s="1150"/>
      <c r="P128" s="92">
        <f>SUMIF(I13:I111,"Kt",P13:P111)</f>
        <v>0</v>
      </c>
      <c r="Q128" s="92">
        <f>SUMIF(I13:I111,"Kt",Q13:Q111)</f>
        <v>0</v>
      </c>
      <c r="R128" s="437"/>
      <c r="S128" s="2"/>
      <c r="T128" s="2"/>
      <c r="U128" s="5"/>
    </row>
    <row r="129" spans="1:21" s="1" customFormat="1" ht="13.5" thickBot="1" x14ac:dyDescent="0.3">
      <c r="A129" s="812" t="s">
        <v>147</v>
      </c>
      <c r="B129" s="813"/>
      <c r="C129" s="813"/>
      <c r="D129" s="813"/>
      <c r="E129" s="813"/>
      <c r="F129" s="813"/>
      <c r="G129" s="813"/>
      <c r="H129" s="813"/>
      <c r="I129" s="814"/>
      <c r="J129" s="768">
        <f ca="1">SUM(J115,J125)</f>
        <v>6996899</v>
      </c>
      <c r="K129" s="768">
        <f ca="1">SUM(K115,K125)</f>
        <v>7970766</v>
      </c>
      <c r="L129" s="1163">
        <f>SUM(L115,L125)</f>
        <v>6906800</v>
      </c>
      <c r="M129" s="1164"/>
      <c r="N129" s="1164"/>
      <c r="O129" s="1165"/>
      <c r="P129" s="441">
        <f>P125+P115</f>
        <v>9320900</v>
      </c>
      <c r="Q129" s="441">
        <f ca="1">Q125+Q115</f>
        <v>10941100</v>
      </c>
      <c r="R129" s="50"/>
      <c r="U129" s="442"/>
    </row>
    <row r="130" spans="1:21" s="1" customFormat="1" ht="12.75" x14ac:dyDescent="0.25">
      <c r="A130" s="2"/>
      <c r="B130" s="2"/>
      <c r="C130" s="2"/>
      <c r="D130" s="2"/>
      <c r="E130" s="2"/>
      <c r="F130" s="2"/>
      <c r="G130" s="3"/>
      <c r="H130" s="3"/>
      <c r="I130" s="4"/>
      <c r="J130" s="5"/>
      <c r="K130" s="5"/>
      <c r="L130" s="1160"/>
      <c r="M130" s="1161"/>
      <c r="N130" s="767"/>
      <c r="O130" s="767"/>
      <c r="P130" s="767"/>
      <c r="Q130" s="767"/>
      <c r="R130" s="2"/>
      <c r="S130" s="2"/>
      <c r="T130" s="2"/>
      <c r="U130" s="5"/>
    </row>
    <row r="133" spans="1:21" x14ac:dyDescent="0.25">
      <c r="P133" s="778"/>
    </row>
  </sheetData>
  <mergeCells count="220">
    <mergeCell ref="L130:M130"/>
    <mergeCell ref="A127:I127"/>
    <mergeCell ref="L127:O127"/>
    <mergeCell ref="A128:I128"/>
    <mergeCell ref="L128:O128"/>
    <mergeCell ref="A129:I129"/>
    <mergeCell ref="L129:O129"/>
    <mergeCell ref="A124:I124"/>
    <mergeCell ref="L124:O124"/>
    <mergeCell ref="A125:I125"/>
    <mergeCell ref="L125:O125"/>
    <mergeCell ref="A126:I126"/>
    <mergeCell ref="L126:O126"/>
    <mergeCell ref="A121:I121"/>
    <mergeCell ref="L121:O121"/>
    <mergeCell ref="A122:I122"/>
    <mergeCell ref="L122:O122"/>
    <mergeCell ref="A123:I123"/>
    <mergeCell ref="L123:O123"/>
    <mergeCell ref="A118:I118"/>
    <mergeCell ref="L118:O118"/>
    <mergeCell ref="A119:I119"/>
    <mergeCell ref="L119:O119"/>
    <mergeCell ref="A120:I120"/>
    <mergeCell ref="L120:O120"/>
    <mergeCell ref="A116:I116"/>
    <mergeCell ref="L116:O116"/>
    <mergeCell ref="A117:I117"/>
    <mergeCell ref="L117:O117"/>
    <mergeCell ref="B111:I111"/>
    <mergeCell ref="R111:U111"/>
    <mergeCell ref="A112:I112"/>
    <mergeCell ref="A113:K113"/>
    <mergeCell ref="A114:I114"/>
    <mergeCell ref="L114:O114"/>
    <mergeCell ref="C109:I109"/>
    <mergeCell ref="R109:U109"/>
    <mergeCell ref="B110:I110"/>
    <mergeCell ref="R110:U110"/>
    <mergeCell ref="G101:G104"/>
    <mergeCell ref="R101:R104"/>
    <mergeCell ref="H102:H104"/>
    <mergeCell ref="A115:I115"/>
    <mergeCell ref="L115:O115"/>
    <mergeCell ref="A105:A108"/>
    <mergeCell ref="B105:B108"/>
    <mergeCell ref="C105:C108"/>
    <mergeCell ref="E105:E108"/>
    <mergeCell ref="F105:F108"/>
    <mergeCell ref="G105:G108"/>
    <mergeCell ref="E97:E100"/>
    <mergeCell ref="R97:R99"/>
    <mergeCell ref="H105:H108"/>
    <mergeCell ref="R105:R108"/>
    <mergeCell ref="H90:I90"/>
    <mergeCell ref="C91:I91"/>
    <mergeCell ref="R91:U91"/>
    <mergeCell ref="C92:U92"/>
    <mergeCell ref="A101:A104"/>
    <mergeCell ref="B101:B104"/>
    <mergeCell ref="C101:C104"/>
    <mergeCell ref="D101:D104"/>
    <mergeCell ref="E101:E104"/>
    <mergeCell ref="F101:F104"/>
    <mergeCell ref="R93:R94"/>
    <mergeCell ref="A93:A96"/>
    <mergeCell ref="B93:B96"/>
    <mergeCell ref="C93:C96"/>
    <mergeCell ref="D93:D96"/>
    <mergeCell ref="E93:E96"/>
    <mergeCell ref="F93:F96"/>
    <mergeCell ref="G93:G96"/>
    <mergeCell ref="H93:H95"/>
    <mergeCell ref="U105:U106"/>
    <mergeCell ref="R82:R84"/>
    <mergeCell ref="U82:U84"/>
    <mergeCell ref="A85:A88"/>
    <mergeCell ref="B85:B88"/>
    <mergeCell ref="C85:C88"/>
    <mergeCell ref="D85:D88"/>
    <mergeCell ref="E85:E88"/>
    <mergeCell ref="G85:G88"/>
    <mergeCell ref="H85:H88"/>
    <mergeCell ref="R85:R86"/>
    <mergeCell ref="H80:I80"/>
    <mergeCell ref="A82:A84"/>
    <mergeCell ref="B82:B84"/>
    <mergeCell ref="C82:C84"/>
    <mergeCell ref="E82:E84"/>
    <mergeCell ref="F82:F84"/>
    <mergeCell ref="G82:G84"/>
    <mergeCell ref="H82:H84"/>
    <mergeCell ref="A78:A79"/>
    <mergeCell ref="B78:B79"/>
    <mergeCell ref="C78:C79"/>
    <mergeCell ref="E78:E79"/>
    <mergeCell ref="H78:H79"/>
    <mergeCell ref="R78:R79"/>
    <mergeCell ref="E73:E74"/>
    <mergeCell ref="H73:H74"/>
    <mergeCell ref="E76:E77"/>
    <mergeCell ref="H76:H77"/>
    <mergeCell ref="R76:R77"/>
    <mergeCell ref="H48:I48"/>
    <mergeCell ref="C49:I49"/>
    <mergeCell ref="R49:U49"/>
    <mergeCell ref="E63:E65"/>
    <mergeCell ref="H63:H65"/>
    <mergeCell ref="V63:AC65"/>
    <mergeCell ref="H67:I67"/>
    <mergeCell ref="E69:E72"/>
    <mergeCell ref="F69:F72"/>
    <mergeCell ref="H69:H72"/>
    <mergeCell ref="R71:R72"/>
    <mergeCell ref="C50:U50"/>
    <mergeCell ref="H51:H52"/>
    <mergeCell ref="F52:F56"/>
    <mergeCell ref="E54:E55"/>
    <mergeCell ref="H57:I57"/>
    <mergeCell ref="H58:H59"/>
    <mergeCell ref="C40:I40"/>
    <mergeCell ref="C41:U41"/>
    <mergeCell ref="A42:A44"/>
    <mergeCell ref="B42:B44"/>
    <mergeCell ref="C42:C44"/>
    <mergeCell ref="F42:F44"/>
    <mergeCell ref="G42:G44"/>
    <mergeCell ref="H42:H44"/>
    <mergeCell ref="E43:E44"/>
    <mergeCell ref="F37:F39"/>
    <mergeCell ref="G37:G39"/>
    <mergeCell ref="H37:H39"/>
    <mergeCell ref="G30:G32"/>
    <mergeCell ref="H30:H32"/>
    <mergeCell ref="R30:R32"/>
    <mergeCell ref="E33:E36"/>
    <mergeCell ref="F33:F36"/>
    <mergeCell ref="G33:G36"/>
    <mergeCell ref="H33:H36"/>
    <mergeCell ref="R16:R17"/>
    <mergeCell ref="P6:P8"/>
    <mergeCell ref="R21:R22"/>
    <mergeCell ref="A24:A25"/>
    <mergeCell ref="B24:B25"/>
    <mergeCell ref="C24:C25"/>
    <mergeCell ref="E24:E25"/>
    <mergeCell ref="F24:F25"/>
    <mergeCell ref="G24:G25"/>
    <mergeCell ref="H24:H25"/>
    <mergeCell ref="R24:R25"/>
    <mergeCell ref="A19:A21"/>
    <mergeCell ref="B19:B21"/>
    <mergeCell ref="C19:C21"/>
    <mergeCell ref="E19:E20"/>
    <mergeCell ref="F19:F21"/>
    <mergeCell ref="G19:G21"/>
    <mergeCell ref="H19:H21"/>
    <mergeCell ref="E21:E22"/>
    <mergeCell ref="W28:W29"/>
    <mergeCell ref="R28:R29"/>
    <mergeCell ref="R26:R27"/>
    <mergeCell ref="A2:U2"/>
    <mergeCell ref="A3:U3"/>
    <mergeCell ref="A4:U4"/>
    <mergeCell ref="S5:U5"/>
    <mergeCell ref="A6:A8"/>
    <mergeCell ref="B6:B8"/>
    <mergeCell ref="C6:C8"/>
    <mergeCell ref="D6:D8"/>
    <mergeCell ref="E6:E8"/>
    <mergeCell ref="F6:F8"/>
    <mergeCell ref="Q6:Q8"/>
    <mergeCell ref="R6:U6"/>
    <mergeCell ref="J7:J8"/>
    <mergeCell ref="K7:K8"/>
    <mergeCell ref="L7:L8"/>
    <mergeCell ref="M7:N7"/>
    <mergeCell ref="O7:O8"/>
    <mergeCell ref="R7:R8"/>
    <mergeCell ref="S7:U7"/>
    <mergeCell ref="G6:G8"/>
    <mergeCell ref="H6:H8"/>
    <mergeCell ref="V26:V27"/>
    <mergeCell ref="G26:G29"/>
    <mergeCell ref="H26:H29"/>
    <mergeCell ref="S30:S32"/>
    <mergeCell ref="F27:F29"/>
    <mergeCell ref="A30:A32"/>
    <mergeCell ref="B30:B32"/>
    <mergeCell ref="C30:C32"/>
    <mergeCell ref="E30:E32"/>
    <mergeCell ref="F30:F32"/>
    <mergeCell ref="A26:A29"/>
    <mergeCell ref="B26:B29"/>
    <mergeCell ref="C26:C29"/>
    <mergeCell ref="E26:E29"/>
    <mergeCell ref="A1:U1"/>
    <mergeCell ref="A45:A46"/>
    <mergeCell ref="B45:B46"/>
    <mergeCell ref="C45:C46"/>
    <mergeCell ref="E45:E46"/>
    <mergeCell ref="F45:F46"/>
    <mergeCell ref="G45:G46"/>
    <mergeCell ref="H45:H46"/>
    <mergeCell ref="R45:R46"/>
    <mergeCell ref="R33:R36"/>
    <mergeCell ref="E37:E39"/>
    <mergeCell ref="I6:I8"/>
    <mergeCell ref="L6:O6"/>
    <mergeCell ref="A9:U9"/>
    <mergeCell ref="A10:U10"/>
    <mergeCell ref="B11:U11"/>
    <mergeCell ref="C12:U12"/>
    <mergeCell ref="F13:F17"/>
    <mergeCell ref="G13:G17"/>
    <mergeCell ref="E14:E15"/>
    <mergeCell ref="H14:H15"/>
    <mergeCell ref="R14:R15"/>
    <mergeCell ref="E16:E17"/>
    <mergeCell ref="H16:H17"/>
  </mergeCells>
  <printOptions horizontalCentered="1"/>
  <pageMargins left="0" right="0" top="0.78740157480314965" bottom="0.19685039370078741" header="0.31496062992125984" footer="0.31496062992125984"/>
  <pageSetup paperSize="9" scale="70" orientation="landscape" r:id="rId1"/>
  <rowBreaks count="2" manualBreakCount="2">
    <brk id="62" max="20" man="1"/>
    <brk id="112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5 programa</vt:lpstr>
      <vt:lpstr>aiškinamoji lentelė</vt:lpstr>
      <vt:lpstr>Lapas1</vt:lpstr>
      <vt:lpstr>'5 programa'!Print_Area</vt:lpstr>
      <vt:lpstr>'aiškinamoji lentelė'!Print_Area</vt:lpstr>
      <vt:lpstr>'5 programa'!Print_Titles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Audra Cepiene</cp:lastModifiedBy>
  <cp:lastPrinted>2015-12-22T13:22:02Z</cp:lastPrinted>
  <dcterms:created xsi:type="dcterms:W3CDTF">2015-10-26T14:41:47Z</dcterms:created>
  <dcterms:modified xsi:type="dcterms:W3CDTF">2016-02-29T14:32:41Z</dcterms:modified>
</cp:coreProperties>
</file>