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11 programa" sheetId="1" r:id="rId1"/>
    <sheet name="Aiškinamoji lentelė" sheetId="2" state="hidden" r:id="rId2"/>
  </sheets>
  <definedNames>
    <definedName name="_xlnm.Print_Area" localSheetId="0">'11 programa'!$A$1:$N$97</definedName>
    <definedName name="_xlnm.Print_Area" localSheetId="1">'Aiškinamoji lentelė'!$A$1:$V$120</definedName>
    <definedName name="_xlnm.Print_Titles" localSheetId="0">'11 programa'!$5:$7</definedName>
    <definedName name="_xlnm.Print_Titles" localSheetId="1">'Aiškinamoji lentelė'!$6:$8</definedName>
  </definedNames>
  <calcPr calcId="145621"/>
</workbook>
</file>

<file path=xl/calcChain.xml><?xml version="1.0" encoding="utf-8"?>
<calcChain xmlns="http://schemas.openxmlformats.org/spreadsheetml/2006/main">
  <c r="R117" i="2" l="1"/>
  <c r="Q117" i="2"/>
  <c r="M117" i="2"/>
  <c r="L117" i="2"/>
  <c r="R116" i="2"/>
  <c r="Q116" i="2"/>
  <c r="M116" i="2"/>
  <c r="R115" i="2"/>
  <c r="Q115" i="2"/>
  <c r="M115" i="2"/>
  <c r="L115" i="2"/>
  <c r="K115" i="2"/>
  <c r="R114" i="2"/>
  <c r="Q114" i="2"/>
  <c r="M114" i="2"/>
  <c r="L114" i="2"/>
  <c r="R113" i="2"/>
  <c r="Q113" i="2"/>
  <c r="M113" i="2"/>
  <c r="L113" i="2"/>
  <c r="K113" i="2"/>
  <c r="R112" i="2"/>
  <c r="Q112" i="2"/>
  <c r="L112" i="2"/>
  <c r="K112" i="2"/>
  <c r="L111" i="2"/>
  <c r="K111" i="2"/>
  <c r="R110" i="2"/>
  <c r="Q110" i="2"/>
  <c r="L110" i="2"/>
  <c r="K110" i="2"/>
  <c r="Q109" i="2"/>
  <c r="Q108" i="2" s="1"/>
  <c r="L109" i="2"/>
  <c r="L108" i="2" s="1"/>
  <c r="P100" i="2"/>
  <c r="M100" i="2"/>
  <c r="R99" i="2"/>
  <c r="R100" i="2" s="1"/>
  <c r="Q99" i="2"/>
  <c r="Q100" i="2" s="1"/>
  <c r="N99" i="2"/>
  <c r="N100" i="2" s="1"/>
  <c r="M99" i="2"/>
  <c r="L99" i="2"/>
  <c r="L100" i="2" s="1"/>
  <c r="K99" i="2"/>
  <c r="K100" i="2" s="1"/>
  <c r="R97" i="2"/>
  <c r="Q97" i="2"/>
  <c r="O97" i="2"/>
  <c r="O100" i="2" s="1"/>
  <c r="N97" i="2"/>
  <c r="M97" i="2"/>
  <c r="L97" i="2"/>
  <c r="K97" i="2"/>
  <c r="N94" i="2"/>
  <c r="L93" i="2"/>
  <c r="K93" i="2"/>
  <c r="R91" i="2"/>
  <c r="Q91" i="2"/>
  <c r="P91" i="2"/>
  <c r="O91" i="2"/>
  <c r="O94" i="2" s="1"/>
  <c r="N91" i="2"/>
  <c r="M91" i="2"/>
  <c r="L91" i="2"/>
  <c r="K91" i="2"/>
  <c r="R84" i="2"/>
  <c r="Q84" i="2"/>
  <c r="P84" i="2"/>
  <c r="O84" i="2"/>
  <c r="N84" i="2"/>
  <c r="M84" i="2"/>
  <c r="L84" i="2"/>
  <c r="K84" i="2"/>
  <c r="O82" i="2"/>
  <c r="N82" i="2"/>
  <c r="L82" i="2"/>
  <c r="R81" i="2"/>
  <c r="R82" i="2" s="1"/>
  <c r="R94" i="2" s="1"/>
  <c r="Q81" i="2"/>
  <c r="Q82" i="2" s="1"/>
  <c r="P81" i="2"/>
  <c r="M81" i="2"/>
  <c r="P79" i="2"/>
  <c r="M79" i="2"/>
  <c r="Q74" i="2"/>
  <c r="P74" i="2"/>
  <c r="M74" i="2"/>
  <c r="L74" i="2"/>
  <c r="K74" i="2"/>
  <c r="K82" i="2" s="1"/>
  <c r="R70" i="2"/>
  <c r="Q70" i="2"/>
  <c r="P70" i="2"/>
  <c r="M70" i="2"/>
  <c r="L70" i="2"/>
  <c r="K70" i="2"/>
  <c r="Q66" i="2"/>
  <c r="L66" i="2"/>
  <c r="K66" i="2"/>
  <c r="P62" i="2"/>
  <c r="M61" i="2"/>
  <c r="M66" i="2" s="1"/>
  <c r="R59" i="2"/>
  <c r="Q59" i="2"/>
  <c r="O59" i="2"/>
  <c r="N59" i="2"/>
  <c r="L58" i="2"/>
  <c r="L59" i="2" s="1"/>
  <c r="K58" i="2"/>
  <c r="K59" i="2" s="1"/>
  <c r="K57" i="2"/>
  <c r="K117" i="2" s="1"/>
  <c r="K56" i="2"/>
  <c r="K109" i="2" s="1"/>
  <c r="K108" i="2" s="1"/>
  <c r="M55" i="2"/>
  <c r="P55" i="2"/>
  <c r="P52" i="2"/>
  <c r="M52" i="2"/>
  <c r="M59" i="2" s="1"/>
  <c r="L52" i="2"/>
  <c r="P49" i="2"/>
  <c r="M49" i="2"/>
  <c r="L49" i="2"/>
  <c r="K49" i="2"/>
  <c r="P45" i="2"/>
  <c r="R44" i="2"/>
  <c r="Q44" i="2"/>
  <c r="N44" i="2"/>
  <c r="M44" i="2" s="1"/>
  <c r="L44" i="2"/>
  <c r="K44" i="2"/>
  <c r="R42" i="2"/>
  <c r="Q42" i="2"/>
  <c r="Q45" i="2" s="1"/>
  <c r="N42" i="2"/>
  <c r="L42" i="2"/>
  <c r="L45" i="2" s="1"/>
  <c r="K42" i="2"/>
  <c r="K45" i="2" s="1"/>
  <c r="Q40" i="2"/>
  <c r="N40" i="2"/>
  <c r="M40" i="2"/>
  <c r="L40" i="2"/>
  <c r="K40" i="2"/>
  <c r="R34" i="2"/>
  <c r="R109" i="2" s="1"/>
  <c r="R108" i="2" s="1"/>
  <c r="V33" i="2"/>
  <c r="U33" i="2"/>
  <c r="T33" i="2"/>
  <c r="R32" i="2"/>
  <c r="Q32" i="2"/>
  <c r="P32" i="2"/>
  <c r="L32" i="2"/>
  <c r="K32" i="2"/>
  <c r="O31" i="2"/>
  <c r="N31" i="2"/>
  <c r="M31" i="2"/>
  <c r="N30" i="2"/>
  <c r="M30" i="2"/>
  <c r="O29" i="2"/>
  <c r="N29" i="2"/>
  <c r="M29" i="2" s="1"/>
  <c r="O28" i="2"/>
  <c r="N28" i="2"/>
  <c r="M28" i="2"/>
  <c r="O27" i="2"/>
  <c r="N27" i="2"/>
  <c r="N32" i="2" s="1"/>
  <c r="O26" i="2"/>
  <c r="N26" i="2"/>
  <c r="M26" i="2"/>
  <c r="O25" i="2"/>
  <c r="O32" i="2" s="1"/>
  <c r="O45" i="2" s="1"/>
  <c r="N25" i="2"/>
  <c r="M25" i="2" s="1"/>
  <c r="M22" i="2"/>
  <c r="M110" i="2" s="1"/>
  <c r="P19" i="2"/>
  <c r="O19" i="2"/>
  <c r="R18" i="2"/>
  <c r="R19" i="2" s="1"/>
  <c r="Q18" i="2"/>
  <c r="Q19" i="2" s="1"/>
  <c r="N18" i="2"/>
  <c r="N19" i="2" s="1"/>
  <c r="M18" i="2"/>
  <c r="M19" i="2" s="1"/>
  <c r="L18" i="2"/>
  <c r="L19" i="2" s="1"/>
  <c r="K18" i="2"/>
  <c r="R16" i="2"/>
  <c r="Q16" i="2"/>
  <c r="N16" i="2"/>
  <c r="M16" i="2"/>
  <c r="L16" i="2"/>
  <c r="K16" i="2"/>
  <c r="K19" i="2" s="1"/>
  <c r="R14" i="2"/>
  <c r="Q14" i="2"/>
  <c r="N14" i="2"/>
  <c r="M14" i="2"/>
  <c r="L14" i="2"/>
  <c r="K14" i="2"/>
  <c r="J96" i="1"/>
  <c r="I96" i="1"/>
  <c r="H96" i="1"/>
  <c r="J95" i="1"/>
  <c r="I95" i="1"/>
  <c r="H95" i="1"/>
  <c r="J94" i="1"/>
  <c r="I94" i="1"/>
  <c r="I93" i="1" s="1"/>
  <c r="H94" i="1"/>
  <c r="J92" i="1"/>
  <c r="I92" i="1"/>
  <c r="H92" i="1"/>
  <c r="J91" i="1"/>
  <c r="I91" i="1"/>
  <c r="J90" i="1"/>
  <c r="I90" i="1"/>
  <c r="H90" i="1"/>
  <c r="J89" i="1"/>
  <c r="I89" i="1"/>
  <c r="H89" i="1"/>
  <c r="J82" i="1"/>
  <c r="I82" i="1"/>
  <c r="H82" i="1"/>
  <c r="J80" i="1"/>
  <c r="I80" i="1"/>
  <c r="H80" i="1"/>
  <c r="J76" i="1"/>
  <c r="I76" i="1"/>
  <c r="H76" i="1"/>
  <c r="J73" i="1"/>
  <c r="I73" i="1"/>
  <c r="H73" i="1"/>
  <c r="J70" i="1"/>
  <c r="I70" i="1"/>
  <c r="H70" i="1"/>
  <c r="H68" i="1"/>
  <c r="I63" i="1"/>
  <c r="H63" i="1"/>
  <c r="J59" i="1"/>
  <c r="I59" i="1"/>
  <c r="H59" i="1"/>
  <c r="I55" i="1"/>
  <c r="H51" i="1"/>
  <c r="H91" i="1" s="1"/>
  <c r="H49" i="1"/>
  <c r="J40" i="1"/>
  <c r="I40" i="1"/>
  <c r="H40" i="1"/>
  <c r="J38" i="1"/>
  <c r="I38" i="1"/>
  <c r="H38" i="1"/>
  <c r="J36" i="1"/>
  <c r="I36" i="1"/>
  <c r="H36" i="1"/>
  <c r="J29" i="1"/>
  <c r="I29" i="1"/>
  <c r="H29" i="1"/>
  <c r="J17" i="1"/>
  <c r="I17" i="1"/>
  <c r="H17" i="1"/>
  <c r="H18" i="1" s="1"/>
  <c r="J15" i="1"/>
  <c r="I15" i="1"/>
  <c r="H15" i="1"/>
  <c r="J13" i="1"/>
  <c r="I13" i="1"/>
  <c r="H13" i="1"/>
  <c r="J71" i="1" l="1"/>
  <c r="J77" i="1" s="1"/>
  <c r="I83" i="1"/>
  <c r="H83" i="1"/>
  <c r="I88" i="1"/>
  <c r="J83" i="1"/>
  <c r="J41" i="1"/>
  <c r="H41" i="1"/>
  <c r="H55" i="1"/>
  <c r="H71" i="1" s="1"/>
  <c r="H77" i="1" s="1"/>
  <c r="H84" i="1" s="1"/>
  <c r="H85" i="1" s="1"/>
  <c r="J88" i="1"/>
  <c r="J93" i="1"/>
  <c r="I41" i="1"/>
  <c r="I71" i="1"/>
  <c r="I77" i="1" s="1"/>
  <c r="I18" i="1"/>
  <c r="J18" i="1"/>
  <c r="H93" i="1"/>
  <c r="Q118" i="2"/>
  <c r="Q120" i="2" s="1"/>
  <c r="M109" i="2"/>
  <c r="P59" i="2"/>
  <c r="O101" i="2"/>
  <c r="O102" i="2" s="1"/>
  <c r="K94" i="2"/>
  <c r="L118" i="2"/>
  <c r="K114" i="2"/>
  <c r="K118" i="2" s="1"/>
  <c r="N45" i="2"/>
  <c r="N101" i="2" s="1"/>
  <c r="N102" i="2" s="1"/>
  <c r="L94" i="2"/>
  <c r="P82" i="2"/>
  <c r="M94" i="2"/>
  <c r="Q94" i="2"/>
  <c r="Q101" i="2" s="1"/>
  <c r="Q102" i="2" s="1"/>
  <c r="K101" i="2"/>
  <c r="K102" i="2" s="1"/>
  <c r="M82" i="2"/>
  <c r="L101" i="2"/>
  <c r="L102" i="2" s="1"/>
  <c r="R118" i="2"/>
  <c r="M42" i="2"/>
  <c r="M112" i="2"/>
  <c r="R40" i="2"/>
  <c r="R45" i="2" s="1"/>
  <c r="R101" i="2" s="1"/>
  <c r="R102" i="2" s="1"/>
  <c r="M27" i="2"/>
  <c r="M32" i="2" s="1"/>
  <c r="P61" i="2"/>
  <c r="P66" i="2" s="1"/>
  <c r="I97" i="1"/>
  <c r="H88" i="1"/>
  <c r="I84" i="1" l="1"/>
  <c r="I85" i="1" s="1"/>
  <c r="H97" i="1"/>
  <c r="J84" i="1"/>
  <c r="J85" i="1" s="1"/>
  <c r="P94" i="2"/>
  <c r="P101" i="2" s="1"/>
  <c r="P102" i="2" s="1"/>
  <c r="J97" i="1"/>
  <c r="M108" i="2"/>
  <c r="M118" i="2" s="1"/>
  <c r="L120" i="2"/>
  <c r="M45" i="2"/>
  <c r="M101" i="2" s="1"/>
  <c r="M102" i="2" s="1"/>
  <c r="R120" i="2"/>
  <c r="K120" i="2"/>
  <c r="M120" i="2" l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D69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comments2.xml><?xml version="1.0" encoding="utf-8"?>
<comments xmlns="http://schemas.openxmlformats.org/spreadsheetml/2006/main">
  <authors>
    <author>Sniega</author>
    <author>Snieguole Kacerauskaite</author>
  </authors>
  <commentList>
    <comment ref="F13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F35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80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sharedStrings.xml><?xml version="1.0" encoding="utf-8"?>
<sst xmlns="http://schemas.openxmlformats.org/spreadsheetml/2006/main" count="581" uniqueCount="165">
  <si>
    <t xml:space="preserve">2016–2018 M. KLAIPĖDOS MIESTO SAVIVALDYBĖS 
</t>
  </si>
  <si>
    <t>KŪNO KULTŪROS IR SPORTO PLĖTROS PROGRAMOS NR. 11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</si>
  <si>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</si>
  <si>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</si>
  <si>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</si>
  <si>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</si>
  <si>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</si>
  <si>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</si>
  <si>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</si>
  <si>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Funkcinės klasifikacijos kodas*</t>
  </si>
  <si>
    <t>Asignavimų valdytojo kodas</t>
  </si>
  <si>
    <t>Finansavimo šaltinis</t>
  </si>
  <si>
    <t>2016-ųjų metų asignavimų planas</t>
  </si>
  <si>
    <t>2017-ųjų metų lėšų projektas</t>
  </si>
  <si>
    <t>2018-ųjų metų lėšų projektas</t>
  </si>
  <si>
    <t>Produkto vertinimo kriterijus</t>
  </si>
  <si>
    <t>Planas</t>
  </si>
  <si>
    <t>2016-ieji metai</t>
  </si>
  <si>
    <t>2017-ieji metai</t>
  </si>
  <si>
    <t>2018-ieji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</si>
  <si>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</si>
  <si>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</si>
  <si>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</si>
  <si>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Sudaryti sąlygas ugdyti sveiką ir fiziškai aktyvią miesto bendruomenę, profesionaliai atrinkti ir ugdyti talentingus olimpinės pamainos sportininkus</t>
  </si>
  <si>
    <t>Pritraukti didesnį dalyvių skaičių, užtikrinant sporto renginių organizavimo kokybę</t>
  </si>
  <si>
    <t xml:space="preserve">Prestižinių tarptautinių sporto renginių pritraukimas ir organizavimas </t>
  </si>
  <si>
    <t>P1.6.1.5</t>
  </si>
  <si>
    <t>08</t>
  </si>
  <si>
    <t>2</t>
  </si>
  <si>
    <t>SB</t>
  </si>
  <si>
    <t xml:space="preserve">Suorganizuota renginių, skaičius </t>
  </si>
  <si>
    <t>Iš viso:</t>
  </si>
  <si>
    <t>02</t>
  </si>
  <si>
    <t>Suorganizuota pagerbimo ir viešinimo renginių, skaičius</t>
  </si>
  <si>
    <t>03</t>
  </si>
  <si>
    <t>Miesto kompleksinių sporto švenčių, renginių, festivalių, akcijų, programų sukūrimas ir  įgyvendinimas</t>
  </si>
  <si>
    <t>Suorganizuota renginių, skaičius</t>
  </si>
  <si>
    <t>Iš viso uždaviniui:</t>
  </si>
  <si>
    <t>Sudaryti sąlygas sportuoti visų amžiaus grupių miestiečiams, įgyvendinant sveikos gyvensenos ir fizinio aktyvumo programas</t>
  </si>
  <si>
    <t>Sąlygų ugdytis biudžetinėse sporto įstaigose sudarymas:</t>
  </si>
  <si>
    <t>SB(SP)</t>
  </si>
  <si>
    <t>Asmenų, lankančių sporto mokyklas, skaičius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</si>
  <si>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</si>
  <si>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</si>
  <si>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</si>
  <si>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</si>
  <si>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BĮ Klaipėdos miesto lengvosios atletikos mokykloje, iš jų</t>
  </si>
  <si>
    <t>Atlikta kitų atnaujinimo darbų, proc.</t>
  </si>
  <si>
    <t>BĮ Klaipėdos kūno kultūros ir rekreacijos centro išlaikymas ir  veiklos organizavimas</t>
  </si>
  <si>
    <t xml:space="preserve">Dalyvavusiųjų sporto ir sveikatingumo renginiuose skaičius, tūkst. žmonių </t>
  </si>
  <si>
    <t>Sportinės veiklos programų dalinis finansavimas:</t>
  </si>
  <si>
    <t>Finansuota programų, iš viso:</t>
  </si>
  <si>
    <t xml:space="preserve">buriavimo, irklavimo, baidarių ir kanojų irklavimo sporto šakų </t>
  </si>
  <si>
    <t>tradicinių sporto renginių ir sporto klubų, plėtojančių judėjimą „Sportas visiems“</t>
  </si>
  <si>
    <t>miesto jachtų su jaunųjų buriuotojų įgulomis dalyvavimo tarptautinėse regatose</t>
  </si>
  <si>
    <t>miesto sporto šakų (federacijų, sąjungų, asociacijų) veiklos</t>
  </si>
  <si>
    <t>neįgaliųjų socialinės integracijos per kūno kultūrą ir sportą</t>
  </si>
  <si>
    <t>Pasirenkamojo vaikų ugdymo programų finansavimas iš sportininko krepšelio lėšų</t>
  </si>
  <si>
    <t>Vidutinis sportininkų, dalyvavusių programose, skaičius</t>
  </si>
  <si>
    <t>04</t>
  </si>
  <si>
    <t>Klaipėdos miesto vaikų apmokymo plaukti programos finansavimas</t>
  </si>
  <si>
    <t>Apmokyta plaukti vaikų, skaičius</t>
  </si>
  <si>
    <t>Įrengti naujas ir modernizuoti esamas sporto bazes</t>
  </si>
  <si>
    <t>Miesto stadionų atnaujinimas:</t>
  </si>
  <si>
    <t>Futbolo aikštės dangos įrengimas prie Klaipėdos „Pajūrio“ pagrindinės mokyklos</t>
  </si>
  <si>
    <t>I</t>
  </si>
  <si>
    <t>Įrengta aikštės danga, proc.</t>
  </si>
  <si>
    <t xml:space="preserve">Klaipėdos „Vėtrungės“ gimnazijos (Gedminų g. 5, Gedminų g. 7) sporto aikštyno atnaujinimas </t>
  </si>
  <si>
    <t>SB(VB)</t>
  </si>
  <si>
    <t>Atnaujintas aikštynas, proc.</t>
  </si>
  <si>
    <t>Klaipėdos miesto centrinio stadiono bėgimo takų pakeitimas</t>
  </si>
  <si>
    <t>Pakeista bėgimo takų, proc</t>
  </si>
  <si>
    <t>Kt</t>
  </si>
  <si>
    <t xml:space="preserve">Sporto bazių modernizavimas ir plėtra:
</t>
  </si>
  <si>
    <r>
      <rPr>
        <b/>
        <sz val="10"/>
        <rFont val="Times New Roman"/>
        <family val="1"/>
        <charset val="186"/>
      </rPr>
      <t>Klaipėdos miesto baseinas (50 metrų) su sveikatingumo centru:</t>
    </r>
    <r>
      <rPr>
        <sz val="10"/>
        <rFont val="Times New Roman"/>
        <family val="1"/>
        <charset val="186"/>
      </rPr>
      <t xml:space="preserve"> techninio projekto parengimas ir įgyvendinimas</t>
    </r>
  </si>
  <si>
    <t>SB(P)</t>
  </si>
  <si>
    <t>Įgyvendintas projektas, proc.</t>
  </si>
  <si>
    <t>P1.6.3.2</t>
  </si>
  <si>
    <t>ES</t>
  </si>
  <si>
    <t>Parengtas investicijų projektas</t>
  </si>
  <si>
    <t>1.6.3.3</t>
  </si>
  <si>
    <t>Parengtas techninis projektas</t>
  </si>
  <si>
    <t>LRVB</t>
  </si>
  <si>
    <t xml:space="preserve">Parengtas techninis projektas, vnt.
</t>
  </si>
  <si>
    <t>P1.6.3.6</t>
  </si>
  <si>
    <t>Atlikta modernizavimo darbų, proc.</t>
  </si>
  <si>
    <t>Lengvosios atletikos mokyklos pastato (Taikos pr. 54) įvertinimas efektyvaus energijos vartojimo požiūriu dėl numatomų remonto darbų šilumos taupymui</t>
  </si>
  <si>
    <t>Parengta dokumentų (energetinio naudingumo sertifikatas ir energetinio audito ataskaita), vnt.</t>
  </si>
  <si>
    <t>Klaipėdos sporto sveikatingumo bazės komplekso (Smiltynės g. 13) restauravimo ir remonto darbų techninio projekto parengimas</t>
  </si>
  <si>
    <t>1.6.3.4</t>
  </si>
  <si>
    <t>Parengtas techninis projektas, proc.</t>
  </si>
  <si>
    <t>Iš viso priemonei:</t>
  </si>
  <si>
    <t>Klaipėdos miesto savivaldybės jachtos „Lietuva“ remontas</t>
  </si>
  <si>
    <t xml:space="preserve">Sporto infrastruktūros objektų einamasis remontas ir techninis aptarnavimas:                                    </t>
  </si>
  <si>
    <t>Klaipėdos kūno kultūros ir rekreacijos centro centrinio stadiono (Sportininkų g. 46) orinio šildymo-vėdinimo sistemos atnaujinimas</t>
  </si>
  <si>
    <t>Atliktas remontas, proc.</t>
  </si>
  <si>
    <t>Tinkamai reprezentuoti miestą šalies ir tarptautiniuose sporto renginiuose</t>
  </si>
  <si>
    <t>Prioritetinių sporto šakų didelio sportinio meistriškumo klubų veiklos dalinis finansavimas</t>
  </si>
  <si>
    <t>Iš dalies finansuota programų, skaičius</t>
  </si>
  <si>
    <t>Individualių sporto šakų sportininkų pasirengimas dalyvauti atrankos varžybose dėl patekimo į nacionalines rinktines</t>
  </si>
  <si>
    <t>Skirta stipendijų sportininkams, skaičius</t>
  </si>
  <si>
    <t>Iš viso tikslui:</t>
  </si>
  <si>
    <t>11</t>
  </si>
  <si>
    <t>Iš viso programai: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</si>
  <si>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</si>
  <si>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Finansavimo šaltinių suvestinė</t>
  </si>
  <si>
    <t>Finansavimo šaltiniai</t>
  </si>
  <si>
    <t>2016 m. asignavimų planas</t>
  </si>
  <si>
    <t>2017 m. lėšų projektas</t>
  </si>
  <si>
    <t>2018 m. lėšų projektas</t>
  </si>
  <si>
    <t>SAVIVALDYBĖS LĖŠOS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</si>
  <si>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</si>
  <si>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</si>
  <si>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</si>
  <si>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</si>
  <si>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</si>
  <si>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</si>
  <si>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</si>
  <si>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</si>
  <si>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2015–2018 M. KLAIPĖDOS MIESTO SAVIVALDYBĖS 
</t>
  </si>
  <si>
    <t>Eur</t>
  </si>
  <si>
    <t>Vykdytojas (skyrius / asmuo)</t>
  </si>
  <si>
    <t>2015 m. patvirtintas asignavimų planas**</t>
  </si>
  <si>
    <t>2015 m. asignavimų plano pakeitimas***</t>
  </si>
  <si>
    <t>2016-ųjų m. asignavimų planas</t>
  </si>
  <si>
    <t>Iš viso</t>
  </si>
  <si>
    <t>Išlaidoms</t>
  </si>
  <si>
    <t>Turtui įsigyti ir finansiniams įsipareigojimams vykdyti</t>
  </si>
  <si>
    <t>Iš jų darbo užmokesčiui</t>
  </si>
  <si>
    <t>Sporto ir kūno kultūros skyrius</t>
  </si>
  <si>
    <t xml:space="preserve"> Sporto ir kūno kultūros skyrius</t>
  </si>
  <si>
    <t>SB(SPL)</t>
  </si>
  <si>
    <t>05</t>
  </si>
  <si>
    <t>SB'</t>
  </si>
  <si>
    <t>06</t>
  </si>
  <si>
    <t>Finansuota programų, vnt.</t>
  </si>
  <si>
    <t>sporto klubų, dalyvaujančių judėjime „Sportas visiems“</t>
  </si>
  <si>
    <t>Projektų skyrius</t>
  </si>
  <si>
    <t>Socialinės infrastruktūros priežiūros sk.</t>
  </si>
  <si>
    <t xml:space="preserve">Klaipėdos centrinio stadiono Sportininkų g. 46 rekonstrukcija (II–IV etapai) </t>
  </si>
  <si>
    <t>6</t>
  </si>
  <si>
    <t>Iš viso priemonei :</t>
  </si>
  <si>
    <t>5</t>
  </si>
  <si>
    <t>Statybos ir infrastrukt. plėtros skyrius</t>
  </si>
  <si>
    <t>Socialinės infrastruktūros priežiūros skyrius</t>
  </si>
  <si>
    <t>Sporto salės stogo dangos remontas (Taikos pr. 61A)</t>
  </si>
  <si>
    <t>Melnragės sporto salės (Burių g. 19) nuotekų vamzdyno remontas</t>
  </si>
  <si>
    <t xml:space="preserve">Kamuolių gaudyklių įrengimas, tribūnos aptvėrimas bei kiaurymių užtaisymas stadiono (Sportininkų g. 46) dirbtinėje aikštėje       </t>
  </si>
  <si>
    <t>Lengvosios atletikos mokyklos (Taikos pr. 54) pastato vamzdyno remontas</t>
  </si>
  <si>
    <t>Klaipėdos sporto sveikatingumo bazės komplekso (Smiltynės g. 13) panaudojimo galimybių studijos parengimas</t>
  </si>
  <si>
    <t>** pagal Klaipėdos miesto savivaldybės tarybos 2015 m. vasario 19 d. sprendimą Nr. T2-12</t>
  </si>
  <si>
    <t>2017 m. projektas</t>
  </si>
  <si>
    <t>2018 m. projektas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</si>
  <si>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</si>
  <si>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Papriemonės kodas</t>
  </si>
  <si>
    <t>** pagal Klaipėdos miesto savivaldybės tarybos 2015 m. spalio 29 d. sprendimą Nr. T2-265</t>
  </si>
  <si>
    <t>Vidutinis sportininkų, dalyvavusių programose, sk.</t>
  </si>
  <si>
    <t>Miestą reprezentuojančių komandų, miestą garsinančių individualių sporto šakų sportininkų ir trenerių pagerbimas</t>
  </si>
  <si>
    <t xml:space="preserve">Lengvosios atletikos maniežo atnaujinimo darbai </t>
  </si>
  <si>
    <t>Pakeista bėgimo takų, proc.</t>
  </si>
  <si>
    <r>
      <t xml:space="preserve">Futbolo mokyklos ir baseino pastatų konversija </t>
    </r>
    <r>
      <rPr>
        <sz val="10"/>
        <rFont val="Times New Roman"/>
        <family val="1"/>
      </rPr>
      <t>(taikant modernias technologijas ir atsinaujinančius energijos šaltinius), įkuriant daugiafunkcį paslaugų kompleksą, skirtą įvairių amžiaus grupių kvartalo gyventojams ir sporto bendruomenei (Paryžiaus Komunos g. 16A)</t>
    </r>
  </si>
  <si>
    <t xml:space="preserve">Irklavimo bazės (Gluosnių skg. 8) modernizavimas </t>
  </si>
  <si>
    <t>Atlikta remonto darbų, proc.</t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</si>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</sst>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indexed="81"/>
      <name val="Tahoma"/>
      <family val="2"/>
      <charset val="186"/>
    </font>
    <font>
      <sz val="10"/>
      <color theme="0"/>
      <name val="Arial"/>
      <family val="2"/>
      <charset val="186"/>
    </font>
    <font>
      <sz val="10"/>
      <color theme="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6">
    <xf numFmtId="0" fontId="0" fillId="0" borderId="0" xfId="0"/>
    <xf numFmtId="3" fontId="2" fillId="0" borderId="0" xfId="0" applyNumberFormat="1" applyFont="1"/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left" vertical="top"/>
    </xf>
    <xf numFmtId="3" fontId="1" fillId="0" borderId="19" xfId="0" applyNumberFormat="1" applyFont="1" applyBorder="1" applyAlignment="1">
      <alignment horizontal="center" vertical="center" textRotation="90"/>
    </xf>
    <xf numFmtId="3" fontId="1" fillId="0" borderId="24" xfId="0" applyNumberFormat="1" applyFont="1" applyBorder="1" applyAlignment="1">
      <alignment horizontal="center" vertical="center" textRotation="90"/>
    </xf>
    <xf numFmtId="49" fontId="3" fillId="4" borderId="31" xfId="0" applyNumberFormat="1" applyFont="1" applyFill="1" applyBorder="1" applyAlignment="1">
      <alignment horizontal="center" vertical="top" wrapText="1"/>
    </xf>
    <xf numFmtId="49" fontId="3" fillId="4" borderId="32" xfId="0" applyNumberFormat="1" applyFont="1" applyFill="1" applyBorder="1" applyAlignment="1">
      <alignment horizontal="center" vertical="top"/>
    </xf>
    <xf numFmtId="49" fontId="3" fillId="5" borderId="33" xfId="0" applyNumberFormat="1" applyFont="1" applyFill="1" applyBorder="1" applyAlignment="1">
      <alignment vertical="top"/>
    </xf>
    <xf numFmtId="3" fontId="4" fillId="0" borderId="34" xfId="0" applyNumberFormat="1" applyFont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3" fontId="1" fillId="0" borderId="33" xfId="0" applyNumberFormat="1" applyFont="1" applyFill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/>
    </xf>
    <xf numFmtId="3" fontId="1" fillId="0" borderId="38" xfId="0" applyNumberFormat="1" applyFont="1" applyBorder="1" applyAlignment="1">
      <alignment horizontal="center" vertical="top"/>
    </xf>
    <xf numFmtId="3" fontId="5" fillId="7" borderId="41" xfId="0" applyNumberFormat="1" applyFont="1" applyFill="1" applyBorder="1" applyAlignment="1">
      <alignment horizontal="right" vertical="top"/>
    </xf>
    <xf numFmtId="164" fontId="3" fillId="7" borderId="42" xfId="0" applyNumberFormat="1" applyFont="1" applyFill="1" applyBorder="1" applyAlignment="1">
      <alignment horizontal="center" vertical="top"/>
    </xf>
    <xf numFmtId="164" fontId="3" fillId="7" borderId="22" xfId="0" applyNumberFormat="1" applyFont="1" applyFill="1" applyBorder="1" applyAlignment="1">
      <alignment horizontal="center" vertical="top"/>
    </xf>
    <xf numFmtId="3" fontId="1" fillId="0" borderId="43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1" fillId="0" borderId="35" xfId="0" applyNumberFormat="1" applyFont="1" applyFill="1" applyBorder="1" applyAlignment="1">
      <alignment horizontal="left" vertical="top" wrapText="1"/>
    </xf>
    <xf numFmtId="3" fontId="5" fillId="7" borderId="32" xfId="0" applyNumberFormat="1" applyFont="1" applyFill="1" applyBorder="1" applyAlignment="1">
      <alignment horizontal="right" vertical="top"/>
    </xf>
    <xf numFmtId="164" fontId="3" fillId="7" borderId="41" xfId="0" applyNumberFormat="1" applyFont="1" applyFill="1" applyBorder="1" applyAlignment="1">
      <alignment horizontal="center" vertical="top"/>
    </xf>
    <xf numFmtId="164" fontId="3" fillId="7" borderId="14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45" xfId="0" applyNumberFormat="1" applyFont="1" applyFill="1" applyBorder="1" applyAlignment="1">
      <alignment horizontal="center" vertical="top" wrapText="1"/>
    </xf>
    <xf numFmtId="3" fontId="1" fillId="0" borderId="45" xfId="0" applyNumberFormat="1" applyFont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center" vertical="top"/>
    </xf>
    <xf numFmtId="3" fontId="5" fillId="7" borderId="42" xfId="0" applyNumberFormat="1" applyFont="1" applyFill="1" applyBorder="1" applyAlignment="1">
      <alignment horizontal="right" vertical="top"/>
    </xf>
    <xf numFmtId="49" fontId="3" fillId="4" borderId="25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164" fontId="5" fillId="5" borderId="25" xfId="0" applyNumberFormat="1" applyFont="1" applyFill="1" applyBorder="1" applyAlignment="1">
      <alignment horizontal="center" vertical="top"/>
    </xf>
    <xf numFmtId="164" fontId="3" fillId="5" borderId="50" xfId="0" applyNumberFormat="1" applyFont="1" applyFill="1" applyBorder="1" applyAlignment="1">
      <alignment horizontal="center" vertical="top"/>
    </xf>
    <xf numFmtId="164" fontId="3" fillId="5" borderId="31" xfId="0" applyNumberFormat="1" applyFont="1" applyFill="1" applyBorder="1" applyAlignment="1">
      <alignment horizontal="center" vertical="top"/>
    </xf>
    <xf numFmtId="49" fontId="3" fillId="5" borderId="51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49" fontId="3" fillId="5" borderId="4" xfId="0" applyNumberFormat="1" applyFont="1" applyFill="1" applyBorder="1" applyAlignment="1">
      <alignment horizontal="center" vertical="top"/>
    </xf>
    <xf numFmtId="49" fontId="3" fillId="6" borderId="33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vertical="top" textRotation="180" wrapText="1"/>
    </xf>
    <xf numFmtId="3" fontId="3" fillId="0" borderId="47" xfId="0" applyNumberFormat="1" applyFont="1" applyBorder="1" applyAlignment="1">
      <alignment horizontal="center" vertical="top"/>
    </xf>
    <xf numFmtId="3" fontId="1" fillId="6" borderId="41" xfId="0" applyNumberFormat="1" applyFont="1" applyFill="1" applyBorder="1" applyAlignment="1">
      <alignment horizontal="center" vertical="top" wrapText="1"/>
    </xf>
    <xf numFmtId="164" fontId="1" fillId="8" borderId="10" xfId="0" applyNumberFormat="1" applyFont="1" applyFill="1" applyBorder="1" applyAlignment="1">
      <alignment horizontal="center" vertical="top"/>
    </xf>
    <xf numFmtId="164" fontId="1" fillId="0" borderId="52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38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/>
    </xf>
    <xf numFmtId="49" fontId="3" fillId="4" borderId="53" xfId="0" applyNumberFormat="1" applyFont="1" applyFill="1" applyBorder="1" applyAlignment="1">
      <alignment horizontal="center" vertical="top"/>
    </xf>
    <xf numFmtId="49" fontId="3" fillId="5" borderId="12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3" fontId="3" fillId="0" borderId="53" xfId="0" applyNumberFormat="1" applyFont="1" applyFill="1" applyBorder="1" applyAlignment="1">
      <alignment vertical="top" textRotation="180" wrapText="1"/>
    </xf>
    <xf numFmtId="3" fontId="3" fillId="0" borderId="54" xfId="0" applyNumberFormat="1" applyFont="1" applyBorder="1" applyAlignment="1">
      <alignment vertical="top"/>
    </xf>
    <xf numFmtId="164" fontId="1" fillId="8" borderId="15" xfId="0" applyNumberFormat="1" applyFont="1" applyFill="1" applyBorder="1" applyAlignment="1">
      <alignment horizontal="center" vertical="top"/>
    </xf>
    <xf numFmtId="164" fontId="1" fillId="0" borderId="55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44" xfId="0" applyNumberFormat="1" applyFont="1" applyFill="1" applyBorder="1" applyAlignment="1">
      <alignment horizontal="center" vertical="top"/>
    </xf>
    <xf numFmtId="3" fontId="1" fillId="6" borderId="55" xfId="0" applyNumberFormat="1" applyFont="1" applyFill="1" applyBorder="1" applyAlignment="1">
      <alignment horizontal="left" vertical="top" wrapText="1"/>
    </xf>
    <xf numFmtId="3" fontId="4" fillId="0" borderId="32" xfId="0" applyNumberFormat="1" applyFont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54" xfId="0" applyNumberFormat="1" applyFont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left" vertical="top" wrapText="1"/>
    </xf>
    <xf numFmtId="3" fontId="2" fillId="0" borderId="0" xfId="0" applyNumberFormat="1" applyFont="1" applyBorder="1"/>
    <xf numFmtId="3" fontId="3" fillId="0" borderId="53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center" vertical="top"/>
    </xf>
    <xf numFmtId="3" fontId="1" fillId="0" borderId="17" xfId="0" applyNumberFormat="1" applyFont="1" applyBorder="1" applyAlignment="1">
      <alignment horizontal="center" vertical="top"/>
    </xf>
    <xf numFmtId="3" fontId="1" fillId="6" borderId="14" xfId="0" applyNumberFormat="1" applyFont="1" applyFill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/>
    </xf>
    <xf numFmtId="3" fontId="1" fillId="0" borderId="32" xfId="0" applyNumberFormat="1" applyFont="1" applyBorder="1" applyAlignment="1">
      <alignment horizontal="center" vertical="top"/>
    </xf>
    <xf numFmtId="164" fontId="1" fillId="8" borderId="57" xfId="0" applyNumberFormat="1" applyFont="1" applyFill="1" applyBorder="1" applyAlignment="1">
      <alignment horizontal="center" vertical="top"/>
    </xf>
    <xf numFmtId="49" fontId="1" fillId="0" borderId="58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3" fontId="1" fillId="0" borderId="59" xfId="0" applyNumberFormat="1" applyFont="1" applyFill="1" applyBorder="1" applyAlignment="1">
      <alignment horizontal="center" vertical="top"/>
    </xf>
    <xf numFmtId="49" fontId="3" fillId="4" borderId="23" xfId="0" applyNumberFormat="1" applyFont="1" applyFill="1" applyBorder="1" applyAlignment="1">
      <alignment horizontal="center" vertical="top"/>
    </xf>
    <xf numFmtId="49" fontId="3" fillId="5" borderId="20" xfId="0" applyNumberFormat="1" applyFont="1" applyFill="1" applyBorder="1" applyAlignment="1">
      <alignment horizontal="center" vertical="top"/>
    </xf>
    <xf numFmtId="49" fontId="3" fillId="6" borderId="45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vertical="top" textRotation="180" wrapText="1"/>
    </xf>
    <xf numFmtId="3" fontId="3" fillId="0" borderId="48" xfId="0" applyNumberFormat="1" applyFont="1" applyBorder="1" applyAlignment="1">
      <alignment vertical="top"/>
    </xf>
    <xf numFmtId="3" fontId="3" fillId="7" borderId="42" xfId="0" applyNumberFormat="1" applyFont="1" applyFill="1" applyBorder="1" applyAlignment="1">
      <alignment horizontal="center" vertical="top" wrapText="1"/>
    </xf>
    <xf numFmtId="164" fontId="5" fillId="7" borderId="42" xfId="0" applyNumberFormat="1" applyFont="1" applyFill="1" applyBorder="1" applyAlignment="1">
      <alignment horizontal="center" vertical="top"/>
    </xf>
    <xf numFmtId="3" fontId="1" fillId="0" borderId="20" xfId="0" applyNumberFormat="1" applyFont="1" applyFill="1" applyBorder="1" applyAlignment="1">
      <alignment vertical="top"/>
    </xf>
    <xf numFmtId="3" fontId="1" fillId="0" borderId="20" xfId="0" applyNumberFormat="1" applyFont="1" applyFill="1" applyBorder="1" applyAlignment="1">
      <alignment horizontal="center" vertical="top"/>
    </xf>
    <xf numFmtId="3" fontId="1" fillId="0" borderId="48" xfId="0" applyNumberFormat="1" applyFont="1" applyBorder="1" applyAlignment="1">
      <alignment horizontal="center" vertical="top"/>
    </xf>
    <xf numFmtId="49" fontId="3" fillId="4" borderId="36" xfId="0" applyNumberFormat="1" applyFont="1" applyFill="1" applyBorder="1" applyAlignment="1">
      <alignment vertical="top"/>
    </xf>
    <xf numFmtId="49" fontId="3" fillId="5" borderId="4" xfId="0" applyNumberFormat="1" applyFont="1" applyFill="1" applyBorder="1" applyAlignment="1">
      <alignment vertical="top"/>
    </xf>
    <xf numFmtId="3" fontId="3" fillId="8" borderId="6" xfId="0" applyNumberFormat="1" applyFont="1" applyFill="1" applyBorder="1" applyAlignment="1">
      <alignment vertical="top" wrapText="1"/>
    </xf>
    <xf numFmtId="3" fontId="5" fillId="0" borderId="47" xfId="0" applyNumberFormat="1" applyFont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1" fillId="6" borderId="6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horizontal="left" vertical="top" wrapText="1"/>
    </xf>
    <xf numFmtId="49" fontId="1" fillId="4" borderId="53" xfId="0" applyNumberFormat="1" applyFont="1" applyFill="1" applyBorder="1" applyAlignment="1">
      <alignment vertical="top"/>
    </xf>
    <xf numFmtId="49" fontId="1" fillId="5" borderId="12" xfId="0" applyNumberFormat="1" applyFont="1" applyFill="1" applyBorder="1" applyAlignment="1">
      <alignment vertical="top"/>
    </xf>
    <xf numFmtId="49" fontId="1" fillId="6" borderId="43" xfId="0" applyNumberFormat="1" applyFont="1" applyFill="1" applyBorder="1" applyAlignment="1">
      <alignment horizontal="center" vertical="top"/>
    </xf>
    <xf numFmtId="3" fontId="1" fillId="8" borderId="52" xfId="0" applyNumberFormat="1" applyFont="1" applyFill="1" applyBorder="1" applyAlignment="1">
      <alignment vertical="top" wrapText="1"/>
    </xf>
    <xf numFmtId="3" fontId="4" fillId="0" borderId="54" xfId="0" applyNumberFormat="1" applyFont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164" fontId="4" fillId="6" borderId="14" xfId="0" applyNumberFormat="1" applyFont="1" applyFill="1" applyBorder="1" applyAlignment="1">
      <alignment horizontal="center" vertical="top"/>
    </xf>
    <xf numFmtId="164" fontId="4" fillId="6" borderId="54" xfId="0" applyNumberFormat="1" applyFont="1" applyFill="1" applyBorder="1" applyAlignment="1">
      <alignment horizontal="center" vertical="top"/>
    </xf>
    <xf numFmtId="3" fontId="1" fillId="0" borderId="3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49" fontId="3" fillId="4" borderId="53" xfId="0" applyNumberFormat="1" applyFont="1" applyFill="1" applyBorder="1" applyAlignment="1">
      <alignment vertical="top"/>
    </xf>
    <xf numFmtId="49" fontId="3" fillId="5" borderId="12" xfId="0" applyNumberFormat="1" applyFont="1" applyFill="1" applyBorder="1" applyAlignment="1">
      <alignment vertical="top"/>
    </xf>
    <xf numFmtId="49" fontId="3" fillId="6" borderId="12" xfId="0" applyNumberFormat="1" applyFont="1" applyFill="1" applyBorder="1" applyAlignment="1">
      <alignment horizontal="center" vertical="top"/>
    </xf>
    <xf numFmtId="3" fontId="4" fillId="8" borderId="52" xfId="0" applyNumberFormat="1" applyFont="1" applyFill="1" applyBorder="1" applyAlignment="1">
      <alignment vertical="top" wrapText="1"/>
    </xf>
    <xf numFmtId="3" fontId="5" fillId="0" borderId="54" xfId="0" applyNumberFormat="1" applyFont="1" applyBorder="1" applyAlignment="1">
      <alignment vertical="top"/>
    </xf>
    <xf numFmtId="164" fontId="1" fillId="0" borderId="32" xfId="0" applyNumberFormat="1" applyFont="1" applyFill="1" applyBorder="1" applyAlignment="1">
      <alignment horizontal="center" vertical="top"/>
    </xf>
    <xf numFmtId="3" fontId="5" fillId="0" borderId="53" xfId="0" applyNumberFormat="1" applyFont="1" applyFill="1" applyBorder="1" applyAlignment="1">
      <alignment horizontal="center" vertical="center"/>
    </xf>
    <xf numFmtId="3" fontId="4" fillId="8" borderId="14" xfId="0" applyNumberFormat="1" applyFont="1" applyFill="1" applyBorder="1" applyAlignment="1">
      <alignment vertical="top" wrapText="1"/>
    </xf>
    <xf numFmtId="3" fontId="5" fillId="0" borderId="53" xfId="0" applyNumberFormat="1" applyFont="1" applyFill="1" applyBorder="1" applyAlignment="1">
      <alignment horizontal="center" textRotation="90"/>
    </xf>
    <xf numFmtId="3" fontId="4" fillId="0" borderId="28" xfId="0" applyNumberFormat="1" applyFont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4" fillId="6" borderId="60" xfId="0" applyNumberFormat="1" applyFont="1" applyFill="1" applyBorder="1" applyAlignment="1">
      <alignment horizontal="center" vertical="top"/>
    </xf>
    <xf numFmtId="165" fontId="1" fillId="0" borderId="32" xfId="0" applyNumberFormat="1" applyFont="1" applyFill="1" applyBorder="1" applyAlignment="1">
      <alignment horizontal="left" vertical="top" wrapText="1"/>
    </xf>
    <xf numFmtId="0" fontId="1" fillId="0" borderId="4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49" fontId="3" fillId="4" borderId="23" xfId="0" applyNumberFormat="1" applyFont="1" applyFill="1" applyBorder="1" applyAlignment="1">
      <alignment vertical="top"/>
    </xf>
    <xf numFmtId="49" fontId="3" fillId="5" borderId="20" xfId="0" applyNumberFormat="1" applyFont="1" applyFill="1" applyBorder="1" applyAlignment="1">
      <alignment vertical="top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48" xfId="0" applyNumberFormat="1" applyFont="1" applyBorder="1" applyAlignment="1">
      <alignment vertical="top"/>
    </xf>
    <xf numFmtId="3" fontId="1" fillId="0" borderId="39" xfId="0" applyNumberFormat="1" applyFont="1" applyFill="1" applyBorder="1" applyAlignment="1">
      <alignment horizontal="left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vertical="top"/>
    </xf>
    <xf numFmtId="49" fontId="3" fillId="6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 wrapText="1"/>
    </xf>
    <xf numFmtId="3" fontId="1" fillId="6" borderId="4" xfId="0" applyNumberFormat="1" applyFont="1" applyFill="1" applyBorder="1" applyAlignment="1">
      <alignment horizontal="center" vertical="top" wrapText="1"/>
    </xf>
    <xf numFmtId="3" fontId="1" fillId="6" borderId="4" xfId="0" applyNumberFormat="1" applyFont="1" applyFill="1" applyBorder="1" applyAlignment="1">
      <alignment horizontal="center" vertical="top"/>
    </xf>
    <xf numFmtId="3" fontId="1" fillId="6" borderId="47" xfId="0" applyNumberFormat="1" applyFont="1" applyFill="1" applyBorder="1" applyAlignment="1">
      <alignment horizontal="center" vertical="top"/>
    </xf>
    <xf numFmtId="164" fontId="5" fillId="7" borderId="32" xfId="0" applyNumberFormat="1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/>
    </xf>
    <xf numFmtId="3" fontId="1" fillId="0" borderId="54" xfId="0" applyNumberFormat="1" applyFont="1" applyFill="1" applyBorder="1" applyAlignment="1">
      <alignment horizontal="center" vertical="top"/>
    </xf>
    <xf numFmtId="49" fontId="3" fillId="4" borderId="34" xfId="0" applyNumberFormat="1" applyFont="1" applyFill="1" applyBorder="1" applyAlignment="1">
      <alignment vertical="top"/>
    </xf>
    <xf numFmtId="49" fontId="3" fillId="6" borderId="35" xfId="0" applyNumberFormat="1" applyFont="1" applyFill="1" applyBorder="1" applyAlignment="1">
      <alignment horizontal="center" vertical="top"/>
    </xf>
    <xf numFmtId="3" fontId="5" fillId="0" borderId="35" xfId="0" applyNumberFormat="1" applyFont="1" applyFill="1" applyBorder="1" applyAlignment="1">
      <alignment horizontal="center" vertical="center"/>
    </xf>
    <xf numFmtId="164" fontId="4" fillId="8" borderId="37" xfId="0" applyNumberFormat="1" applyFont="1" applyFill="1" applyBorder="1" applyAlignment="1">
      <alignment horizontal="center" vertical="top"/>
    </xf>
    <xf numFmtId="3" fontId="1" fillId="0" borderId="36" xfId="0" applyNumberFormat="1" applyFont="1" applyFill="1" applyBorder="1" applyAlignment="1">
      <alignment vertical="top" wrapText="1"/>
    </xf>
    <xf numFmtId="49" fontId="3" fillId="4" borderId="39" xfId="0" applyNumberFormat="1" applyFont="1" applyFill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top"/>
    </xf>
    <xf numFmtId="164" fontId="5" fillId="7" borderId="39" xfId="0" applyNumberFormat="1" applyFont="1" applyFill="1" applyBorder="1" applyAlignment="1">
      <alignment horizontal="center" vertical="top"/>
    </xf>
    <xf numFmtId="164" fontId="5" fillId="7" borderId="22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vertical="top" wrapText="1"/>
    </xf>
    <xf numFmtId="49" fontId="3" fillId="4" borderId="39" xfId="0" applyNumberFormat="1" applyFont="1" applyFill="1" applyBorder="1" applyAlignment="1">
      <alignment horizontal="center" vertical="top"/>
    </xf>
    <xf numFmtId="164" fontId="5" fillId="5" borderId="39" xfId="0" applyNumberFormat="1" applyFont="1" applyFill="1" applyBorder="1" applyAlignment="1">
      <alignment horizontal="center" vertical="top"/>
    </xf>
    <xf numFmtId="49" fontId="3" fillId="4" borderId="25" xfId="0" applyNumberFormat="1" applyFont="1" applyFill="1" applyBorder="1" applyAlignment="1">
      <alignment horizontal="center" vertical="top" wrapText="1"/>
    </xf>
    <xf numFmtId="49" fontId="3" fillId="5" borderId="61" xfId="0" applyNumberFormat="1" applyFont="1" applyFill="1" applyBorder="1" applyAlignment="1">
      <alignment horizontal="center" vertical="top" wrapText="1"/>
    </xf>
    <xf numFmtId="49" fontId="3" fillId="6" borderId="33" xfId="0" applyNumberFormat="1" applyFont="1" applyFill="1" applyBorder="1" applyAlignment="1">
      <alignment horizontal="center" vertical="top" wrapText="1"/>
    </xf>
    <xf numFmtId="3" fontId="5" fillId="8" borderId="6" xfId="0" applyNumberFormat="1" applyFont="1" applyFill="1" applyBorder="1" applyAlignment="1">
      <alignment vertical="top" wrapText="1"/>
    </xf>
    <xf numFmtId="3" fontId="1" fillId="0" borderId="36" xfId="0" applyNumberFormat="1" applyFont="1" applyFill="1" applyBorder="1" applyAlignment="1">
      <alignment horizontal="center" vertical="center" textRotation="90" wrapText="1"/>
    </xf>
    <xf numFmtId="3" fontId="5" fillId="8" borderId="3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/>
    </xf>
    <xf numFmtId="164" fontId="4" fillId="0" borderId="36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49" fontId="3" fillId="4" borderId="32" xfId="0" applyNumberFormat="1" applyFont="1" applyFill="1" applyBorder="1" applyAlignment="1">
      <alignment vertical="top" wrapText="1"/>
    </xf>
    <xf numFmtId="49" fontId="3" fillId="5" borderId="12" xfId="0" applyNumberFormat="1" applyFont="1" applyFill="1" applyBorder="1" applyAlignment="1">
      <alignment vertical="top" wrapText="1"/>
    </xf>
    <xf numFmtId="49" fontId="3" fillId="6" borderId="43" xfId="0" applyNumberFormat="1" applyFont="1" applyFill="1" applyBorder="1" applyAlignment="1">
      <alignment horizontal="center" vertical="top" wrapText="1"/>
    </xf>
    <xf numFmtId="3" fontId="1" fillId="8" borderId="55" xfId="0" applyNumberFormat="1" applyFont="1" applyFill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center" vertical="top"/>
    </xf>
    <xf numFmtId="3" fontId="5" fillId="0" borderId="62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 wrapText="1"/>
    </xf>
    <xf numFmtId="164" fontId="4" fillId="8" borderId="52" xfId="0" applyNumberFormat="1" applyFont="1" applyFill="1" applyBorder="1" applyAlignment="1">
      <alignment horizontal="center" vertical="top" wrapText="1"/>
    </xf>
    <xf numFmtId="164" fontId="2" fillId="6" borderId="64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left" vertical="top" wrapText="1"/>
    </xf>
    <xf numFmtId="3" fontId="1" fillId="0" borderId="62" xfId="0" applyNumberFormat="1" applyFont="1" applyFill="1" applyBorder="1" applyAlignment="1">
      <alignment horizontal="center" vertical="top"/>
    </xf>
    <xf numFmtId="3" fontId="1" fillId="0" borderId="59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 wrapText="1"/>
    </xf>
    <xf numFmtId="164" fontId="4" fillId="6" borderId="55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Border="1"/>
    <xf numFmtId="3" fontId="2" fillId="0" borderId="32" xfId="0" applyNumberFormat="1" applyFont="1" applyBorder="1"/>
    <xf numFmtId="164" fontId="4" fillId="6" borderId="14" xfId="0" applyNumberFormat="1" applyFont="1" applyFill="1" applyBorder="1" applyAlignment="1">
      <alignment horizontal="center" vertical="top" wrapText="1"/>
    </xf>
    <xf numFmtId="164" fontId="2" fillId="6" borderId="54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4" fillId="6" borderId="52" xfId="0" applyNumberFormat="1" applyFont="1" applyFill="1" applyBorder="1" applyAlignment="1">
      <alignment horizontal="center" vertical="top" wrapText="1"/>
    </xf>
    <xf numFmtId="164" fontId="4" fillId="0" borderId="53" xfId="0" applyNumberFormat="1" applyFont="1" applyFill="1" applyBorder="1" applyAlignment="1">
      <alignment horizontal="center" vertical="top"/>
    </xf>
    <xf numFmtId="49" fontId="1" fillId="4" borderId="32" xfId="0" applyNumberFormat="1" applyFont="1" applyFill="1" applyBorder="1" applyAlignment="1">
      <alignment vertical="top" wrapText="1"/>
    </xf>
    <xf numFmtId="49" fontId="1" fillId="5" borderId="12" xfId="0" applyNumberFormat="1" applyFont="1" applyFill="1" applyBorder="1" applyAlignment="1">
      <alignment vertical="top" wrapText="1"/>
    </xf>
    <xf numFmtId="49" fontId="1" fillId="6" borderId="43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Fill="1" applyBorder="1" applyAlignment="1">
      <alignment vertical="center" textRotation="90" wrapText="1"/>
    </xf>
    <xf numFmtId="3" fontId="3" fillId="7" borderId="65" xfId="0" applyNumberFormat="1" applyFont="1" applyFill="1" applyBorder="1" applyAlignment="1">
      <alignment horizontal="center" vertical="top"/>
    </xf>
    <xf numFmtId="164" fontId="3" fillId="7" borderId="42" xfId="0" applyNumberFormat="1" applyFont="1" applyFill="1" applyBorder="1" applyAlignment="1">
      <alignment horizontal="center" vertical="top" wrapText="1"/>
    </xf>
    <xf numFmtId="164" fontId="3" fillId="7" borderId="55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/>
    </xf>
    <xf numFmtId="49" fontId="3" fillId="4" borderId="34" xfId="0" applyNumberFormat="1" applyFont="1" applyFill="1" applyBorder="1" applyAlignment="1">
      <alignment vertical="top" wrapText="1"/>
    </xf>
    <xf numFmtId="49" fontId="3" fillId="5" borderId="4" xfId="0" applyNumberFormat="1" applyFont="1" applyFill="1" applyBorder="1" applyAlignment="1">
      <alignment vertical="top" wrapText="1"/>
    </xf>
    <xf numFmtId="49" fontId="3" fillId="6" borderId="38" xfId="0" applyNumberFormat="1" applyFont="1" applyFill="1" applyBorder="1" applyAlignment="1">
      <alignment horizontal="center" vertical="top" wrapText="1"/>
    </xf>
    <xf numFmtId="3" fontId="3" fillId="8" borderId="34" xfId="0" applyNumberFormat="1" applyFont="1" applyFill="1" applyBorder="1" applyAlignment="1">
      <alignment vertical="top" wrapText="1"/>
    </xf>
    <xf numFmtId="3" fontId="3" fillId="0" borderId="3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 wrapText="1"/>
    </xf>
    <xf numFmtId="3" fontId="4" fillId="8" borderId="38" xfId="0" applyNumberFormat="1" applyFont="1" applyFill="1" applyBorder="1" applyAlignment="1">
      <alignment horizontal="center" vertical="top" wrapText="1"/>
    </xf>
    <xf numFmtId="164" fontId="4" fillId="8" borderId="36" xfId="0" applyNumberFormat="1" applyFont="1" applyFill="1" applyBorder="1" applyAlignment="1">
      <alignment horizontal="center" vertical="top" wrapText="1"/>
    </xf>
    <xf numFmtId="164" fontId="1" fillId="8" borderId="34" xfId="0" applyNumberFormat="1" applyFont="1" applyFill="1" applyBorder="1" applyAlignment="1">
      <alignment horizontal="center" vertical="top" wrapText="1"/>
    </xf>
    <xf numFmtId="164" fontId="2" fillId="6" borderId="6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/>
    <xf numFmtId="49" fontId="3" fillId="6" borderId="44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/>
    </xf>
    <xf numFmtId="3" fontId="5" fillId="0" borderId="64" xfId="0" applyNumberFormat="1" applyFont="1" applyFill="1" applyBorder="1" applyAlignment="1">
      <alignment horizontal="center" vertical="top" wrapText="1"/>
    </xf>
    <xf numFmtId="3" fontId="4" fillId="8" borderId="55" xfId="0" applyNumberFormat="1" applyFont="1" applyFill="1" applyBorder="1" applyAlignment="1">
      <alignment horizontal="center" vertical="top" wrapText="1"/>
    </xf>
    <xf numFmtId="164" fontId="4" fillId="8" borderId="15" xfId="0" applyNumberFormat="1" applyFont="1" applyFill="1" applyBorder="1" applyAlignment="1">
      <alignment horizontal="center" vertical="top" wrapText="1"/>
    </xf>
    <xf numFmtId="164" fontId="1" fillId="8" borderId="63" xfId="0" applyNumberFormat="1" applyFont="1" applyFill="1" applyBorder="1" applyAlignment="1">
      <alignment horizontal="center" vertical="top" wrapText="1"/>
    </xf>
    <xf numFmtId="164" fontId="2" fillId="6" borderId="55" xfId="0" applyNumberFormat="1" applyFont="1" applyFill="1" applyBorder="1" applyAlignment="1">
      <alignment horizontal="center" vertical="top" wrapText="1"/>
    </xf>
    <xf numFmtId="3" fontId="1" fillId="0" borderId="58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left" vertical="top" wrapText="1"/>
    </xf>
    <xf numFmtId="3" fontId="5" fillId="0" borderId="54" xfId="0" applyNumberFormat="1" applyFont="1" applyFill="1" applyBorder="1" applyAlignment="1">
      <alignment horizontal="center" vertical="top" wrapText="1"/>
    </xf>
    <xf numFmtId="49" fontId="1" fillId="6" borderId="44" xfId="0" applyNumberFormat="1" applyFont="1" applyFill="1" applyBorder="1" applyAlignment="1">
      <alignment horizontal="center" vertical="top" wrapText="1"/>
    </xf>
    <xf numFmtId="3" fontId="4" fillId="8" borderId="52" xfId="0" applyNumberFormat="1" applyFont="1" applyFill="1" applyBorder="1" applyAlignment="1">
      <alignment horizontal="center" vertical="top" wrapText="1"/>
    </xf>
    <xf numFmtId="164" fontId="4" fillId="8" borderId="10" xfId="0" applyNumberFormat="1" applyFont="1" applyFill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vertical="top" wrapText="1"/>
    </xf>
    <xf numFmtId="3" fontId="1" fillId="8" borderId="32" xfId="0" applyNumberFormat="1" applyFont="1" applyFill="1" applyBorder="1" applyAlignment="1">
      <alignment horizontal="left" vertical="top" wrapText="1"/>
    </xf>
    <xf numFmtId="3" fontId="1" fillId="8" borderId="12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center"/>
    </xf>
    <xf numFmtId="3" fontId="4" fillId="8" borderId="14" xfId="0" applyNumberFormat="1" applyFont="1" applyFill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 wrapText="1"/>
    </xf>
    <xf numFmtId="3" fontId="1" fillId="8" borderId="32" xfId="0" applyNumberFormat="1" applyFont="1" applyFill="1" applyBorder="1" applyAlignment="1">
      <alignment horizontal="left" vertical="center" wrapText="1"/>
    </xf>
    <xf numFmtId="3" fontId="1" fillId="8" borderId="12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top" wrapText="1"/>
    </xf>
    <xf numFmtId="3" fontId="3" fillId="7" borderId="52" xfId="0" applyNumberFormat="1" applyFont="1" applyFill="1" applyBorder="1" applyAlignment="1">
      <alignment horizontal="center" vertical="top"/>
    </xf>
    <xf numFmtId="164" fontId="3" fillId="7" borderId="63" xfId="0" applyNumberFormat="1" applyFont="1" applyFill="1" applyBorder="1" applyAlignment="1">
      <alignment horizontal="center" vertical="top" wrapText="1"/>
    </xf>
    <xf numFmtId="164" fontId="3" fillId="7" borderId="52" xfId="0" applyNumberFormat="1" applyFont="1" applyFill="1" applyBorder="1" applyAlignment="1">
      <alignment horizontal="center" vertical="top" wrapText="1"/>
    </xf>
    <xf numFmtId="3" fontId="1" fillId="0" borderId="57" xfId="0" applyNumberFormat="1" applyFont="1" applyFill="1" applyBorder="1" applyAlignment="1">
      <alignment vertical="top" wrapText="1"/>
    </xf>
    <xf numFmtId="3" fontId="1" fillId="0" borderId="66" xfId="0" applyNumberFormat="1" applyFont="1" applyFill="1" applyBorder="1" applyAlignment="1">
      <alignment vertical="top" wrapText="1"/>
    </xf>
    <xf numFmtId="3" fontId="1" fillId="0" borderId="67" xfId="0" applyNumberFormat="1" applyFont="1" applyBorder="1" applyAlignment="1">
      <alignment vertical="top" wrapText="1"/>
    </xf>
    <xf numFmtId="3" fontId="3" fillId="0" borderId="53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top"/>
    </xf>
    <xf numFmtId="164" fontId="4" fillId="8" borderId="57" xfId="0" applyNumberFormat="1" applyFont="1" applyFill="1" applyBorder="1" applyAlignment="1">
      <alignment horizontal="center" vertical="top" wrapText="1"/>
    </xf>
    <xf numFmtId="164" fontId="7" fillId="8" borderId="60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0" borderId="66" xfId="0" applyNumberFormat="1" applyFont="1" applyFill="1" applyBorder="1" applyAlignment="1">
      <alignment horizontal="center" vertical="top" wrapText="1"/>
    </xf>
    <xf numFmtId="3" fontId="1" fillId="0" borderId="67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top"/>
    </xf>
    <xf numFmtId="164" fontId="4" fillId="8" borderId="10" xfId="0" applyNumberFormat="1" applyFont="1" applyFill="1" applyBorder="1" applyAlignment="1">
      <alignment horizontal="center" vertical="top" wrapText="1"/>
    </xf>
    <xf numFmtId="164" fontId="8" fillId="8" borderId="28" xfId="0" applyNumberFormat="1" applyFont="1" applyFill="1" applyBorder="1" applyAlignment="1">
      <alignment horizontal="center" vertical="top"/>
    </xf>
    <xf numFmtId="3" fontId="1" fillId="0" borderId="63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68" xfId="0" applyNumberFormat="1" applyFont="1" applyFill="1" applyBorder="1" applyAlignment="1">
      <alignment horizontal="center" vertical="top" wrapText="1"/>
    </xf>
    <xf numFmtId="3" fontId="4" fillId="8" borderId="60" xfId="0" applyNumberFormat="1" applyFont="1" applyFill="1" applyBorder="1" applyAlignment="1">
      <alignment horizontal="center" vertical="top"/>
    </xf>
    <xf numFmtId="164" fontId="7" fillId="8" borderId="14" xfId="0" applyNumberFormat="1" applyFont="1" applyFill="1" applyBorder="1" applyAlignment="1">
      <alignment horizontal="center" vertical="top" wrapText="1"/>
    </xf>
    <xf numFmtId="164" fontId="7" fillId="8" borderId="32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left" vertical="top" wrapText="1"/>
    </xf>
    <xf numFmtId="3" fontId="5" fillId="7" borderId="65" xfId="0" applyNumberFormat="1" applyFont="1" applyFill="1" applyBorder="1" applyAlignment="1">
      <alignment horizontal="right" vertical="top"/>
    </xf>
    <xf numFmtId="164" fontId="5" fillId="7" borderId="18" xfId="0" applyNumberFormat="1" applyFont="1" applyFill="1" applyBorder="1" applyAlignment="1">
      <alignment horizontal="center" vertical="top"/>
    </xf>
    <xf numFmtId="164" fontId="5" fillId="7" borderId="65" xfId="0" applyNumberFormat="1" applyFont="1" applyFill="1" applyBorder="1" applyAlignment="1">
      <alignment horizontal="center" vertical="top"/>
    </xf>
    <xf numFmtId="3" fontId="1" fillId="0" borderId="6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top"/>
    </xf>
    <xf numFmtId="164" fontId="4" fillId="8" borderId="2" xfId="0" applyNumberFormat="1" applyFont="1" applyFill="1" applyBorder="1" applyAlignment="1">
      <alignment horizontal="center" vertical="top" wrapText="1"/>
    </xf>
    <xf numFmtId="164" fontId="4" fillId="6" borderId="37" xfId="0" applyNumberFormat="1" applyFont="1" applyFill="1" applyBorder="1" applyAlignment="1">
      <alignment horizontal="center" vertical="top" wrapText="1"/>
    </xf>
    <xf numFmtId="164" fontId="4" fillId="6" borderId="6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4" fontId="4" fillId="6" borderId="60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vertical="top"/>
    </xf>
    <xf numFmtId="3" fontId="4" fillId="8" borderId="6" xfId="0" applyNumberFormat="1" applyFont="1" applyFill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 wrapText="1"/>
    </xf>
    <xf numFmtId="164" fontId="2" fillId="6" borderId="14" xfId="0" applyNumberFormat="1" applyFont="1" applyFill="1" applyBorder="1" applyAlignment="1">
      <alignment horizontal="center" vertical="top" wrapText="1"/>
    </xf>
    <xf numFmtId="164" fontId="4" fillId="8" borderId="32" xfId="0" applyNumberFormat="1" applyFont="1" applyFill="1" applyBorder="1" applyAlignment="1">
      <alignment horizontal="center" vertical="top"/>
    </xf>
    <xf numFmtId="3" fontId="3" fillId="7" borderId="55" xfId="0" applyNumberFormat="1" applyFont="1" applyFill="1" applyBorder="1" applyAlignment="1">
      <alignment horizontal="center" vertical="top"/>
    </xf>
    <xf numFmtId="164" fontId="3" fillId="7" borderId="41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vertical="center" textRotation="90" wrapText="1"/>
    </xf>
    <xf numFmtId="3" fontId="3" fillId="0" borderId="64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/>
    </xf>
    <xf numFmtId="164" fontId="1" fillId="8" borderId="36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/>
    </xf>
    <xf numFmtId="3" fontId="1" fillId="0" borderId="38" xfId="0" applyNumberFormat="1" applyFont="1" applyBorder="1" applyAlignment="1">
      <alignment horizontal="center" vertical="top" wrapText="1"/>
    </xf>
    <xf numFmtId="3" fontId="3" fillId="0" borderId="54" xfId="0" applyNumberFormat="1" applyFont="1" applyFill="1" applyBorder="1" applyAlignment="1">
      <alignment horizontal="center" vertical="top" wrapText="1"/>
    </xf>
    <xf numFmtId="164" fontId="3" fillId="7" borderId="15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49" fontId="1" fillId="4" borderId="39" xfId="0" applyNumberFormat="1" applyFont="1" applyFill="1" applyBorder="1" applyAlignment="1">
      <alignment vertical="top" wrapText="1"/>
    </xf>
    <xf numFmtId="49" fontId="1" fillId="5" borderId="20" xfId="0" applyNumberFormat="1" applyFont="1" applyFill="1" applyBorder="1" applyAlignment="1">
      <alignment vertical="top" wrapText="1"/>
    </xf>
    <xf numFmtId="49" fontId="1" fillId="6" borderId="46" xfId="0" applyNumberFormat="1" applyFont="1" applyFill="1" applyBorder="1" applyAlignment="1">
      <alignment horizontal="center" vertical="top" wrapText="1"/>
    </xf>
    <xf numFmtId="3" fontId="1" fillId="8" borderId="39" xfId="0" applyNumberFormat="1" applyFont="1" applyFill="1" applyBorder="1" applyAlignment="1">
      <alignment vertical="top" wrapText="1"/>
    </xf>
    <xf numFmtId="3" fontId="1" fillId="8" borderId="20" xfId="0" applyNumberFormat="1" applyFont="1" applyFill="1" applyBorder="1" applyAlignment="1">
      <alignment vertical="top" wrapText="1"/>
    </xf>
    <xf numFmtId="3" fontId="1" fillId="8" borderId="48" xfId="0" applyNumberFormat="1" applyFont="1" applyFill="1" applyBorder="1" applyAlignment="1">
      <alignment vertical="top" wrapText="1"/>
    </xf>
    <xf numFmtId="3" fontId="1" fillId="8" borderId="6" xfId="0" applyNumberFormat="1" applyFont="1" applyFill="1" applyBorder="1" applyAlignment="1">
      <alignment horizontal="left" vertical="top" wrapText="1"/>
    </xf>
    <xf numFmtId="3" fontId="1" fillId="0" borderId="53" xfId="0" applyNumberFormat="1" applyFont="1" applyFill="1" applyBorder="1" applyAlignment="1">
      <alignment vertical="center" textRotation="90" wrapText="1"/>
    </xf>
    <xf numFmtId="3" fontId="3" fillId="0" borderId="6" xfId="0" applyNumberFormat="1" applyFont="1" applyFill="1" applyBorder="1" applyAlignment="1">
      <alignment horizontal="center" vertical="top" wrapText="1"/>
    </xf>
    <xf numFmtId="3" fontId="1" fillId="0" borderId="60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2" fillId="6" borderId="60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 wrapText="1"/>
    </xf>
    <xf numFmtId="3" fontId="3" fillId="8" borderId="37" xfId="0" applyNumberFormat="1" applyFont="1" applyFill="1" applyBorder="1" applyAlignment="1">
      <alignment horizontal="left" vertical="top" wrapText="1"/>
    </xf>
    <xf numFmtId="3" fontId="1" fillId="0" borderId="36" xfId="0" applyNumberFormat="1" applyFont="1" applyFill="1" applyBorder="1" applyAlignment="1">
      <alignment vertical="center" textRotation="90" wrapText="1"/>
    </xf>
    <xf numFmtId="3" fontId="3" fillId="0" borderId="9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7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 wrapText="1"/>
    </xf>
    <xf numFmtId="164" fontId="2" fillId="6" borderId="30" xfId="0" applyNumberFormat="1" applyFont="1" applyFill="1" applyBorder="1" applyAlignment="1">
      <alignment horizontal="center" vertical="top" wrapText="1"/>
    </xf>
    <xf numFmtId="3" fontId="1" fillId="0" borderId="62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3" fontId="1" fillId="0" borderId="71" xfId="0" applyNumberFormat="1" applyFont="1" applyFill="1" applyBorder="1" applyAlignment="1">
      <alignment horizontal="center" vertical="center" textRotation="90" wrapText="1"/>
    </xf>
    <xf numFmtId="3" fontId="3" fillId="0" borderId="48" xfId="0" applyNumberFormat="1" applyFont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3" fontId="1" fillId="8" borderId="20" xfId="0" applyNumberFormat="1" applyFont="1" applyFill="1" applyBorder="1" applyAlignment="1">
      <alignment horizontal="center" vertical="top"/>
    </xf>
    <xf numFmtId="3" fontId="1" fillId="8" borderId="46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left" vertical="top"/>
    </xf>
    <xf numFmtId="49" fontId="3" fillId="5" borderId="61" xfId="0" applyNumberFormat="1" applyFont="1" applyFill="1" applyBorder="1" applyAlignment="1">
      <alignment horizontal="center" vertical="top"/>
    </xf>
    <xf numFmtId="164" fontId="5" fillId="5" borderId="50" xfId="0" applyNumberFormat="1" applyFont="1" applyFill="1" applyBorder="1" applyAlignment="1">
      <alignment horizontal="center" vertical="top"/>
    </xf>
    <xf numFmtId="49" fontId="3" fillId="4" borderId="31" xfId="0" applyNumberFormat="1" applyFont="1" applyFill="1" applyBorder="1" applyAlignment="1">
      <alignment horizontal="center" vertical="top"/>
    </xf>
    <xf numFmtId="3" fontId="3" fillId="5" borderId="26" xfId="0" applyNumberFormat="1" applyFont="1" applyFill="1" applyBorder="1" applyAlignment="1">
      <alignment vertical="top" wrapText="1"/>
    </xf>
    <xf numFmtId="3" fontId="3" fillId="5" borderId="27" xfId="0" applyNumberFormat="1" applyFont="1" applyFill="1" applyBorder="1" applyAlignment="1">
      <alignment vertical="top" wrapText="1"/>
    </xf>
    <xf numFmtId="3" fontId="5" fillId="8" borderId="0" xfId="0" applyNumberFormat="1" applyFont="1" applyFill="1" applyBorder="1" applyAlignment="1">
      <alignment vertical="top" wrapText="1"/>
    </xf>
    <xf numFmtId="49" fontId="3" fillId="6" borderId="33" xfId="0" applyNumberFormat="1" applyFont="1" applyFill="1" applyBorder="1" applyAlignment="1">
      <alignment vertical="top"/>
    </xf>
    <xf numFmtId="3" fontId="5" fillId="0" borderId="36" xfId="0" applyNumberFormat="1" applyFont="1" applyFill="1" applyBorder="1" applyAlignment="1">
      <alignment horizontal="center" vertical="top"/>
    </xf>
    <xf numFmtId="3" fontId="5" fillId="0" borderId="47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3" fontId="1" fillId="8" borderId="34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49" fontId="3" fillId="6" borderId="43" xfId="0" applyNumberFormat="1" applyFont="1" applyFill="1" applyBorder="1" applyAlignment="1">
      <alignment vertical="top"/>
    </xf>
    <xf numFmtId="3" fontId="5" fillId="0" borderId="53" xfId="0" applyNumberFormat="1" applyFont="1" applyFill="1" applyBorder="1" applyAlignment="1">
      <alignment horizontal="center" vertical="top"/>
    </xf>
    <xf numFmtId="3" fontId="5" fillId="0" borderId="54" xfId="0" applyNumberFormat="1" applyFont="1" applyFill="1" applyBorder="1" applyAlignment="1">
      <alignment horizontal="center" vertical="top"/>
    </xf>
    <xf numFmtId="164" fontId="3" fillId="7" borderId="65" xfId="0" applyNumberFormat="1" applyFont="1" applyFill="1" applyBorder="1" applyAlignment="1">
      <alignment horizontal="center" vertical="top"/>
    </xf>
    <xf numFmtId="164" fontId="3" fillId="7" borderId="62" xfId="0" applyNumberFormat="1" applyFont="1" applyFill="1" applyBorder="1" applyAlignment="1">
      <alignment horizontal="center" vertical="top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 wrapText="1"/>
    </xf>
    <xf numFmtId="3" fontId="1" fillId="8" borderId="4" xfId="0" applyNumberFormat="1" applyFont="1" applyFill="1" applyBorder="1" applyAlignment="1">
      <alignment horizontal="center" vertical="top"/>
    </xf>
    <xf numFmtId="3" fontId="1" fillId="8" borderId="38" xfId="0" applyNumberFormat="1" applyFont="1" applyFill="1" applyBorder="1" applyAlignment="1">
      <alignment horizontal="center" vertical="top"/>
    </xf>
    <xf numFmtId="3" fontId="1" fillId="8" borderId="0" xfId="0" applyNumberFormat="1" applyFont="1" applyFill="1" applyBorder="1" applyAlignment="1">
      <alignment horizontal="center" vertical="center"/>
    </xf>
    <xf numFmtId="3" fontId="3" fillId="7" borderId="22" xfId="0" applyNumberFormat="1" applyFont="1" applyFill="1" applyBorder="1" applyAlignment="1">
      <alignment horizontal="center" vertical="top"/>
    </xf>
    <xf numFmtId="164" fontId="3" fillId="7" borderId="39" xfId="0" applyNumberFormat="1" applyFont="1" applyFill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 wrapText="1"/>
    </xf>
    <xf numFmtId="3" fontId="1" fillId="8" borderId="0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5" fillId="4" borderId="50" xfId="0" applyNumberFormat="1" applyFont="1" applyFill="1" applyBorder="1" applyAlignment="1">
      <alignment horizontal="center" vertical="top"/>
    </xf>
    <xf numFmtId="3" fontId="3" fillId="4" borderId="25" xfId="0" applyNumberFormat="1" applyFont="1" applyFill="1" applyBorder="1" applyAlignment="1">
      <alignment horizontal="left" vertical="top"/>
    </xf>
    <xf numFmtId="3" fontId="3" fillId="4" borderId="26" xfId="0" applyNumberFormat="1" applyFont="1" applyFill="1" applyBorder="1" applyAlignment="1">
      <alignment horizontal="center" vertical="top"/>
    </xf>
    <xf numFmtId="3" fontId="3" fillId="4" borderId="27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vertical="top"/>
    </xf>
    <xf numFmtId="164" fontId="5" fillId="3" borderId="39" xfId="0" applyNumberFormat="1" applyFont="1" applyFill="1" applyBorder="1" applyAlignment="1">
      <alignment horizontal="center" vertical="top"/>
    </xf>
    <xf numFmtId="164" fontId="5" fillId="3" borderId="22" xfId="0" applyNumberFormat="1" applyFont="1" applyFill="1" applyBorder="1" applyAlignment="1">
      <alignment horizontal="center" vertical="top"/>
    </xf>
    <xf numFmtId="3" fontId="3" fillId="3" borderId="39" xfId="0" applyNumberFormat="1" applyFont="1" applyFill="1" applyBorder="1" applyAlignment="1">
      <alignment horizontal="left" vertical="top"/>
    </xf>
    <xf numFmtId="3" fontId="3" fillId="3" borderId="1" xfId="0" applyNumberFormat="1" applyFont="1" applyFill="1" applyBorder="1" applyAlignment="1">
      <alignment horizontal="center" vertical="top"/>
    </xf>
    <xf numFmtId="3" fontId="3" fillId="3" borderId="48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64" fontId="1" fillId="0" borderId="36" xfId="0" applyNumberFormat="1" applyFont="1" applyBorder="1" applyAlignment="1">
      <alignment horizontal="center" vertical="top" wrapText="1"/>
    </xf>
    <xf numFmtId="164" fontId="1" fillId="0" borderId="47" xfId="0" applyNumberFormat="1" applyFont="1" applyBorder="1" applyAlignment="1">
      <alignment horizontal="center" vertical="top" wrapText="1"/>
    </xf>
    <xf numFmtId="3" fontId="3" fillId="6" borderId="0" xfId="0" applyNumberFormat="1" applyFont="1" applyFill="1" applyBorder="1" applyAlignment="1">
      <alignment horizontal="left" vertical="center" wrapText="1"/>
    </xf>
    <xf numFmtId="3" fontId="3" fillId="6" borderId="0" xfId="0" applyNumberFormat="1" applyFont="1" applyFill="1" applyBorder="1" applyAlignment="1">
      <alignment horizontal="center" vertical="center" wrapText="1"/>
    </xf>
    <xf numFmtId="164" fontId="5" fillId="3" borderId="52" xfId="0" applyNumberFormat="1" applyFont="1" applyFill="1" applyBorder="1" applyAlignment="1">
      <alignment horizontal="center" vertical="top" wrapText="1"/>
    </xf>
    <xf numFmtId="164" fontId="5" fillId="3" borderId="63" xfId="0" applyNumberFormat="1" applyFont="1" applyFill="1" applyBorder="1" applyAlignment="1">
      <alignment horizontal="center" vertical="top" wrapText="1"/>
    </xf>
    <xf numFmtId="3" fontId="3" fillId="6" borderId="0" xfId="0" applyNumberFormat="1" applyFont="1" applyFill="1" applyBorder="1" applyAlignment="1">
      <alignment horizontal="left" vertical="top" wrapText="1"/>
    </xf>
    <xf numFmtId="3" fontId="3" fillId="6" borderId="0" xfId="0" applyNumberFormat="1" applyFont="1" applyFill="1" applyBorder="1" applyAlignment="1">
      <alignment horizontal="center" vertical="top" wrapText="1"/>
    </xf>
    <xf numFmtId="164" fontId="4" fillId="0" borderId="60" xfId="0" applyNumberFormat="1" applyFont="1" applyBorder="1" applyAlignment="1">
      <alignment horizontal="center" vertical="top"/>
    </xf>
    <xf numFmtId="164" fontId="4" fillId="0" borderId="57" xfId="0" applyNumberFormat="1" applyFont="1" applyBorder="1" applyAlignment="1">
      <alignment horizontal="center" vertical="top"/>
    </xf>
    <xf numFmtId="3" fontId="1" fillId="6" borderId="0" xfId="0" applyNumberFormat="1" applyFont="1" applyFill="1" applyBorder="1" applyAlignment="1">
      <alignment horizontal="left" vertical="top" wrapText="1"/>
    </xf>
    <xf numFmtId="3" fontId="1" fillId="6" borderId="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63" xfId="0" applyNumberFormat="1" applyFont="1" applyBorder="1" applyAlignment="1">
      <alignment horizontal="center" vertical="top" wrapText="1"/>
    </xf>
    <xf numFmtId="164" fontId="1" fillId="0" borderId="5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63" xfId="0" applyNumberFormat="1" applyFont="1" applyBorder="1" applyAlignment="1">
      <alignment horizontal="center" vertical="top" wrapText="1"/>
    </xf>
    <xf numFmtId="164" fontId="4" fillId="0" borderId="52" xfId="0" applyNumberFormat="1" applyFont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/>
    </xf>
    <xf numFmtId="164" fontId="5" fillId="3" borderId="63" xfId="0" applyNumberFormat="1" applyFont="1" applyFill="1" applyBorder="1" applyAlignment="1">
      <alignment horizontal="center" vertical="top"/>
    </xf>
    <xf numFmtId="164" fontId="5" fillId="3" borderId="52" xfId="0" applyNumberFormat="1" applyFont="1" applyFill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52" xfId="0" applyNumberFormat="1" applyFont="1" applyBorder="1" applyAlignment="1">
      <alignment horizontal="center" vertical="top"/>
    </xf>
    <xf numFmtId="49" fontId="1" fillId="0" borderId="0" xfId="0" applyNumberFormat="1" applyFont="1"/>
    <xf numFmtId="3" fontId="3" fillId="6" borderId="0" xfId="0" applyNumberFormat="1" applyFont="1" applyFill="1" applyBorder="1" applyAlignment="1">
      <alignment horizontal="left" vertical="top"/>
    </xf>
    <xf numFmtId="3" fontId="3" fillId="6" borderId="0" xfId="0" applyNumberFormat="1" applyFont="1" applyFill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vertical="center" textRotation="90" wrapText="1"/>
    </xf>
    <xf numFmtId="3" fontId="4" fillId="0" borderId="19" xfId="0" applyNumberFormat="1" applyFont="1" applyFill="1" applyBorder="1" applyAlignment="1">
      <alignment horizontal="center" vertical="center" textRotation="90" wrapText="1"/>
    </xf>
    <xf numFmtId="49" fontId="3" fillId="6" borderId="38" xfId="0" applyNumberFormat="1" applyFont="1" applyFill="1" applyBorder="1" applyAlignment="1">
      <alignment horizontal="center" vertical="top"/>
    </xf>
    <xf numFmtId="3" fontId="1" fillId="8" borderId="7" xfId="0" applyNumberFormat="1" applyFont="1" applyFill="1" applyBorder="1" applyAlignment="1">
      <alignment horizontal="center" vertical="top"/>
    </xf>
    <xf numFmtId="3" fontId="1" fillId="8" borderId="70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5" fillId="0" borderId="70" xfId="0" applyNumberFormat="1" applyFont="1" applyFill="1" applyBorder="1" applyAlignment="1">
      <alignment horizontal="center" vertical="top"/>
    </xf>
    <xf numFmtId="49" fontId="3" fillId="6" borderId="46" xfId="0" applyNumberFormat="1" applyFont="1" applyFill="1" applyBorder="1" applyAlignment="1">
      <alignment horizontal="center" vertical="top"/>
    </xf>
    <xf numFmtId="3" fontId="5" fillId="7" borderId="42" xfId="0" applyNumberFormat="1" applyFont="1" applyFill="1" applyBorder="1" applyAlignment="1">
      <alignment horizontal="center" vertical="top"/>
    </xf>
    <xf numFmtId="3" fontId="5" fillId="7" borderId="24" xfId="0" applyNumberFormat="1" applyFont="1" applyFill="1" applyBorder="1" applyAlignment="1">
      <alignment horizontal="center" vertical="top"/>
    </xf>
    <xf numFmtId="3" fontId="3" fillId="7" borderId="18" xfId="0" applyNumberFormat="1" applyFont="1" applyFill="1" applyBorder="1" applyAlignment="1">
      <alignment horizontal="center" vertical="top"/>
    </xf>
    <xf numFmtId="3" fontId="3" fillId="7" borderId="19" xfId="0" applyNumberFormat="1" applyFont="1" applyFill="1" applyBorder="1" applyAlignment="1">
      <alignment horizontal="center" vertical="top"/>
    </xf>
    <xf numFmtId="3" fontId="3" fillId="7" borderId="48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5" fillId="7" borderId="41" xfId="0" applyNumberFormat="1" applyFont="1" applyFill="1" applyBorder="1" applyAlignment="1">
      <alignment horizontal="center" vertical="top"/>
    </xf>
    <xf numFmtId="3" fontId="5" fillId="7" borderId="59" xfId="0" applyNumberFormat="1" applyFont="1" applyFill="1" applyBorder="1" applyAlignment="1">
      <alignment horizontal="center" vertical="top"/>
    </xf>
    <xf numFmtId="3" fontId="3" fillId="7" borderId="15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Border="1" applyAlignment="1">
      <alignment horizontal="center" vertical="top"/>
    </xf>
    <xf numFmtId="3" fontId="3" fillId="7" borderId="14" xfId="0" applyNumberFormat="1" applyFont="1" applyFill="1" applyBorder="1" applyAlignment="1">
      <alignment horizontal="center" vertical="top"/>
    </xf>
    <xf numFmtId="3" fontId="5" fillId="7" borderId="39" xfId="0" applyNumberFormat="1" applyFont="1" applyFill="1" applyBorder="1" applyAlignment="1">
      <alignment horizontal="center" vertical="top"/>
    </xf>
    <xf numFmtId="3" fontId="5" fillId="7" borderId="46" xfId="0" applyNumberFormat="1" applyFont="1" applyFill="1" applyBorder="1" applyAlignment="1">
      <alignment horizontal="center" vertical="top"/>
    </xf>
    <xf numFmtId="3" fontId="3" fillId="7" borderId="1" xfId="0" applyNumberFormat="1" applyFont="1" applyFill="1" applyBorder="1" applyAlignment="1">
      <alignment horizontal="center" vertical="top"/>
    </xf>
    <xf numFmtId="3" fontId="3" fillId="7" borderId="21" xfId="0" applyNumberFormat="1" applyFont="1" applyFill="1" applyBorder="1" applyAlignment="1">
      <alignment horizontal="center" vertical="top"/>
    </xf>
    <xf numFmtId="3" fontId="5" fillId="5" borderId="25" xfId="0" applyNumberFormat="1" applyFont="1" applyFill="1" applyBorder="1" applyAlignment="1">
      <alignment horizontal="center" vertical="top"/>
    </xf>
    <xf numFmtId="3" fontId="5" fillId="5" borderId="49" xfId="0" applyNumberFormat="1" applyFont="1" applyFill="1" applyBorder="1" applyAlignment="1">
      <alignment horizontal="center" vertical="top"/>
    </xf>
    <xf numFmtId="3" fontId="5" fillId="5" borderId="31" xfId="0" applyNumberFormat="1" applyFont="1" applyFill="1" applyBorder="1" applyAlignment="1">
      <alignment horizontal="center" vertical="top"/>
    </xf>
    <xf numFmtId="3" fontId="5" fillId="5" borderId="26" xfId="0" applyNumberFormat="1" applyFont="1" applyFill="1" applyBorder="1" applyAlignment="1">
      <alignment horizontal="center" vertical="top"/>
    </xf>
    <xf numFmtId="3" fontId="5" fillId="5" borderId="61" xfId="0" applyNumberFormat="1" applyFont="1" applyFill="1" applyBorder="1" applyAlignment="1">
      <alignment horizontal="center" vertical="top"/>
    </xf>
    <xf numFmtId="3" fontId="5" fillId="5" borderId="73" xfId="0" applyNumberFormat="1" applyFont="1" applyFill="1" applyBorder="1" applyAlignment="1">
      <alignment horizontal="center" vertical="top"/>
    </xf>
    <xf numFmtId="3" fontId="3" fillId="5" borderId="31" xfId="0" applyNumberFormat="1" applyFont="1" applyFill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1" fillId="6" borderId="7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/>
    </xf>
    <xf numFmtId="3" fontId="4" fillId="0" borderId="6" xfId="0" applyNumberFormat="1" applyFont="1" applyBorder="1" applyAlignment="1">
      <alignment horizontal="center" vertical="top"/>
    </xf>
    <xf numFmtId="49" fontId="3" fillId="6" borderId="44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vertical="top"/>
    </xf>
    <xf numFmtId="3" fontId="1" fillId="8" borderId="32" xfId="0" applyNumberFormat="1" applyFont="1" applyFill="1" applyBorder="1" applyAlignment="1">
      <alignment horizontal="center" vertical="top"/>
    </xf>
    <xf numFmtId="3" fontId="1" fillId="8" borderId="44" xfId="0" applyNumberFormat="1" applyFont="1" applyFill="1" applyBorder="1" applyAlignment="1">
      <alignment horizontal="center" vertical="top"/>
    </xf>
    <xf numFmtId="3" fontId="1" fillId="8" borderId="10" xfId="0" applyNumberFormat="1" applyFont="1" applyFill="1" applyBorder="1" applyAlignment="1">
      <alignment horizontal="center" vertical="top"/>
    </xf>
    <xf numFmtId="3" fontId="1" fillId="8" borderId="11" xfId="0" applyNumberFormat="1" applyFont="1" applyFill="1" applyBorder="1" applyAlignment="1">
      <alignment horizontal="center" vertical="top"/>
    </xf>
    <xf numFmtId="3" fontId="1" fillId="8" borderId="13" xfId="0" applyNumberFormat="1" applyFont="1" applyFill="1" applyBorder="1" applyAlignment="1">
      <alignment horizontal="center" vertical="top"/>
    </xf>
    <xf numFmtId="3" fontId="1" fillId="0" borderId="52" xfId="0" applyNumberFormat="1" applyFont="1" applyFill="1" applyBorder="1" applyAlignment="1">
      <alignment horizontal="center" vertical="top"/>
    </xf>
    <xf numFmtId="3" fontId="1" fillId="8" borderId="63" xfId="0" applyNumberFormat="1" applyFont="1" applyFill="1" applyBorder="1" applyAlignment="1">
      <alignment horizontal="center" vertical="top"/>
    </xf>
    <xf numFmtId="3" fontId="1" fillId="8" borderId="68" xfId="0" applyNumberFormat="1" applyFont="1" applyFill="1" applyBorder="1" applyAlignment="1">
      <alignment horizontal="center" vertical="top"/>
    </xf>
    <xf numFmtId="3" fontId="3" fillId="6" borderId="60" xfId="0" applyNumberFormat="1" applyFont="1" applyFill="1" applyBorder="1" applyAlignment="1">
      <alignment horizontal="left" vertical="top" wrapText="1"/>
    </xf>
    <xf numFmtId="49" fontId="1" fillId="6" borderId="68" xfId="0" applyNumberFormat="1" applyFont="1" applyFill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49" fontId="1" fillId="6" borderId="44" xfId="0" applyNumberFormat="1" applyFont="1" applyFill="1" applyBorder="1" applyAlignment="1">
      <alignment horizontal="center" vertical="top"/>
    </xf>
    <xf numFmtId="3" fontId="3" fillId="8" borderId="13" xfId="0" applyNumberFormat="1" applyFont="1" applyFill="1" applyBorder="1" applyAlignment="1">
      <alignment horizontal="center" vertical="top"/>
    </xf>
    <xf numFmtId="3" fontId="1" fillId="8" borderId="15" xfId="0" applyNumberFormat="1" applyFont="1" applyFill="1" applyBorder="1" applyAlignment="1">
      <alignment horizontal="center" vertical="top"/>
    </xf>
    <xf numFmtId="3" fontId="1" fillId="8" borderId="58" xfId="0" applyNumberFormat="1" applyFont="1" applyFill="1" applyBorder="1" applyAlignment="1">
      <alignment horizontal="center" vertical="top"/>
    </xf>
    <xf numFmtId="3" fontId="3" fillId="8" borderId="74" xfId="0" applyNumberFormat="1" applyFont="1" applyFill="1" applyBorder="1" applyAlignment="1">
      <alignment horizontal="center" vertical="top"/>
    </xf>
    <xf numFmtId="3" fontId="1" fillId="0" borderId="55" xfId="0" applyNumberFormat="1" applyFont="1" applyFill="1" applyBorder="1" applyAlignment="1">
      <alignment horizontal="center" vertical="top"/>
    </xf>
    <xf numFmtId="3" fontId="1" fillId="0" borderId="14" xfId="0" applyNumberFormat="1" applyFont="1" applyBorder="1" applyAlignment="1">
      <alignment vertical="top" wrapText="1"/>
    </xf>
    <xf numFmtId="3" fontId="1" fillId="8" borderId="28" xfId="0" applyNumberFormat="1" applyFont="1" applyFill="1" applyBorder="1" applyAlignment="1">
      <alignment horizontal="center" vertical="top"/>
    </xf>
    <xf numFmtId="3" fontId="1" fillId="8" borderId="44" xfId="0" applyNumberFormat="1" applyFont="1" applyFill="1" applyBorder="1" applyAlignment="1">
      <alignment vertical="top"/>
    </xf>
    <xf numFmtId="3" fontId="1" fillId="0" borderId="64" xfId="0" applyNumberFormat="1" applyFont="1" applyBorder="1" applyAlignment="1">
      <alignment horizontal="center" vertical="top"/>
    </xf>
    <xf numFmtId="3" fontId="4" fillId="0" borderId="41" xfId="0" applyNumberFormat="1" applyFont="1" applyBorder="1" applyAlignment="1">
      <alignment horizontal="center" vertical="top"/>
    </xf>
    <xf numFmtId="49" fontId="1" fillId="6" borderId="67" xfId="0" applyNumberFormat="1" applyFont="1" applyFill="1" applyBorder="1" applyAlignment="1">
      <alignment horizontal="center" vertical="top"/>
    </xf>
    <xf numFmtId="3" fontId="1" fillId="0" borderId="41" xfId="0" applyNumberFormat="1" applyFont="1" applyBorder="1" applyAlignment="1">
      <alignment horizontal="center" vertical="top"/>
    </xf>
    <xf numFmtId="3" fontId="1" fillId="8" borderId="67" xfId="0" applyNumberFormat="1" applyFont="1" applyFill="1" applyBorder="1" applyAlignment="1">
      <alignment vertical="top"/>
    </xf>
    <xf numFmtId="49" fontId="3" fillId="6" borderId="46" xfId="0" applyNumberFormat="1" applyFont="1" applyFill="1" applyBorder="1" applyAlignment="1">
      <alignment vertical="top"/>
    </xf>
    <xf numFmtId="3" fontId="1" fillId="0" borderId="46" xfId="0" applyNumberFormat="1" applyFont="1" applyBorder="1" applyAlignment="1">
      <alignment vertical="top" wrapText="1"/>
    </xf>
    <xf numFmtId="3" fontId="3" fillId="0" borderId="22" xfId="0" applyNumberFormat="1" applyFont="1" applyBorder="1" applyAlignment="1">
      <alignment vertical="top"/>
    </xf>
    <xf numFmtId="3" fontId="1" fillId="0" borderId="22" xfId="0" applyNumberFormat="1" applyFont="1" applyBorder="1" applyAlignment="1">
      <alignment vertical="top" wrapText="1"/>
    </xf>
    <xf numFmtId="3" fontId="5" fillId="7" borderId="19" xfId="0" applyNumberFormat="1" applyFont="1" applyFill="1" applyBorder="1" applyAlignment="1">
      <alignment horizontal="center" vertical="top"/>
    </xf>
    <xf numFmtId="3" fontId="5" fillId="7" borderId="69" xfId="0" applyNumberFormat="1" applyFont="1" applyFill="1" applyBorder="1" applyAlignment="1">
      <alignment horizontal="center" vertical="top"/>
    </xf>
    <xf numFmtId="3" fontId="4" fillId="0" borderId="38" xfId="0" applyNumberFormat="1" applyFont="1" applyBorder="1" applyAlignment="1">
      <alignment vertical="top"/>
    </xf>
    <xf numFmtId="3" fontId="5" fillId="0" borderId="6" xfId="0" applyNumberFormat="1" applyFont="1" applyBorder="1" applyAlignment="1">
      <alignment horizontal="center" vertical="top"/>
    </xf>
    <xf numFmtId="3" fontId="5" fillId="8" borderId="7" xfId="0" applyNumberFormat="1" applyFont="1" applyFill="1" applyBorder="1" applyAlignment="1">
      <alignment horizontal="center" vertical="top"/>
    </xf>
    <xf numFmtId="3" fontId="5" fillId="8" borderId="70" xfId="0" applyNumberFormat="1" applyFont="1" applyFill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center" vertical="top"/>
    </xf>
    <xf numFmtId="3" fontId="4" fillId="6" borderId="6" xfId="0" applyNumberFormat="1" applyFont="1" applyFill="1" applyBorder="1" applyAlignment="1">
      <alignment horizontal="center" vertical="top"/>
    </xf>
    <xf numFmtId="3" fontId="4" fillId="6" borderId="47" xfId="0" applyNumberFormat="1" applyFont="1" applyFill="1" applyBorder="1" applyAlignment="1">
      <alignment horizontal="center" vertical="top"/>
    </xf>
    <xf numFmtId="49" fontId="1" fillId="6" borderId="13" xfId="0" applyNumberFormat="1" applyFont="1" applyFill="1" applyBorder="1" applyAlignment="1">
      <alignment vertical="top"/>
    </xf>
    <xf numFmtId="3" fontId="4" fillId="0" borderId="44" xfId="0" applyNumberFormat="1" applyFont="1" applyBorder="1" applyAlignment="1">
      <alignment vertical="top"/>
    </xf>
    <xf numFmtId="3" fontId="4" fillId="8" borderId="28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center" vertical="top"/>
    </xf>
    <xf numFmtId="3" fontId="4" fillId="0" borderId="66" xfId="0" applyNumberFormat="1" applyFont="1" applyFill="1" applyBorder="1" applyAlignment="1">
      <alignment horizontal="center" vertical="top"/>
    </xf>
    <xf numFmtId="3" fontId="4" fillId="0" borderId="29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/>
    </xf>
    <xf numFmtId="3" fontId="4" fillId="6" borderId="52" xfId="0" applyNumberFormat="1" applyFont="1" applyFill="1" applyBorder="1" applyAlignment="1">
      <alignment horizontal="center" vertical="top"/>
    </xf>
    <xf numFmtId="3" fontId="4" fillId="6" borderId="17" xfId="0" applyNumberFormat="1" applyFont="1" applyFill="1" applyBorder="1" applyAlignment="1">
      <alignment horizontal="center" vertical="top"/>
    </xf>
    <xf numFmtId="49" fontId="1" fillId="6" borderId="68" xfId="0" applyNumberFormat="1" applyFont="1" applyFill="1" applyBorder="1" applyAlignment="1">
      <alignment vertical="top"/>
    </xf>
    <xf numFmtId="3" fontId="1" fillId="0" borderId="63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68" xfId="0" applyNumberFormat="1" applyFont="1" applyFill="1" applyBorder="1" applyAlignment="1">
      <alignment horizontal="center" vertical="top"/>
    </xf>
    <xf numFmtId="3" fontId="5" fillId="0" borderId="14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horizontal="center" vertical="top" wrapText="1"/>
    </xf>
    <xf numFmtId="3" fontId="1" fillId="8" borderId="67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/>
    </xf>
    <xf numFmtId="3" fontId="1" fillId="0" borderId="66" xfId="0" applyNumberFormat="1" applyFont="1" applyFill="1" applyBorder="1" applyAlignment="1">
      <alignment horizontal="center" vertical="top"/>
    </xf>
    <xf numFmtId="3" fontId="5" fillId="0" borderId="29" xfId="0" applyNumberFormat="1" applyFont="1" applyFill="1" applyBorder="1" applyAlignment="1">
      <alignment horizontal="center" vertical="top"/>
    </xf>
    <xf numFmtId="3" fontId="5" fillId="0" borderId="67" xfId="0" applyNumberFormat="1" applyFont="1" applyFill="1" applyBorder="1" applyAlignment="1">
      <alignment horizontal="center" vertical="top"/>
    </xf>
    <xf numFmtId="3" fontId="4" fillId="6" borderId="60" xfId="0" applyNumberFormat="1" applyFont="1" applyFill="1" applyBorder="1" applyAlignment="1">
      <alignment horizontal="center" vertical="top"/>
    </xf>
    <xf numFmtId="3" fontId="4" fillId="6" borderId="30" xfId="0" applyNumberFormat="1" applyFont="1" applyFill="1" applyBorder="1" applyAlignment="1">
      <alignment horizontal="center" vertical="top"/>
    </xf>
    <xf numFmtId="49" fontId="1" fillId="6" borderId="67" xfId="0" applyNumberFormat="1" applyFont="1" applyFill="1" applyBorder="1" applyAlignment="1">
      <alignment vertical="top"/>
    </xf>
    <xf numFmtId="3" fontId="4" fillId="8" borderId="55" xfId="0" applyNumberFormat="1" applyFont="1" applyFill="1" applyBorder="1" applyAlignment="1">
      <alignment vertical="top" wrapText="1"/>
    </xf>
    <xf numFmtId="49" fontId="1" fillId="6" borderId="59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horizontal="center" vertical="top"/>
    </xf>
    <xf numFmtId="49" fontId="1" fillId="6" borderId="46" xfId="0" applyNumberFormat="1" applyFont="1" applyFill="1" applyBorder="1" applyAlignment="1">
      <alignment vertical="top"/>
    </xf>
    <xf numFmtId="3" fontId="4" fillId="0" borderId="46" xfId="0" applyNumberFormat="1" applyFont="1" applyBorder="1" applyAlignment="1">
      <alignment vertical="top"/>
    </xf>
    <xf numFmtId="3" fontId="5" fillId="0" borderId="22" xfId="0" applyNumberFormat="1" applyFont="1" applyBorder="1" applyAlignment="1">
      <alignment vertical="top"/>
    </xf>
    <xf numFmtId="3" fontId="1" fillId="0" borderId="22" xfId="0" applyNumberFormat="1" applyFont="1" applyBorder="1" applyAlignment="1">
      <alignment horizontal="center" vertical="top" wrapText="1"/>
    </xf>
    <xf numFmtId="49" fontId="1" fillId="6" borderId="43" xfId="0" applyNumberFormat="1" applyFont="1" applyFill="1" applyBorder="1" applyAlignment="1">
      <alignment vertical="top"/>
    </xf>
    <xf numFmtId="3" fontId="4" fillId="0" borderId="38" xfId="0" applyNumberFormat="1" applyFont="1" applyBorder="1" applyAlignment="1">
      <alignment horizontal="center" vertical="top"/>
    </xf>
    <xf numFmtId="3" fontId="1" fillId="8" borderId="7" xfId="0" applyNumberFormat="1" applyFont="1" applyFill="1" applyBorder="1" applyAlignment="1">
      <alignment horizontal="center" vertical="top" wrapText="1"/>
    </xf>
    <xf numFmtId="3" fontId="1" fillId="8" borderId="3" xfId="0" applyNumberFormat="1" applyFont="1" applyFill="1" applyBorder="1" applyAlignment="1">
      <alignment horizontal="center" vertical="top" wrapText="1"/>
    </xf>
    <xf numFmtId="3" fontId="5" fillId="0" borderId="75" xfId="0" applyNumberFormat="1" applyFont="1" applyFill="1" applyBorder="1" applyAlignment="1">
      <alignment horizontal="center" vertical="top"/>
    </xf>
    <xf numFmtId="3" fontId="4" fillId="0" borderId="44" xfId="0" applyNumberFormat="1" applyFont="1" applyBorder="1" applyAlignment="1">
      <alignment horizontal="center" vertical="top"/>
    </xf>
    <xf numFmtId="3" fontId="5" fillId="7" borderId="32" xfId="0" applyNumberFormat="1" applyFont="1" applyFill="1" applyBorder="1" applyAlignment="1">
      <alignment horizontal="center" vertical="top"/>
    </xf>
    <xf numFmtId="3" fontId="5" fillId="7" borderId="44" xfId="0" applyNumberFormat="1" applyFont="1" applyFill="1" applyBorder="1" applyAlignment="1">
      <alignment horizontal="center" vertical="top"/>
    </xf>
    <xf numFmtId="3" fontId="5" fillId="7" borderId="12" xfId="0" applyNumberFormat="1" applyFont="1" applyFill="1" applyBorder="1" applyAlignment="1">
      <alignment horizontal="center" vertical="top"/>
    </xf>
    <xf numFmtId="3" fontId="5" fillId="7" borderId="0" xfId="0" applyNumberFormat="1" applyFont="1" applyFill="1" applyBorder="1" applyAlignment="1">
      <alignment horizontal="center" vertical="top"/>
    </xf>
    <xf numFmtId="3" fontId="5" fillId="7" borderId="14" xfId="0" applyNumberFormat="1" applyFont="1" applyFill="1" applyBorder="1" applyAlignment="1">
      <alignment horizontal="center" vertical="top"/>
    </xf>
    <xf numFmtId="49" fontId="1" fillId="6" borderId="33" xfId="0" applyNumberFormat="1" applyFont="1" applyFill="1" applyBorder="1" applyAlignment="1">
      <alignment vertical="top"/>
    </xf>
    <xf numFmtId="3" fontId="4" fillId="8" borderId="37" xfId="0" applyNumberFormat="1" applyFont="1" applyFill="1" applyBorder="1" applyAlignment="1">
      <alignment horizontal="center" vertical="top"/>
    </xf>
    <xf numFmtId="49" fontId="1" fillId="6" borderId="45" xfId="0" applyNumberFormat="1" applyFont="1" applyFill="1" applyBorder="1" applyAlignment="1">
      <alignment vertical="top"/>
    </xf>
    <xf numFmtId="3" fontId="4" fillId="0" borderId="46" xfId="0" applyNumberFormat="1" applyFont="1" applyBorder="1" applyAlignment="1">
      <alignment horizontal="center" vertical="top"/>
    </xf>
    <xf numFmtId="3" fontId="5" fillId="7" borderId="20" xfId="0" applyNumberFormat="1" applyFont="1" applyFill="1" applyBorder="1" applyAlignment="1">
      <alignment horizontal="center" vertical="top"/>
    </xf>
    <xf numFmtId="3" fontId="5" fillId="7" borderId="1" xfId="0" applyNumberFormat="1" applyFont="1" applyFill="1" applyBorder="1" applyAlignment="1">
      <alignment horizontal="center" vertical="top"/>
    </xf>
    <xf numFmtId="3" fontId="5" fillId="7" borderId="22" xfId="0" applyNumberFormat="1" applyFont="1" applyFill="1" applyBorder="1" applyAlignment="1">
      <alignment horizontal="center" vertical="top"/>
    </xf>
    <xf numFmtId="3" fontId="5" fillId="5" borderId="39" xfId="0" applyNumberFormat="1" applyFont="1" applyFill="1" applyBorder="1" applyAlignment="1">
      <alignment horizontal="center" vertical="top"/>
    </xf>
    <xf numFmtId="3" fontId="5" fillId="5" borderId="46" xfId="0" applyNumberFormat="1" applyFont="1" applyFill="1" applyBorder="1" applyAlignment="1">
      <alignment horizontal="center" vertical="top"/>
    </xf>
    <xf numFmtId="3" fontId="5" fillId="5" borderId="1" xfId="0" applyNumberFormat="1" applyFont="1" applyFill="1" applyBorder="1" applyAlignment="1">
      <alignment horizontal="center" vertical="top"/>
    </xf>
    <xf numFmtId="49" fontId="3" fillId="6" borderId="4" xfId="0" applyNumberFormat="1" applyFont="1" applyFill="1" applyBorder="1" applyAlignment="1">
      <alignment horizontal="center" vertical="top" wrapText="1"/>
    </xf>
    <xf numFmtId="49" fontId="3" fillId="10" borderId="33" xfId="0" applyNumberFormat="1" applyFont="1" applyFill="1" applyBorder="1" applyAlignment="1">
      <alignment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5" fillId="8" borderId="6" xfId="0" applyNumberFormat="1" applyFont="1" applyFill="1" applyBorder="1" applyAlignment="1">
      <alignment horizontal="center" vertical="top" wrapText="1"/>
    </xf>
    <xf numFmtId="3" fontId="1" fillId="8" borderId="6" xfId="0" applyNumberFormat="1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top"/>
    </xf>
    <xf numFmtId="3" fontId="4" fillId="8" borderId="34" xfId="0" applyNumberFormat="1" applyFont="1" applyFill="1" applyBorder="1" applyAlignment="1">
      <alignment horizontal="center" vertical="top" wrapText="1"/>
    </xf>
    <xf numFmtId="3" fontId="4" fillId="8" borderId="33" xfId="0" applyNumberFormat="1" applyFont="1" applyFill="1" applyBorder="1" applyAlignment="1">
      <alignment horizontal="center" vertical="top" wrapText="1"/>
    </xf>
    <xf numFmtId="3" fontId="4" fillId="0" borderId="36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49" fontId="1" fillId="10" borderId="59" xfId="0" applyNumberFormat="1" applyFont="1" applyFill="1" applyBorder="1" applyAlignment="1">
      <alignment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5" fillId="0" borderId="41" xfId="0" applyNumberFormat="1" applyFont="1" applyFill="1" applyBorder="1" applyAlignment="1">
      <alignment horizontal="center" vertical="top" wrapText="1"/>
    </xf>
    <xf numFmtId="3" fontId="4" fillId="8" borderId="63" xfId="0" applyNumberFormat="1" applyFont="1" applyFill="1" applyBorder="1" applyAlignment="1">
      <alignment horizontal="center" vertical="top" wrapText="1"/>
    </xf>
    <xf numFmtId="3" fontId="4" fillId="8" borderId="13" xfId="0" applyNumberFormat="1" applyFont="1" applyFill="1" applyBorder="1" applyAlignment="1">
      <alignment horizontal="center" vertical="top" wrapText="1"/>
    </xf>
    <xf numFmtId="3" fontId="5" fillId="8" borderId="11" xfId="0" applyNumberFormat="1" applyFont="1" applyFill="1" applyBorder="1" applyAlignment="1">
      <alignment horizontal="center" vertical="top" wrapText="1"/>
    </xf>
    <xf numFmtId="3" fontId="4" fillId="8" borderId="11" xfId="0" applyNumberFormat="1" applyFont="1" applyFill="1" applyBorder="1" applyAlignment="1">
      <alignment horizontal="center" vertical="top" wrapText="1"/>
    </xf>
    <xf numFmtId="3" fontId="4" fillId="8" borderId="17" xfId="0" applyNumberFormat="1" applyFont="1" applyFill="1" applyBorder="1" applyAlignment="1">
      <alignment horizontal="center" vertical="top" wrapText="1"/>
    </xf>
    <xf numFmtId="3" fontId="2" fillId="6" borderId="64" xfId="0" applyNumberFormat="1" applyFont="1" applyFill="1" applyBorder="1" applyAlignment="1">
      <alignment horizontal="center" vertical="top" wrapText="1"/>
    </xf>
    <xf numFmtId="49" fontId="1" fillId="10" borderId="67" xfId="0" applyNumberFormat="1" applyFont="1" applyFill="1" applyBorder="1" applyAlignment="1">
      <alignment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5" fillId="0" borderId="32" xfId="0" applyNumberFormat="1" applyFont="1" applyFill="1" applyBorder="1" applyAlignment="1">
      <alignment horizontal="center" vertical="top" wrapText="1"/>
    </xf>
    <xf numFmtId="3" fontId="3" fillId="7" borderId="41" xfId="0" applyNumberFormat="1" applyFont="1" applyFill="1" applyBorder="1" applyAlignment="1">
      <alignment horizontal="center" vertical="top"/>
    </xf>
    <xf numFmtId="3" fontId="3" fillId="7" borderId="41" xfId="0" applyNumberFormat="1" applyFont="1" applyFill="1" applyBorder="1" applyAlignment="1">
      <alignment horizontal="center" vertical="top" wrapText="1"/>
    </xf>
    <xf numFmtId="3" fontId="3" fillId="7" borderId="74" xfId="0" applyNumberFormat="1" applyFont="1" applyFill="1" applyBorder="1" applyAlignment="1">
      <alignment horizontal="center" vertical="top" wrapText="1"/>
    </xf>
    <xf numFmtId="3" fontId="3" fillId="7" borderId="58" xfId="0" applyNumberFormat="1" applyFont="1" applyFill="1" applyBorder="1" applyAlignment="1">
      <alignment horizontal="center" vertical="top" wrapText="1"/>
    </xf>
    <xf numFmtId="3" fontId="3" fillId="7" borderId="64" xfId="0" applyNumberFormat="1" applyFont="1" applyFill="1" applyBorder="1" applyAlignment="1">
      <alignment horizontal="center" vertical="top" wrapText="1"/>
    </xf>
    <xf numFmtId="3" fontId="3" fillId="7" borderId="55" xfId="0" applyNumberFormat="1" applyFont="1" applyFill="1" applyBorder="1" applyAlignment="1">
      <alignment horizontal="center" vertical="top" wrapText="1"/>
    </xf>
    <xf numFmtId="49" fontId="1" fillId="10" borderId="43" xfId="0" applyNumberFormat="1" applyFont="1" applyFill="1" applyBorder="1" applyAlignment="1">
      <alignment vertical="top" wrapText="1"/>
    </xf>
    <xf numFmtId="3" fontId="4" fillId="0" borderId="63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 wrapText="1"/>
    </xf>
    <xf numFmtId="3" fontId="4" fillId="6" borderId="52" xfId="0" applyNumberFormat="1" applyFont="1" applyFill="1" applyBorder="1" applyAlignment="1">
      <alignment horizontal="center" vertical="top" wrapText="1"/>
    </xf>
    <xf numFmtId="3" fontId="4" fillId="8" borderId="41" xfId="0" applyNumberFormat="1" applyFont="1" applyFill="1" applyBorder="1" applyAlignment="1">
      <alignment horizontal="center" vertical="top" wrapText="1"/>
    </xf>
    <xf numFmtId="3" fontId="4" fillId="8" borderId="74" xfId="0" applyNumberFormat="1" applyFont="1" applyFill="1" applyBorder="1" applyAlignment="1">
      <alignment horizontal="center" vertical="top" wrapText="1"/>
    </xf>
    <xf numFmtId="3" fontId="5" fillId="8" borderId="74" xfId="0" applyNumberFormat="1" applyFont="1" applyFill="1" applyBorder="1" applyAlignment="1">
      <alignment horizontal="center" vertical="top" wrapText="1"/>
    </xf>
    <xf numFmtId="3" fontId="4" fillId="8" borderId="58" xfId="0" applyNumberFormat="1" applyFont="1" applyFill="1" applyBorder="1" applyAlignment="1">
      <alignment horizontal="center" vertical="top" wrapText="1"/>
    </xf>
    <xf numFmtId="3" fontId="4" fillId="8" borderId="64" xfId="0" applyNumberFormat="1" applyFont="1" applyFill="1" applyBorder="1" applyAlignment="1">
      <alignment horizontal="center" vertical="top" wrapText="1"/>
    </xf>
    <xf numFmtId="3" fontId="4" fillId="6" borderId="55" xfId="0" applyNumberFormat="1" applyFont="1" applyFill="1" applyBorder="1" applyAlignment="1">
      <alignment horizontal="center" vertical="top" wrapText="1"/>
    </xf>
    <xf numFmtId="49" fontId="1" fillId="10" borderId="44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4" fillId="8" borderId="43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5" fillId="0" borderId="60" xfId="0" applyNumberFormat="1" applyFont="1" applyFill="1" applyBorder="1" applyAlignment="1">
      <alignment horizontal="center" vertical="top" wrapText="1"/>
    </xf>
    <xf numFmtId="49" fontId="3" fillId="6" borderId="12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Border="1" applyAlignment="1">
      <alignment vertical="top" wrapText="1"/>
    </xf>
    <xf numFmtId="3" fontId="5" fillId="8" borderId="55" xfId="0" applyNumberFormat="1" applyFont="1" applyFill="1" applyBorder="1" applyAlignment="1">
      <alignment horizontal="center" vertical="top" wrapText="1"/>
    </xf>
    <xf numFmtId="3" fontId="4" fillId="0" borderId="63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vertical="top" wrapText="1"/>
    </xf>
    <xf numFmtId="3" fontId="1" fillId="0" borderId="58" xfId="0" applyNumberFormat="1" applyFont="1" applyBorder="1" applyAlignment="1">
      <alignment horizontal="center" vertical="top" wrapText="1"/>
    </xf>
    <xf numFmtId="3" fontId="1" fillId="0" borderId="58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 horizontal="center"/>
    </xf>
    <xf numFmtId="49" fontId="1" fillId="10" borderId="44" xfId="0" applyNumberFormat="1" applyFont="1" applyFill="1" applyBorder="1" applyAlignment="1">
      <alignment horizontal="center" vertical="top" wrapText="1"/>
    </xf>
    <xf numFmtId="3" fontId="5" fillId="8" borderId="14" xfId="0" applyNumberFormat="1" applyFont="1" applyFill="1" applyBorder="1" applyAlignment="1">
      <alignment vertical="top" wrapText="1"/>
    </xf>
    <xf numFmtId="3" fontId="4" fillId="8" borderId="41" xfId="0" applyNumberFormat="1" applyFont="1" applyFill="1" applyBorder="1" applyAlignment="1">
      <alignment horizontal="center" vertical="top"/>
    </xf>
    <xf numFmtId="3" fontId="4" fillId="8" borderId="74" xfId="0" applyNumberFormat="1" applyFont="1" applyFill="1" applyBorder="1" applyAlignment="1">
      <alignment horizontal="center" vertical="top"/>
    </xf>
    <xf numFmtId="3" fontId="1" fillId="0" borderId="53" xfId="0" applyNumberFormat="1" applyFont="1" applyBorder="1" applyAlignment="1">
      <alignment horizontal="left" vertical="top" wrapText="1"/>
    </xf>
    <xf numFmtId="3" fontId="1" fillId="0" borderId="44" xfId="0" applyNumberFormat="1" applyFont="1" applyBorder="1" applyAlignment="1">
      <alignment horizontal="center"/>
    </xf>
    <xf numFmtId="3" fontId="5" fillId="8" borderId="60" xfId="0" applyNumberFormat="1" applyFont="1" applyFill="1" applyBorder="1" applyAlignment="1">
      <alignment vertical="top" wrapText="1"/>
    </xf>
    <xf numFmtId="3" fontId="5" fillId="7" borderId="63" xfId="0" applyNumberFormat="1" applyFont="1" applyFill="1" applyBorder="1" applyAlignment="1">
      <alignment horizontal="center" vertical="top"/>
    </xf>
    <xf numFmtId="3" fontId="5" fillId="7" borderId="68" xfId="0" applyNumberFormat="1" applyFont="1" applyFill="1" applyBorder="1" applyAlignment="1">
      <alignment horizontal="center" vertical="top"/>
    </xf>
    <xf numFmtId="3" fontId="5" fillId="7" borderId="53" xfId="0" applyNumberFormat="1" applyFont="1" applyFill="1" applyBorder="1" applyAlignment="1">
      <alignment horizontal="center" vertical="top"/>
    </xf>
    <xf numFmtId="49" fontId="1" fillId="8" borderId="45" xfId="0" applyNumberFormat="1" applyFont="1" applyFill="1" applyBorder="1" applyAlignment="1">
      <alignment horizontal="center" vertical="top" wrapText="1"/>
    </xf>
    <xf numFmtId="49" fontId="1" fillId="10" borderId="45" xfId="0" applyNumberFormat="1" applyFont="1" applyFill="1" applyBorder="1" applyAlignment="1">
      <alignment vertical="top" wrapText="1"/>
    </xf>
    <xf numFmtId="3" fontId="3" fillId="10" borderId="42" xfId="0" applyNumberFormat="1" applyFont="1" applyFill="1" applyBorder="1" applyAlignment="1">
      <alignment horizontal="center" vertical="top" wrapText="1"/>
    </xf>
    <xf numFmtId="3" fontId="3" fillId="10" borderId="21" xfId="0" applyNumberFormat="1" applyFont="1" applyFill="1" applyBorder="1" applyAlignment="1">
      <alignment horizontal="center" vertical="top" wrapText="1"/>
    </xf>
    <xf numFmtId="3" fontId="3" fillId="10" borderId="19" xfId="0" applyNumberFormat="1" applyFont="1" applyFill="1" applyBorder="1" applyAlignment="1">
      <alignment horizontal="center" vertical="top" wrapText="1"/>
    </xf>
    <xf numFmtId="3" fontId="3" fillId="10" borderId="6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3" fontId="4" fillId="8" borderId="4" xfId="0" applyNumberFormat="1" applyFont="1" applyFill="1" applyBorder="1" applyAlignment="1">
      <alignment horizontal="center" vertical="top" wrapText="1"/>
    </xf>
    <xf numFmtId="3" fontId="4" fillId="8" borderId="36" xfId="0" applyNumberFormat="1" applyFont="1" applyFill="1" applyBorder="1" applyAlignment="1">
      <alignment horizontal="center" vertical="top" wrapText="1"/>
    </xf>
    <xf numFmtId="3" fontId="5" fillId="8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8" borderId="35" xfId="0" applyNumberFormat="1" applyFont="1" applyFill="1" applyBorder="1" applyAlignment="1">
      <alignment horizontal="center" vertical="top" wrapText="1"/>
    </xf>
    <xf numFmtId="3" fontId="1" fillId="8" borderId="34" xfId="0" applyNumberFormat="1" applyFont="1" applyFill="1" applyBorder="1" applyAlignment="1">
      <alignment horizontal="center" vertical="top" wrapText="1"/>
    </xf>
    <xf numFmtId="3" fontId="2" fillId="6" borderId="6" xfId="0" applyNumberFormat="1" applyFont="1" applyFill="1" applyBorder="1" applyAlignment="1">
      <alignment horizontal="center" vertical="top" wrapText="1"/>
    </xf>
    <xf numFmtId="3" fontId="1" fillId="0" borderId="0" xfId="0" applyNumberFormat="1" applyFont="1"/>
    <xf numFmtId="3" fontId="3" fillId="0" borderId="0" xfId="0" applyNumberFormat="1" applyFont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 wrapText="1"/>
    </xf>
    <xf numFmtId="3" fontId="4" fillId="8" borderId="16" xfId="0" applyNumberFormat="1" applyFont="1" applyFill="1" applyBorder="1" applyAlignment="1">
      <alignment horizontal="center" vertical="top" wrapText="1"/>
    </xf>
    <xf numFmtId="3" fontId="1" fillId="8" borderId="63" xfId="0" applyNumberFormat="1" applyFont="1" applyFill="1" applyBorder="1" applyAlignment="1">
      <alignment horizontal="center" vertical="top" wrapText="1"/>
    </xf>
    <xf numFmtId="3" fontId="2" fillId="6" borderId="55" xfId="0" applyNumberFormat="1" applyFont="1" applyFill="1" applyBorder="1" applyAlignment="1">
      <alignment horizontal="center" vertical="top" wrapText="1"/>
    </xf>
    <xf numFmtId="3" fontId="4" fillId="8" borderId="11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/>
    </xf>
    <xf numFmtId="3" fontId="4" fillId="8" borderId="16" xfId="0" applyNumberFormat="1" applyFont="1" applyFill="1" applyBorder="1" applyAlignment="1">
      <alignment horizontal="center" vertical="top"/>
    </xf>
    <xf numFmtId="3" fontId="4" fillId="8" borderId="32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/>
    </xf>
    <xf numFmtId="3" fontId="4" fillId="8" borderId="53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1" fillId="8" borderId="32" xfId="0" applyNumberFormat="1" applyFont="1" applyFill="1" applyBorder="1" applyAlignment="1">
      <alignment horizontal="center" vertical="top" wrapText="1"/>
    </xf>
    <xf numFmtId="3" fontId="3" fillId="7" borderId="63" xfId="0" applyNumberFormat="1" applyFont="1" applyFill="1" applyBorder="1" applyAlignment="1">
      <alignment horizontal="center" vertical="top"/>
    </xf>
    <xf numFmtId="3" fontId="3" fillId="7" borderId="63" xfId="0" applyNumberFormat="1" applyFont="1" applyFill="1" applyBorder="1" applyAlignment="1">
      <alignment horizontal="center" vertical="top" wrapText="1"/>
    </xf>
    <xf numFmtId="3" fontId="3" fillId="7" borderId="11" xfId="0" applyNumberFormat="1" applyFont="1" applyFill="1" applyBorder="1" applyAlignment="1">
      <alignment horizontal="center" vertical="top" wrapText="1"/>
    </xf>
    <xf numFmtId="3" fontId="3" fillId="7" borderId="16" xfId="0" applyNumberFormat="1" applyFont="1" applyFill="1" applyBorder="1" applyAlignment="1">
      <alignment horizontal="center" vertical="top" wrapText="1"/>
    </xf>
    <xf numFmtId="3" fontId="3" fillId="7" borderId="52" xfId="0" applyNumberFormat="1" applyFont="1" applyFill="1" applyBorder="1" applyAlignment="1">
      <alignment horizontal="center" vertical="top" wrapText="1"/>
    </xf>
    <xf numFmtId="3" fontId="4" fillId="8" borderId="28" xfId="0" applyNumberFormat="1" applyFont="1" applyFill="1" applyBorder="1" applyAlignment="1">
      <alignment horizontal="center" vertical="top" wrapText="1"/>
    </xf>
    <xf numFmtId="3" fontId="4" fillId="8" borderId="66" xfId="0" applyNumberFormat="1" applyFont="1" applyFill="1" applyBorder="1" applyAlignment="1">
      <alignment horizontal="center" vertical="top" wrapText="1"/>
    </xf>
    <xf numFmtId="3" fontId="4" fillId="8" borderId="57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 wrapText="1"/>
    </xf>
    <xf numFmtId="3" fontId="7" fillId="8" borderId="60" xfId="0" applyNumberFormat="1" applyFont="1" applyFill="1" applyBorder="1" applyAlignment="1">
      <alignment horizontal="center" vertical="top" wrapText="1"/>
    </xf>
    <xf numFmtId="3" fontId="7" fillId="8" borderId="28" xfId="0" applyNumberFormat="1" applyFont="1" applyFill="1" applyBorder="1" applyAlignment="1">
      <alignment horizontal="center" vertical="top"/>
    </xf>
    <xf numFmtId="3" fontId="8" fillId="8" borderId="28" xfId="0" applyNumberFormat="1" applyFont="1" applyFill="1" applyBorder="1" applyAlignment="1">
      <alignment horizontal="center" vertical="top"/>
    </xf>
    <xf numFmtId="3" fontId="7" fillId="8" borderId="14" xfId="0" applyNumberFormat="1" applyFont="1" applyFill="1" applyBorder="1" applyAlignment="1">
      <alignment horizontal="center" vertical="top" wrapText="1"/>
    </xf>
    <xf numFmtId="3" fontId="7" fillId="8" borderId="32" xfId="0" applyNumberFormat="1" applyFont="1" applyFill="1" applyBorder="1" applyAlignment="1">
      <alignment horizontal="center" vertical="top"/>
    </xf>
    <xf numFmtId="3" fontId="5" fillId="7" borderId="18" xfId="0" applyNumberFormat="1" applyFont="1" applyFill="1" applyBorder="1" applyAlignment="1">
      <alignment horizontal="center" vertical="top"/>
    </xf>
    <xf numFmtId="3" fontId="5" fillId="7" borderId="65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4" fillId="8" borderId="7" xfId="0" applyNumberFormat="1" applyFont="1" applyFill="1" applyBorder="1" applyAlignment="1">
      <alignment horizontal="center" vertical="top" wrapText="1"/>
    </xf>
    <xf numFmtId="3" fontId="4" fillId="8" borderId="3" xfId="0" applyNumberFormat="1" applyFont="1" applyFill="1" applyBorder="1" applyAlignment="1">
      <alignment horizontal="center" vertical="top" wrapText="1"/>
    </xf>
    <xf numFmtId="3" fontId="4" fillId="8" borderId="2" xfId="0" applyNumberFormat="1" applyFont="1" applyFill="1" applyBorder="1" applyAlignment="1">
      <alignment horizontal="center" vertical="top" wrapText="1"/>
    </xf>
    <xf numFmtId="3" fontId="4" fillId="8" borderId="8" xfId="0" applyNumberFormat="1" applyFont="1" applyFill="1" applyBorder="1" applyAlignment="1">
      <alignment horizontal="center" vertical="top" wrapText="1"/>
    </xf>
    <xf numFmtId="3" fontId="4" fillId="6" borderId="37" xfId="0" applyNumberFormat="1" applyFont="1" applyFill="1" applyBorder="1" applyAlignment="1">
      <alignment horizontal="center" vertical="top" wrapText="1"/>
    </xf>
    <xf numFmtId="3" fontId="4" fillId="6" borderId="6" xfId="0" applyNumberFormat="1" applyFont="1" applyFill="1" applyBorder="1" applyAlignment="1">
      <alignment horizontal="center" vertical="top" wrapText="1"/>
    </xf>
    <xf numFmtId="3" fontId="4" fillId="6" borderId="60" xfId="0" applyNumberFormat="1" applyFont="1" applyFill="1" applyBorder="1" applyAlignment="1">
      <alignment horizontal="center" vertical="top" wrapText="1"/>
    </xf>
    <xf numFmtId="3" fontId="5" fillId="0" borderId="55" xfId="0" applyNumberFormat="1" applyFont="1" applyFill="1" applyBorder="1" applyAlignment="1">
      <alignment horizontal="center" vertical="top" wrapText="1"/>
    </xf>
    <xf numFmtId="3" fontId="5" fillId="8" borderId="4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3" fontId="4" fillId="8" borderId="53" xfId="0" applyNumberFormat="1" applyFont="1" applyFill="1" applyBorder="1" applyAlignment="1">
      <alignment horizontal="center" vertical="top" wrapText="1"/>
    </xf>
    <xf numFmtId="3" fontId="4" fillId="8" borderId="0" xfId="0" applyNumberFormat="1" applyFont="1" applyFill="1" applyBorder="1" applyAlignment="1">
      <alignment horizontal="center" vertical="top" wrapText="1"/>
    </xf>
    <xf numFmtId="3" fontId="2" fillId="6" borderId="14" xfId="0" applyNumberFormat="1" applyFont="1" applyFill="1" applyBorder="1" applyAlignment="1">
      <alignment horizontal="center" vertical="top" wrapText="1"/>
    </xf>
    <xf numFmtId="3" fontId="4" fillId="8" borderId="32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4" fillId="6" borderId="14" xfId="0" applyNumberFormat="1" applyFont="1" applyFill="1" applyBorder="1" applyAlignment="1">
      <alignment horizontal="center" vertical="top" wrapText="1"/>
    </xf>
    <xf numFmtId="3" fontId="4" fillId="8" borderId="4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vertical="top" wrapText="1"/>
    </xf>
    <xf numFmtId="3" fontId="4" fillId="0" borderId="44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7" borderId="15" xfId="0" applyNumberFormat="1" applyFont="1" applyFill="1" applyBorder="1" applyAlignment="1">
      <alignment horizontal="center" vertical="top" wrapText="1"/>
    </xf>
    <xf numFmtId="49" fontId="1" fillId="6" borderId="45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vertical="top" wrapText="1"/>
    </xf>
    <xf numFmtId="3" fontId="1" fillId="0" borderId="28" xfId="0" applyNumberFormat="1" applyFont="1" applyBorder="1" applyAlignment="1">
      <alignment horizontal="center" vertical="top"/>
    </xf>
    <xf numFmtId="49" fontId="1" fillId="6" borderId="46" xfId="0" applyNumberFormat="1" applyFont="1" applyFill="1" applyBorder="1" applyAlignment="1">
      <alignment vertical="top" wrapText="1"/>
    </xf>
    <xf numFmtId="3" fontId="1" fillId="8" borderId="22" xfId="0" applyNumberFormat="1" applyFont="1" applyFill="1" applyBorder="1" applyAlignment="1">
      <alignment horizontal="left" vertical="top" wrapText="1"/>
    </xf>
    <xf numFmtId="3" fontId="5" fillId="7" borderId="77" xfId="0" applyNumberFormat="1" applyFont="1" applyFill="1" applyBorder="1" applyAlignment="1">
      <alignment horizontal="center" vertical="top"/>
    </xf>
    <xf numFmtId="49" fontId="1" fillId="6" borderId="38" xfId="0" applyNumberFormat="1" applyFont="1" applyFill="1" applyBorder="1" applyAlignment="1">
      <alignment vertical="top" wrapText="1"/>
    </xf>
    <xf numFmtId="3" fontId="1" fillId="0" borderId="38" xfId="0" applyNumberFormat="1" applyFont="1" applyFill="1" applyBorder="1" applyAlignment="1">
      <alignment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vertical="top" wrapText="1"/>
    </xf>
    <xf numFmtId="3" fontId="1" fillId="8" borderId="5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2" fillId="6" borderId="9" xfId="0" applyNumberFormat="1" applyFont="1" applyFill="1" applyBorder="1" applyAlignment="1">
      <alignment horizontal="center" vertical="top" wrapText="1"/>
    </xf>
    <xf numFmtId="49" fontId="1" fillId="6" borderId="44" xfId="0" applyNumberFormat="1" applyFont="1" applyFill="1" applyBorder="1" applyAlignment="1">
      <alignment vertical="top" wrapText="1"/>
    </xf>
    <xf numFmtId="3" fontId="1" fillId="8" borderId="14" xfId="0" applyNumberFormat="1" applyFont="1" applyFill="1" applyBorder="1" applyAlignment="1">
      <alignment horizontal="left" vertical="top" wrapText="1"/>
    </xf>
    <xf numFmtId="3" fontId="1" fillId="8" borderId="28" xfId="0" applyNumberFormat="1" applyFont="1" applyFill="1" applyBorder="1" applyAlignment="1">
      <alignment horizontal="center" vertical="top" wrapText="1"/>
    </xf>
    <xf numFmtId="3" fontId="1" fillId="8" borderId="59" xfId="0" applyNumberFormat="1" applyFont="1" applyFill="1" applyBorder="1" applyAlignment="1">
      <alignment vertical="top" wrapText="1"/>
    </xf>
    <xf numFmtId="3" fontId="1" fillId="8" borderId="66" xfId="0" applyNumberFormat="1" applyFont="1" applyFill="1" applyBorder="1" applyAlignment="1">
      <alignment horizontal="center" vertical="top" wrapText="1"/>
    </xf>
    <xf numFmtId="3" fontId="1" fillId="8" borderId="30" xfId="0" applyNumberFormat="1" applyFont="1" applyFill="1" applyBorder="1" applyAlignment="1">
      <alignment horizontal="center" vertical="top" wrapText="1"/>
    </xf>
    <xf numFmtId="3" fontId="2" fillId="6" borderId="30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horizontal="center" vertical="top" wrapText="1"/>
    </xf>
    <xf numFmtId="49" fontId="1" fillId="6" borderId="68" xfId="0" applyNumberFormat="1" applyFont="1" applyFill="1" applyBorder="1" applyAlignment="1">
      <alignment vertical="top" wrapText="1"/>
    </xf>
    <xf numFmtId="3" fontId="1" fillId="0" borderId="52" xfId="0" applyNumberFormat="1" applyFont="1" applyBorder="1" applyAlignment="1">
      <alignment horizontal="center" vertical="top"/>
    </xf>
    <xf numFmtId="3" fontId="1" fillId="8" borderId="68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horizontal="center" vertical="top"/>
    </xf>
    <xf numFmtId="3" fontId="1" fillId="0" borderId="60" xfId="0" applyNumberFormat="1" applyFont="1" applyBorder="1" applyAlignment="1">
      <alignment horizontal="center" vertical="top"/>
    </xf>
    <xf numFmtId="3" fontId="1" fillId="6" borderId="30" xfId="0" applyNumberFormat="1" applyFont="1" applyFill="1" applyBorder="1" applyAlignment="1">
      <alignment horizontal="center" vertical="top" wrapText="1"/>
    </xf>
    <xf numFmtId="3" fontId="1" fillId="0" borderId="66" xfId="0" applyNumberFormat="1" applyFont="1" applyBorder="1" applyAlignment="1">
      <alignment horizontal="center" vertical="top"/>
    </xf>
    <xf numFmtId="3" fontId="1" fillId="0" borderId="78" xfId="0" applyNumberFormat="1" applyFont="1" applyFill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 wrapText="1"/>
    </xf>
    <xf numFmtId="49" fontId="1" fillId="6" borderId="76" xfId="0" applyNumberFormat="1" applyFont="1" applyFill="1" applyBorder="1" applyAlignment="1">
      <alignment vertical="top" wrapText="1"/>
    </xf>
    <xf numFmtId="3" fontId="1" fillId="8" borderId="52" xfId="0" applyNumberFormat="1" applyFont="1" applyFill="1" applyBorder="1" applyAlignment="1">
      <alignment horizontal="left" vertical="top" wrapText="1"/>
    </xf>
    <xf numFmtId="3" fontId="1" fillId="8" borderId="67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6" borderId="52" xfId="0" applyNumberFormat="1" applyFont="1" applyFill="1" applyBorder="1" applyAlignment="1">
      <alignment horizontal="center" vertical="top" wrapText="1"/>
    </xf>
    <xf numFmtId="3" fontId="1" fillId="6" borderId="17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 wrapText="1"/>
    </xf>
    <xf numFmtId="3" fontId="1" fillId="0" borderId="68" xfId="0" applyNumberFormat="1" applyFont="1" applyBorder="1" applyAlignment="1">
      <alignment horizontal="center" vertical="top" wrapText="1"/>
    </xf>
    <xf numFmtId="49" fontId="1" fillId="6" borderId="12" xfId="0" applyNumberFormat="1" applyFont="1" applyFill="1" applyBorder="1" applyAlignment="1">
      <alignment horizontal="center" vertical="top" wrapText="1"/>
    </xf>
    <xf numFmtId="49" fontId="1" fillId="6" borderId="67" xfId="0" applyNumberFormat="1" applyFont="1" applyFill="1" applyBorder="1" applyAlignment="1">
      <alignment vertical="top" wrapText="1"/>
    </xf>
    <xf numFmtId="3" fontId="1" fillId="8" borderId="60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horizontal="center" vertical="top" wrapText="1"/>
    </xf>
    <xf numFmtId="3" fontId="1" fillId="6" borderId="60" xfId="0" applyNumberFormat="1" applyFont="1" applyFill="1" applyBorder="1" applyAlignment="1">
      <alignment horizontal="center" vertical="top" wrapText="1"/>
    </xf>
    <xf numFmtId="3" fontId="1" fillId="8" borderId="66" xfId="0" applyNumberFormat="1" applyFont="1" applyFill="1" applyBorder="1" applyAlignment="1">
      <alignment horizontal="center" vertical="top"/>
    </xf>
    <xf numFmtId="49" fontId="1" fillId="6" borderId="74" xfId="0" applyNumberFormat="1" applyFont="1" applyFill="1" applyBorder="1" applyAlignment="1">
      <alignment vertical="top" wrapText="1"/>
    </xf>
    <xf numFmtId="3" fontId="1" fillId="8" borderId="41" xfId="0" applyNumberFormat="1" applyFont="1" applyFill="1" applyBorder="1" applyAlignment="1">
      <alignment horizontal="center" vertical="top" wrapText="1"/>
    </xf>
    <xf numFmtId="3" fontId="1" fillId="8" borderId="58" xfId="0" applyNumberFormat="1" applyFont="1" applyFill="1" applyBorder="1" applyAlignment="1">
      <alignment horizontal="center" vertical="top" wrapText="1"/>
    </xf>
    <xf numFmtId="3" fontId="1" fillId="0" borderId="64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vertical="top" wrapText="1"/>
    </xf>
    <xf numFmtId="3" fontId="1" fillId="0" borderId="79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 wrapText="1"/>
    </xf>
    <xf numFmtId="3" fontId="3" fillId="7" borderId="45" xfId="0" applyNumberFormat="1" applyFont="1" applyFill="1" applyBorder="1" applyAlignment="1">
      <alignment horizontal="center" vertical="top"/>
    </xf>
    <xf numFmtId="3" fontId="3" fillId="7" borderId="42" xfId="0" applyNumberFormat="1" applyFont="1" applyFill="1" applyBorder="1" applyAlignment="1">
      <alignment horizontal="center" vertical="top"/>
    </xf>
    <xf numFmtId="3" fontId="3" fillId="7" borderId="40" xfId="0" applyNumberFormat="1" applyFont="1" applyFill="1" applyBorder="1" applyAlignment="1">
      <alignment horizontal="center" vertical="top"/>
    </xf>
    <xf numFmtId="49" fontId="1" fillId="6" borderId="43" xfId="0" applyNumberFormat="1" applyFont="1" applyFill="1" applyBorder="1" applyAlignment="1">
      <alignment vertical="top" wrapText="1"/>
    </xf>
    <xf numFmtId="3" fontId="1" fillId="8" borderId="64" xfId="0" applyNumberFormat="1" applyFont="1" applyFill="1" applyBorder="1" applyAlignment="1">
      <alignment horizontal="center" vertical="top" wrapText="1"/>
    </xf>
    <xf numFmtId="3" fontId="1" fillId="6" borderId="55" xfId="0" applyNumberFormat="1" applyFont="1" applyFill="1" applyBorder="1" applyAlignment="1">
      <alignment horizontal="center" vertical="top" wrapText="1"/>
    </xf>
    <xf numFmtId="3" fontId="4" fillId="0" borderId="33" xfId="0" applyNumberFormat="1" applyFont="1" applyFill="1" applyBorder="1" applyAlignment="1">
      <alignment horizontal="center" vertical="top"/>
    </xf>
    <xf numFmtId="3" fontId="1" fillId="8" borderId="3" xfId="0" applyNumberFormat="1" applyFont="1" applyFill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3" fillId="7" borderId="46" xfId="0" applyNumberFormat="1" applyFont="1" applyFill="1" applyBorder="1" applyAlignment="1">
      <alignment horizontal="center" vertical="top"/>
    </xf>
    <xf numFmtId="3" fontId="3" fillId="7" borderId="39" xfId="0" applyNumberFormat="1" applyFont="1" applyFill="1" applyBorder="1" applyAlignment="1">
      <alignment horizontal="center" vertical="top"/>
    </xf>
    <xf numFmtId="3" fontId="3" fillId="7" borderId="20" xfId="0" applyNumberFormat="1" applyFont="1" applyFill="1" applyBorder="1" applyAlignment="1">
      <alignment horizontal="center" vertical="top"/>
    </xf>
    <xf numFmtId="3" fontId="5" fillId="4" borderId="25" xfId="0" applyNumberFormat="1" applyFont="1" applyFill="1" applyBorder="1" applyAlignment="1">
      <alignment horizontal="center" vertical="top"/>
    </xf>
    <xf numFmtId="3" fontId="5" fillId="4" borderId="49" xfId="0" applyNumberFormat="1" applyFont="1" applyFill="1" applyBorder="1" applyAlignment="1">
      <alignment horizontal="center" vertical="top"/>
    </xf>
    <xf numFmtId="3" fontId="5" fillId="4" borderId="61" xfId="0" applyNumberFormat="1" applyFont="1" applyFill="1" applyBorder="1" applyAlignment="1">
      <alignment horizontal="center" vertical="top"/>
    </xf>
    <xf numFmtId="3" fontId="5" fillId="4" borderId="26" xfId="0" applyNumberFormat="1" applyFont="1" applyFill="1" applyBorder="1" applyAlignment="1">
      <alignment horizontal="center" vertical="top"/>
    </xf>
    <xf numFmtId="3" fontId="5" fillId="3" borderId="39" xfId="0" applyNumberFormat="1" applyFont="1" applyFill="1" applyBorder="1" applyAlignment="1">
      <alignment horizontal="center" vertical="top"/>
    </xf>
    <xf numFmtId="3" fontId="5" fillId="3" borderId="46" xfId="0" applyNumberFormat="1" applyFont="1" applyFill="1" applyBorder="1" applyAlignment="1">
      <alignment horizontal="center" vertical="top"/>
    </xf>
    <xf numFmtId="3" fontId="5" fillId="3" borderId="45" xfId="0" applyNumberFormat="1" applyFont="1" applyFill="1" applyBorder="1" applyAlignment="1">
      <alignment horizontal="center" vertical="top"/>
    </xf>
    <xf numFmtId="3" fontId="5" fillId="3" borderId="71" xfId="0" applyNumberFormat="1" applyFont="1" applyFill="1" applyBorder="1" applyAlignment="1">
      <alignment horizontal="center" vertical="top"/>
    </xf>
    <xf numFmtId="3" fontId="2" fillId="0" borderId="0" xfId="0" applyNumberFormat="1" applyFont="1" applyFill="1"/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vertical="top" wrapText="1"/>
    </xf>
    <xf numFmtId="3" fontId="1" fillId="0" borderId="27" xfId="0" applyNumberFormat="1" applyFont="1" applyBorder="1" applyAlignment="1">
      <alignment vertical="top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3" fontId="5" fillId="3" borderId="7" xfId="0" applyNumberFormat="1" applyFont="1" applyFill="1" applyBorder="1" applyAlignment="1">
      <alignment horizontal="center" vertical="top" wrapText="1"/>
    </xf>
    <xf numFmtId="3" fontId="5" fillId="3" borderId="70" xfId="0" applyNumberFormat="1" applyFont="1" applyFill="1" applyBorder="1" applyAlignment="1">
      <alignment horizontal="center" vertical="top" wrapText="1"/>
    </xf>
    <xf numFmtId="3" fontId="5" fillId="3" borderId="10" xfId="0" applyNumberFormat="1" applyFont="1" applyFill="1" applyBorder="1" applyAlignment="1">
      <alignment horizontal="center" vertical="top" wrapText="1"/>
    </xf>
    <xf numFmtId="3" fontId="5" fillId="3" borderId="8" xfId="0" applyNumberFormat="1" applyFont="1" applyFill="1" applyBorder="1" applyAlignment="1">
      <alignment horizontal="center" vertical="top" wrapText="1"/>
    </xf>
    <xf numFmtId="3" fontId="5" fillId="3" borderId="16" xfId="0" applyNumberFormat="1" applyFont="1" applyFill="1" applyBorder="1" applyAlignment="1">
      <alignment horizontal="center" vertical="top" wrapText="1"/>
    </xf>
    <xf numFmtId="3" fontId="5" fillId="3" borderId="3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3" fontId="4" fillId="0" borderId="68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4" fillId="0" borderId="56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3" fontId="1" fillId="0" borderId="63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52" xfId="0" applyNumberFormat="1" applyFont="1" applyBorder="1" applyAlignment="1">
      <alignment horizontal="center" vertical="top" wrapText="1"/>
    </xf>
    <xf numFmtId="3" fontId="4" fillId="0" borderId="63" xfId="0" applyNumberFormat="1" applyFont="1" applyBorder="1" applyAlignment="1">
      <alignment horizontal="center" vertical="top" wrapText="1"/>
    </xf>
    <xf numFmtId="3" fontId="4" fillId="0" borderId="68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52" xfId="0" applyNumberFormat="1" applyFont="1" applyBorder="1" applyAlignment="1">
      <alignment horizontal="center" vertical="top" wrapText="1"/>
    </xf>
    <xf numFmtId="3" fontId="5" fillId="3" borderId="63" xfId="0" applyNumberFormat="1" applyFont="1" applyFill="1" applyBorder="1" applyAlignment="1">
      <alignment horizontal="center" vertical="top"/>
    </xf>
    <xf numFmtId="3" fontId="5" fillId="3" borderId="68" xfId="0" applyNumberFormat="1" applyFont="1" applyFill="1" applyBorder="1" applyAlignment="1">
      <alignment horizontal="center" vertical="top"/>
    </xf>
    <xf numFmtId="3" fontId="5" fillId="3" borderId="10" xfId="0" applyNumberFormat="1" applyFont="1" applyFill="1" applyBorder="1" applyAlignment="1">
      <alignment horizontal="center" vertical="top"/>
    </xf>
    <xf numFmtId="3" fontId="5" fillId="3" borderId="16" xfId="0" applyNumberFormat="1" applyFont="1" applyFill="1" applyBorder="1" applyAlignment="1">
      <alignment horizontal="center" vertical="top"/>
    </xf>
    <xf numFmtId="3" fontId="5" fillId="3" borderId="52" xfId="0" applyNumberFormat="1" applyFont="1" applyFill="1" applyBorder="1" applyAlignment="1">
      <alignment horizontal="center" vertical="top"/>
    </xf>
    <xf numFmtId="3" fontId="5" fillId="7" borderId="42" xfId="0" applyNumberFormat="1" applyFont="1" applyFill="1" applyBorder="1" applyAlignment="1">
      <alignment horizontal="right" vertical="top"/>
    </xf>
    <xf numFmtId="3" fontId="5" fillId="7" borderId="21" xfId="0" applyNumberFormat="1" applyFont="1" applyFill="1" applyBorder="1" applyAlignment="1">
      <alignment horizontal="center" vertical="top"/>
    </xf>
    <xf numFmtId="3" fontId="5" fillId="7" borderId="40" xfId="0" applyNumberFormat="1" applyFont="1" applyFill="1" applyBorder="1" applyAlignment="1">
      <alignment horizontal="center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3" fontId="11" fillId="0" borderId="0" xfId="0" applyNumberFormat="1" applyFont="1"/>
    <xf numFmtId="3" fontId="5" fillId="0" borderId="36" xfId="0" applyNumberFormat="1" applyFont="1" applyFill="1" applyBorder="1" applyAlignment="1">
      <alignment textRotation="90"/>
    </xf>
    <xf numFmtId="3" fontId="5" fillId="0" borderId="53" xfId="0" applyNumberFormat="1" applyFont="1" applyFill="1" applyBorder="1" applyAlignment="1">
      <alignment textRotation="90"/>
    </xf>
    <xf numFmtId="3" fontId="1" fillId="8" borderId="34" xfId="0" applyNumberFormat="1" applyFont="1" applyFill="1" applyBorder="1" applyAlignment="1">
      <alignment horizontal="center" vertical="top"/>
    </xf>
    <xf numFmtId="3" fontId="1" fillId="8" borderId="47" xfId="0" applyNumberFormat="1" applyFont="1" applyFill="1" applyBorder="1" applyAlignment="1">
      <alignment horizontal="center" vertical="top"/>
    </xf>
    <xf numFmtId="3" fontId="4" fillId="6" borderId="8" xfId="0" applyNumberFormat="1" applyFont="1" applyFill="1" applyBorder="1" applyAlignment="1">
      <alignment horizontal="center" vertical="top" wrapText="1"/>
    </xf>
    <xf numFmtId="3" fontId="2" fillId="6" borderId="37" xfId="0" applyNumberFormat="1" applyFont="1" applyFill="1" applyBorder="1" applyAlignment="1">
      <alignment horizontal="center" vertical="top" wrapText="1"/>
    </xf>
    <xf numFmtId="49" fontId="3" fillId="6" borderId="45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vertical="center" textRotation="90" wrapText="1"/>
    </xf>
    <xf numFmtId="3" fontId="1" fillId="0" borderId="46" xfId="0" applyNumberFormat="1" applyFont="1" applyFill="1" applyBorder="1" applyAlignment="1">
      <alignment vertical="top" wrapText="1"/>
    </xf>
    <xf numFmtId="3" fontId="3" fillId="0" borderId="48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33" xfId="0" applyNumberFormat="1" applyFont="1" applyFill="1" applyBorder="1" applyAlignment="1">
      <alignment horizontal="center" vertical="top" wrapText="1"/>
    </xf>
    <xf numFmtId="3" fontId="1" fillId="8" borderId="60" xfId="0" applyNumberFormat="1" applyFont="1" applyFill="1" applyBorder="1" applyAlignment="1">
      <alignment horizontal="center" vertical="top" wrapText="1"/>
    </xf>
    <xf numFmtId="3" fontId="1" fillId="8" borderId="44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horizontal="center" vertical="top"/>
    </xf>
    <xf numFmtId="3" fontId="1" fillId="8" borderId="57" xfId="0" applyNumberFormat="1" applyFont="1" applyFill="1" applyBorder="1" applyAlignment="1">
      <alignment horizontal="center" vertical="top"/>
    </xf>
    <xf numFmtId="3" fontId="1" fillId="8" borderId="76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3" fillId="4" borderId="57" xfId="0" applyNumberFormat="1" applyFont="1" applyFill="1" applyBorder="1" applyAlignment="1">
      <alignment horizontal="center" vertical="top"/>
    </xf>
    <xf numFmtId="49" fontId="3" fillId="5" borderId="66" xfId="0" applyNumberFormat="1" applyFont="1" applyFill="1" applyBorder="1" applyAlignment="1">
      <alignment horizontal="center" vertical="top"/>
    </xf>
    <xf numFmtId="49" fontId="3" fillId="6" borderId="76" xfId="0" applyNumberFormat="1" applyFont="1" applyFill="1" applyBorder="1" applyAlignment="1">
      <alignment horizontal="center" vertical="top"/>
    </xf>
    <xf numFmtId="3" fontId="1" fillId="6" borderId="60" xfId="0" applyNumberFormat="1" applyFont="1" applyFill="1" applyBorder="1" applyAlignment="1">
      <alignment horizontal="left" vertical="top" wrapText="1"/>
    </xf>
    <xf numFmtId="3" fontId="3" fillId="0" borderId="60" xfId="0" applyNumberFormat="1" applyFont="1" applyBorder="1" applyAlignment="1">
      <alignment vertical="top"/>
    </xf>
    <xf numFmtId="3" fontId="1" fillId="0" borderId="60" xfId="0" applyNumberFormat="1" applyFont="1" applyBorder="1" applyAlignment="1">
      <alignment vertical="top" wrapText="1"/>
    </xf>
    <xf numFmtId="3" fontId="4" fillId="8" borderId="76" xfId="0" applyNumberFormat="1" applyFont="1" applyFill="1" applyBorder="1" applyAlignment="1">
      <alignment horizontal="center" vertical="top" wrapText="1"/>
    </xf>
    <xf numFmtId="3" fontId="4" fillId="0" borderId="57" xfId="0" applyNumberFormat="1" applyFont="1" applyFill="1" applyBorder="1" applyAlignment="1">
      <alignment horizontal="center" vertical="top"/>
    </xf>
    <xf numFmtId="3" fontId="4" fillId="0" borderId="30" xfId="0" applyNumberFormat="1" applyFont="1" applyFill="1" applyBorder="1" applyAlignment="1">
      <alignment horizontal="center" vertical="top"/>
    </xf>
    <xf numFmtId="3" fontId="2" fillId="6" borderId="54" xfId="0" applyNumberFormat="1" applyFont="1" applyFill="1" applyBorder="1" applyAlignment="1">
      <alignment horizontal="center" vertical="top" wrapText="1"/>
    </xf>
    <xf numFmtId="49" fontId="1" fillId="4" borderId="28" xfId="0" applyNumberFormat="1" applyFont="1" applyFill="1" applyBorder="1" applyAlignment="1">
      <alignment vertical="top" wrapText="1"/>
    </xf>
    <xf numFmtId="49" fontId="1" fillId="5" borderId="66" xfId="0" applyNumberFormat="1" applyFont="1" applyFill="1" applyBorder="1" applyAlignment="1">
      <alignment vertical="top" wrapText="1"/>
    </xf>
    <xf numFmtId="49" fontId="1" fillId="6" borderId="76" xfId="0" applyNumberFormat="1" applyFont="1" applyFill="1" applyBorder="1" applyAlignment="1">
      <alignment horizontal="center" vertical="top" wrapText="1"/>
    </xf>
    <xf numFmtId="3" fontId="3" fillId="0" borderId="57" xfId="0" applyNumberFormat="1" applyFont="1" applyFill="1" applyBorder="1" applyAlignment="1">
      <alignment vertical="center" textRotation="90" wrapText="1"/>
    </xf>
    <xf numFmtId="3" fontId="4" fillId="0" borderId="67" xfId="0" applyNumberFormat="1" applyFont="1" applyFill="1" applyBorder="1" applyAlignment="1">
      <alignment horizontal="center" vertical="top" wrapText="1"/>
    </xf>
    <xf numFmtId="3" fontId="3" fillId="7" borderId="13" xfId="0" applyNumberFormat="1" applyFont="1" applyFill="1" applyBorder="1" applyAlignment="1">
      <alignment horizontal="center" vertical="top" wrapText="1"/>
    </xf>
    <xf numFmtId="3" fontId="3" fillId="7" borderId="17" xfId="0" applyNumberFormat="1" applyFont="1" applyFill="1" applyBorder="1" applyAlignment="1">
      <alignment horizontal="center" vertical="top" wrapText="1"/>
    </xf>
    <xf numFmtId="3" fontId="1" fillId="8" borderId="53" xfId="0" applyNumberFormat="1" applyFont="1" applyFill="1" applyBorder="1" applyAlignment="1">
      <alignment horizontal="center" vertical="top" wrapText="1"/>
    </xf>
    <xf numFmtId="3" fontId="1" fillId="8" borderId="54" xfId="0" applyNumberFormat="1" applyFont="1" applyFill="1" applyBorder="1" applyAlignment="1">
      <alignment horizontal="center" vertical="top" wrapText="1"/>
    </xf>
    <xf numFmtId="3" fontId="1" fillId="6" borderId="14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Border="1" applyAlignment="1">
      <alignment vertical="top" wrapText="1"/>
    </xf>
    <xf numFmtId="49" fontId="1" fillId="10" borderId="76" xfId="0" applyNumberFormat="1" applyFont="1" applyFill="1" applyBorder="1" applyAlignment="1">
      <alignment vertical="top" wrapText="1"/>
    </xf>
    <xf numFmtId="3" fontId="3" fillId="0" borderId="57" xfId="0" applyNumberFormat="1" applyFont="1" applyBorder="1" applyAlignment="1">
      <alignment vertical="top"/>
    </xf>
    <xf numFmtId="3" fontId="4" fillId="0" borderId="76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3" fontId="1" fillId="0" borderId="60" xfId="0" applyNumberFormat="1" applyFont="1" applyFill="1" applyBorder="1" applyAlignment="1">
      <alignment vertical="top" wrapText="1"/>
    </xf>
    <xf numFmtId="3" fontId="1" fillId="0" borderId="67" xfId="0" applyNumberFormat="1" applyFont="1" applyBorder="1" applyAlignment="1">
      <alignment horizontal="center" vertical="top"/>
    </xf>
    <xf numFmtId="3" fontId="1" fillId="0" borderId="76" xfId="0" applyNumberFormat="1" applyFont="1" applyBorder="1" applyAlignment="1">
      <alignment horizontal="center" vertical="top"/>
    </xf>
    <xf numFmtId="3" fontId="1" fillId="8" borderId="30" xfId="0" applyNumberFormat="1" applyFont="1" applyFill="1" applyBorder="1" applyAlignment="1">
      <alignment horizontal="center" vertical="top"/>
    </xf>
    <xf numFmtId="3" fontId="1" fillId="8" borderId="12" xfId="0" applyNumberFormat="1" applyFont="1" applyFill="1" applyBorder="1" applyAlignment="1">
      <alignment horizontal="center" vertical="top"/>
    </xf>
    <xf numFmtId="49" fontId="3" fillId="4" borderId="57" xfId="0" applyNumberFormat="1" applyFont="1" applyFill="1" applyBorder="1" applyAlignment="1">
      <alignment vertical="top"/>
    </xf>
    <xf numFmtId="49" fontId="3" fillId="5" borderId="66" xfId="0" applyNumberFormat="1" applyFont="1" applyFill="1" applyBorder="1" applyAlignment="1">
      <alignment vertical="top"/>
    </xf>
    <xf numFmtId="49" fontId="3" fillId="6" borderId="76" xfId="0" applyNumberFormat="1" applyFont="1" applyFill="1" applyBorder="1" applyAlignment="1">
      <alignment vertical="top"/>
    </xf>
    <xf numFmtId="3" fontId="5" fillId="0" borderId="57" xfId="0" applyNumberFormat="1" applyFont="1" applyFill="1" applyBorder="1" applyAlignment="1">
      <alignment horizontal="center" vertical="top"/>
    </xf>
    <xf numFmtId="3" fontId="4" fillId="0" borderId="76" xfId="0" applyNumberFormat="1" applyFont="1" applyFill="1" applyBorder="1" applyAlignment="1">
      <alignment vertical="top"/>
    </xf>
    <xf numFmtId="3" fontId="5" fillId="0" borderId="60" xfId="0" applyNumberFormat="1" applyFont="1" applyFill="1" applyBorder="1" applyAlignment="1">
      <alignment horizontal="center" vertical="top"/>
    </xf>
    <xf numFmtId="3" fontId="3" fillId="7" borderId="68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/>
    </xf>
    <xf numFmtId="3" fontId="3" fillId="7" borderId="17" xfId="0" applyNumberFormat="1" applyFont="1" applyFill="1" applyBorder="1" applyAlignment="1">
      <alignment horizontal="center" vertical="top"/>
    </xf>
    <xf numFmtId="3" fontId="3" fillId="7" borderId="16" xfId="0" applyNumberFormat="1" applyFont="1" applyFill="1" applyBorder="1" applyAlignment="1">
      <alignment horizontal="center" vertical="top"/>
    </xf>
    <xf numFmtId="3" fontId="1" fillId="0" borderId="76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8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49" fontId="3" fillId="5" borderId="12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 wrapText="1"/>
    </xf>
    <xf numFmtId="3" fontId="1" fillId="0" borderId="57" xfId="0" applyNumberFormat="1" applyFont="1" applyFill="1" applyBorder="1" applyAlignment="1">
      <alignment horizontal="left" vertical="top" wrapText="1"/>
    </xf>
    <xf numFmtId="3" fontId="12" fillId="0" borderId="0" xfId="0" applyNumberFormat="1" applyFont="1" applyAlignment="1">
      <alignment vertical="top" wrapText="1"/>
    </xf>
    <xf numFmtId="3" fontId="13" fillId="0" borderId="0" xfId="0" applyNumberFormat="1" applyFont="1"/>
    <xf numFmtId="3" fontId="12" fillId="0" borderId="0" xfId="0" applyNumberFormat="1" applyFont="1" applyAlignment="1">
      <alignment vertical="top"/>
    </xf>
    <xf numFmtId="0" fontId="15" fillId="0" borderId="0" xfId="0" applyFont="1"/>
    <xf numFmtId="3" fontId="12" fillId="0" borderId="0" xfId="0" applyNumberFormat="1" applyFont="1"/>
    <xf numFmtId="3" fontId="4" fillId="0" borderId="60" xfId="0" applyNumberFormat="1" applyFont="1" applyBorder="1" applyAlignment="1">
      <alignment horizontal="center" vertical="top"/>
    </xf>
    <xf numFmtId="3" fontId="1" fillId="0" borderId="78" xfId="0" applyNumberFormat="1" applyFont="1" applyFill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3" fontId="1" fillId="6" borderId="52" xfId="0" applyNumberFormat="1" applyFont="1" applyFill="1" applyBorder="1" applyAlignment="1">
      <alignment horizontal="left" vertical="top" wrapText="1"/>
    </xf>
    <xf numFmtId="3" fontId="3" fillId="0" borderId="57" xfId="0" applyNumberFormat="1" applyFont="1" applyFill="1" applyBorder="1" applyAlignment="1">
      <alignment vertical="top" wrapText="1"/>
    </xf>
    <xf numFmtId="3" fontId="4" fillId="0" borderId="6" xfId="0" applyNumberFormat="1" applyFont="1" applyBorder="1" applyAlignment="1">
      <alignment horizontal="center" vertical="center" textRotation="90" wrapText="1"/>
    </xf>
    <xf numFmtId="3" fontId="4" fillId="0" borderId="14" xfId="0" applyNumberFormat="1" applyFont="1" applyBorder="1" applyAlignment="1">
      <alignment horizontal="center" vertical="center" textRotation="90" wrapText="1"/>
    </xf>
    <xf numFmtId="3" fontId="4" fillId="0" borderId="22" xfId="0" applyNumberFormat="1" applyFont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14" xfId="0" applyNumberFormat="1" applyFont="1" applyBorder="1" applyAlignment="1">
      <alignment horizontal="center" vertical="center" textRotation="90" wrapText="1"/>
    </xf>
    <xf numFmtId="164" fontId="1" fillId="0" borderId="22" xfId="0" applyNumberFormat="1" applyFont="1" applyBorder="1" applyAlignment="1">
      <alignment horizontal="center" vertical="center" textRotation="90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top" wrapText="1"/>
    </xf>
    <xf numFmtId="3" fontId="14" fillId="0" borderId="0" xfId="0" applyNumberFormat="1" applyFont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1" fillId="0" borderId="1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20" xfId="0" applyNumberFormat="1" applyFont="1" applyBorder="1" applyAlignment="1">
      <alignment horizontal="center" vertical="center" textRotation="90" wrapText="1"/>
    </xf>
    <xf numFmtId="3" fontId="5" fillId="0" borderId="9" xfId="0" applyNumberFormat="1" applyFont="1" applyFill="1" applyBorder="1" applyAlignment="1">
      <alignment horizontal="center" vertical="top"/>
    </xf>
    <xf numFmtId="3" fontId="5" fillId="0" borderId="40" xfId="0" applyNumberFormat="1" applyFont="1" applyFill="1" applyBorder="1" applyAlignment="1">
      <alignment horizontal="center" vertical="top"/>
    </xf>
    <xf numFmtId="3" fontId="1" fillId="0" borderId="36" xfId="0" applyNumberFormat="1" applyFont="1" applyFill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left" vertical="top" wrapText="1"/>
    </xf>
    <xf numFmtId="49" fontId="3" fillId="4" borderId="34" xfId="0" applyNumberFormat="1" applyFont="1" applyFill="1" applyBorder="1" applyAlignment="1">
      <alignment horizontal="center" vertical="top"/>
    </xf>
    <xf numFmtId="49" fontId="3" fillId="4" borderId="39" xfId="0" applyNumberFormat="1" applyFont="1" applyFill="1" applyBorder="1" applyAlignment="1">
      <alignment horizontal="center" vertical="top"/>
    </xf>
    <xf numFmtId="49" fontId="3" fillId="5" borderId="4" xfId="0" applyNumberFormat="1" applyFont="1" applyFill="1" applyBorder="1" applyAlignment="1">
      <alignment horizontal="center" vertical="top"/>
    </xf>
    <xf numFmtId="49" fontId="3" fillId="5" borderId="20" xfId="0" applyNumberFormat="1" applyFont="1" applyFill="1" applyBorder="1" applyAlignment="1">
      <alignment horizontal="center" vertical="top"/>
    </xf>
    <xf numFmtId="49" fontId="3" fillId="6" borderId="35" xfId="0" applyNumberFormat="1" applyFont="1" applyFill="1" applyBorder="1" applyAlignment="1">
      <alignment horizontal="center" vertical="top"/>
    </xf>
    <xf numFmtId="49" fontId="3" fillId="6" borderId="1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left" vertical="top" wrapText="1"/>
    </xf>
    <xf numFmtId="3" fontId="4" fillId="0" borderId="22" xfId="0" applyNumberFormat="1" applyFont="1" applyFill="1" applyBorder="1" applyAlignment="1">
      <alignment horizontal="left" vertical="top" wrapText="1"/>
    </xf>
    <xf numFmtId="3" fontId="3" fillId="0" borderId="36" xfId="0" applyNumberFormat="1" applyFont="1" applyFill="1" applyBorder="1" applyAlignment="1">
      <alignment horizontal="center" vertical="center" textRotation="90" wrapText="1"/>
    </xf>
    <xf numFmtId="3" fontId="3" fillId="0" borderId="23" xfId="0" applyNumberFormat="1" applyFont="1" applyFill="1" applyBorder="1" applyAlignment="1">
      <alignment horizontal="center" vertical="center" textRotation="90" wrapText="1"/>
    </xf>
    <xf numFmtId="3" fontId="5" fillId="2" borderId="25" xfId="0" applyNumberFormat="1" applyFont="1" applyFill="1" applyBorder="1" applyAlignment="1">
      <alignment horizontal="left" vertical="top" wrapText="1"/>
    </xf>
    <xf numFmtId="3" fontId="5" fillId="2" borderId="26" xfId="0" applyNumberFormat="1" applyFont="1" applyFill="1" applyBorder="1" applyAlignment="1">
      <alignment horizontal="left" vertical="top" wrapText="1"/>
    </xf>
    <xf numFmtId="3" fontId="5" fillId="2" borderId="27" xfId="0" applyNumberFormat="1" applyFont="1" applyFill="1" applyBorder="1" applyAlignment="1">
      <alignment horizontal="left" vertical="top" wrapText="1"/>
    </xf>
    <xf numFmtId="3" fontId="6" fillId="3" borderId="28" xfId="0" applyNumberFormat="1" applyFont="1" applyFill="1" applyBorder="1" applyAlignment="1">
      <alignment horizontal="left" vertical="top" wrapText="1"/>
    </xf>
    <xf numFmtId="3" fontId="6" fillId="3" borderId="29" xfId="0" applyNumberFormat="1" applyFont="1" applyFill="1" applyBorder="1" applyAlignment="1">
      <alignment horizontal="left" vertical="top" wrapText="1"/>
    </xf>
    <xf numFmtId="3" fontId="6" fillId="3" borderId="30" xfId="0" applyNumberFormat="1" applyFont="1" applyFill="1" applyBorder="1" applyAlignment="1">
      <alignment horizontal="left" vertical="top" wrapText="1"/>
    </xf>
    <xf numFmtId="3" fontId="5" fillId="4" borderId="26" xfId="0" applyNumberFormat="1" applyFont="1" applyFill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left" vertical="top" wrapText="1"/>
    </xf>
    <xf numFmtId="3" fontId="2" fillId="0" borderId="27" xfId="0" applyNumberFormat="1" applyFont="1" applyBorder="1" applyAlignment="1">
      <alignment horizontal="left" vertical="top" wrapText="1"/>
    </xf>
    <xf numFmtId="3" fontId="3" fillId="5" borderId="25" xfId="0" applyNumberFormat="1" applyFont="1" applyFill="1" applyBorder="1" applyAlignment="1">
      <alignment horizontal="left" vertical="top" wrapText="1"/>
    </xf>
    <xf numFmtId="3" fontId="3" fillId="5" borderId="26" xfId="0" applyNumberFormat="1" applyFont="1" applyFill="1" applyBorder="1" applyAlignment="1">
      <alignment horizontal="left" vertical="top" wrapText="1"/>
    </xf>
    <xf numFmtId="3" fontId="3" fillId="5" borderId="27" xfId="0" applyNumberFormat="1" applyFont="1" applyFill="1" applyBorder="1" applyAlignment="1">
      <alignment horizontal="left" vertical="top" wrapText="1"/>
    </xf>
    <xf numFmtId="3" fontId="5" fillId="0" borderId="47" xfId="0" applyNumberFormat="1" applyFont="1" applyFill="1" applyBorder="1" applyAlignment="1">
      <alignment horizontal="center" vertical="top"/>
    </xf>
    <xf numFmtId="3" fontId="5" fillId="0" borderId="48" xfId="0" applyNumberFormat="1" applyFont="1" applyFill="1" applyBorder="1" applyAlignment="1">
      <alignment horizontal="center" vertical="top"/>
    </xf>
    <xf numFmtId="3" fontId="1" fillId="0" borderId="33" xfId="0" applyNumberFormat="1" applyFont="1" applyFill="1" applyBorder="1" applyAlignment="1">
      <alignment horizontal="center" vertical="top" wrapText="1"/>
    </xf>
    <xf numFmtId="3" fontId="1" fillId="0" borderId="45" xfId="0" applyNumberFormat="1" applyFont="1" applyFill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/>
    </xf>
    <xf numFmtId="3" fontId="1" fillId="0" borderId="38" xfId="0" applyNumberFormat="1" applyFont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3" fontId="5" fillId="5" borderId="25" xfId="0" applyNumberFormat="1" applyFont="1" applyFill="1" applyBorder="1" applyAlignment="1">
      <alignment horizontal="right" vertical="top"/>
    </xf>
    <xf numFmtId="3" fontId="5" fillId="5" borderId="26" xfId="0" applyNumberFormat="1" applyFont="1" applyFill="1" applyBorder="1" applyAlignment="1">
      <alignment horizontal="right" vertical="top"/>
    </xf>
    <xf numFmtId="3" fontId="5" fillId="5" borderId="1" xfId="0" applyNumberFormat="1" applyFont="1" applyFill="1" applyBorder="1" applyAlignment="1">
      <alignment horizontal="right" vertical="top"/>
    </xf>
    <xf numFmtId="3" fontId="3" fillId="5" borderId="25" xfId="0" applyNumberFormat="1" applyFont="1" applyFill="1" applyBorder="1" applyAlignment="1">
      <alignment horizontal="center" vertical="top"/>
    </xf>
    <xf numFmtId="3" fontId="3" fillId="5" borderId="26" xfId="0" applyNumberFormat="1" applyFont="1" applyFill="1" applyBorder="1" applyAlignment="1">
      <alignment horizontal="center" vertical="top"/>
    </xf>
    <xf numFmtId="3" fontId="3" fillId="5" borderId="27" xfId="0" applyNumberFormat="1" applyFont="1" applyFill="1" applyBorder="1" applyAlignment="1">
      <alignment horizontal="center" vertical="top"/>
    </xf>
    <xf numFmtId="3" fontId="2" fillId="0" borderId="3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 textRotation="90"/>
    </xf>
    <xf numFmtId="3" fontId="5" fillId="0" borderId="53" xfId="0" applyNumberFormat="1" applyFont="1" applyFill="1" applyBorder="1" applyAlignment="1">
      <alignment horizontal="center" textRotation="90"/>
    </xf>
    <xf numFmtId="3" fontId="4" fillId="8" borderId="55" xfId="0" applyNumberFormat="1" applyFont="1" applyFill="1" applyBorder="1" applyAlignment="1">
      <alignment horizontal="left" vertical="top" wrapText="1"/>
    </xf>
    <xf numFmtId="3" fontId="4" fillId="8" borderId="22" xfId="0" applyNumberFormat="1" applyFont="1" applyFill="1" applyBorder="1" applyAlignment="1">
      <alignment horizontal="left" vertical="top" wrapText="1"/>
    </xf>
    <xf numFmtId="3" fontId="4" fillId="8" borderId="6" xfId="0" applyNumberFormat="1" applyFont="1" applyFill="1" applyBorder="1" applyAlignment="1">
      <alignment horizontal="left" vertical="top" wrapText="1"/>
    </xf>
    <xf numFmtId="3" fontId="4" fillId="8" borderId="14" xfId="0" applyNumberFormat="1" applyFont="1" applyFill="1" applyBorder="1" applyAlignment="1">
      <alignment horizontal="left" vertical="top" wrapText="1"/>
    </xf>
    <xf numFmtId="3" fontId="1" fillId="0" borderId="53" xfId="0" applyNumberFormat="1" applyFont="1" applyFill="1" applyBorder="1" applyAlignment="1">
      <alignment horizontal="left" vertical="top" wrapText="1"/>
    </xf>
    <xf numFmtId="3" fontId="3" fillId="5" borderId="39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48" xfId="0" applyNumberFormat="1" applyFont="1" applyFill="1" applyBorder="1" applyAlignment="1">
      <alignment horizontal="center" vertical="center"/>
    </xf>
    <xf numFmtId="3" fontId="5" fillId="5" borderId="25" xfId="0" applyNumberFormat="1" applyFont="1" applyFill="1" applyBorder="1" applyAlignment="1">
      <alignment horizontal="left" vertical="top" wrapText="1"/>
    </xf>
    <xf numFmtId="3" fontId="5" fillId="5" borderId="26" xfId="0" applyNumberFormat="1" applyFont="1" applyFill="1" applyBorder="1" applyAlignment="1">
      <alignment horizontal="left" vertical="top" wrapText="1"/>
    </xf>
    <xf numFmtId="3" fontId="5" fillId="5" borderId="35" xfId="0" applyNumberFormat="1" applyFont="1" applyFill="1" applyBorder="1" applyAlignment="1">
      <alignment horizontal="left" vertical="top" wrapText="1"/>
    </xf>
    <xf numFmtId="3" fontId="5" fillId="5" borderId="27" xfId="0" applyNumberFormat="1" applyFont="1" applyFill="1" applyBorder="1" applyAlignment="1">
      <alignment horizontal="left" vertical="top" wrapText="1"/>
    </xf>
    <xf numFmtId="3" fontId="3" fillId="6" borderId="6" xfId="0" applyNumberFormat="1" applyFont="1" applyFill="1" applyBorder="1" applyAlignment="1">
      <alignment horizontal="left" vertical="top" wrapText="1"/>
    </xf>
    <xf numFmtId="3" fontId="3" fillId="6" borderId="14" xfId="0" applyNumberFormat="1" applyFont="1" applyFill="1" applyBorder="1" applyAlignment="1">
      <alignment horizontal="left" vertical="top" wrapText="1"/>
    </xf>
    <xf numFmtId="3" fontId="4" fillId="0" borderId="55" xfId="0" applyNumberFormat="1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left" vertical="top" wrapText="1"/>
    </xf>
    <xf numFmtId="3" fontId="1" fillId="0" borderId="32" xfId="0" applyNumberFormat="1" applyFont="1" applyFill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8" borderId="41" xfId="0" applyNumberFormat="1" applyFont="1" applyFill="1" applyBorder="1" applyAlignment="1">
      <alignment horizontal="left" vertical="top" wrapText="1"/>
    </xf>
    <xf numFmtId="3" fontId="1" fillId="8" borderId="32" xfId="0" applyNumberFormat="1" applyFont="1" applyFill="1" applyBorder="1" applyAlignment="1">
      <alignment horizontal="left" vertical="top" wrapText="1"/>
    </xf>
    <xf numFmtId="49" fontId="3" fillId="6" borderId="44" xfId="0" applyNumberFormat="1" applyFont="1" applyFill="1" applyBorder="1" applyAlignment="1">
      <alignment horizontal="center" vertical="top" wrapText="1"/>
    </xf>
    <xf numFmtId="3" fontId="5" fillId="8" borderId="0" xfId="0" applyNumberFormat="1" applyFont="1" applyFill="1" applyBorder="1" applyAlignment="1">
      <alignment horizontal="left" vertical="top" wrapText="1"/>
    </xf>
    <xf numFmtId="3" fontId="5" fillId="8" borderId="5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center" textRotation="90"/>
    </xf>
    <xf numFmtId="3" fontId="3" fillId="0" borderId="53" xfId="0" applyNumberFormat="1" applyFont="1" applyBorder="1" applyAlignment="1">
      <alignment horizontal="center" vertical="center" textRotation="90"/>
    </xf>
    <xf numFmtId="3" fontId="3" fillId="0" borderId="15" xfId="0" applyNumberFormat="1" applyFont="1" applyFill="1" applyBorder="1" applyAlignment="1">
      <alignment horizontal="center" vertical="center" textRotation="90" wrapText="1"/>
    </xf>
    <xf numFmtId="3" fontId="3" fillId="0" borderId="53" xfId="0" applyNumberFormat="1" applyFont="1" applyFill="1" applyBorder="1" applyAlignment="1">
      <alignment horizontal="center" vertical="center" textRotation="90" wrapText="1"/>
    </xf>
    <xf numFmtId="3" fontId="3" fillId="0" borderId="57" xfId="0" applyNumberFormat="1" applyFont="1" applyFill="1" applyBorder="1" applyAlignment="1">
      <alignment horizontal="center" vertical="center" textRotation="90" wrapText="1"/>
    </xf>
    <xf numFmtId="3" fontId="1" fillId="8" borderId="55" xfId="0" applyNumberFormat="1" applyFont="1" applyFill="1" applyBorder="1" applyAlignment="1">
      <alignment horizontal="left" vertical="top" wrapText="1"/>
    </xf>
    <xf numFmtId="3" fontId="1" fillId="8" borderId="14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0" borderId="58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20" xfId="0" applyNumberFormat="1" applyFont="1" applyFill="1" applyBorder="1" applyAlignment="1">
      <alignment horizontal="center" vertical="top"/>
    </xf>
    <xf numFmtId="3" fontId="1" fillId="0" borderId="64" xfId="0" applyNumberFormat="1" applyFont="1" applyFill="1" applyBorder="1" applyAlignment="1">
      <alignment horizontal="center" vertical="top" wrapText="1"/>
    </xf>
    <xf numFmtId="3" fontId="1" fillId="0" borderId="54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8" borderId="0" xfId="0" applyNumberFormat="1" applyFont="1" applyFill="1" applyBorder="1" applyAlignment="1">
      <alignment horizontal="left" vertical="top" wrapText="1"/>
    </xf>
    <xf numFmtId="3" fontId="1" fillId="8" borderId="36" xfId="0" applyNumberFormat="1" applyFont="1" applyFill="1" applyBorder="1" applyAlignment="1">
      <alignment horizontal="left" vertical="top" wrapText="1"/>
    </xf>
    <xf numFmtId="3" fontId="1" fillId="8" borderId="53" xfId="0" applyNumberFormat="1" applyFont="1" applyFill="1" applyBorder="1" applyAlignment="1">
      <alignment horizontal="left" vertical="top" wrapText="1"/>
    </xf>
    <xf numFmtId="3" fontId="1" fillId="8" borderId="57" xfId="0" applyNumberFormat="1" applyFont="1" applyFill="1" applyBorder="1" applyAlignment="1">
      <alignment horizontal="left" vertical="top" wrapText="1"/>
    </xf>
    <xf numFmtId="3" fontId="1" fillId="8" borderId="39" xfId="0" applyNumberFormat="1" applyFont="1" applyFill="1" applyBorder="1" applyAlignment="1">
      <alignment horizontal="left" vertical="top" wrapText="1"/>
    </xf>
    <xf numFmtId="3" fontId="3" fillId="7" borderId="42" xfId="0" applyNumberFormat="1" applyFont="1" applyFill="1" applyBorder="1" applyAlignment="1">
      <alignment horizontal="right" vertical="top"/>
    </xf>
    <xf numFmtId="3" fontId="3" fillId="7" borderId="69" xfId="0" applyNumberFormat="1" applyFont="1" applyFill="1" applyBorder="1" applyAlignment="1">
      <alignment horizontal="right" vertical="top"/>
    </xf>
    <xf numFmtId="3" fontId="3" fillId="7" borderId="40" xfId="0" applyNumberFormat="1" applyFont="1" applyFill="1" applyBorder="1" applyAlignment="1">
      <alignment horizontal="right" vertical="top"/>
    </xf>
    <xf numFmtId="3" fontId="1" fillId="8" borderId="6" xfId="0" applyNumberFormat="1" applyFont="1" applyFill="1" applyBorder="1" applyAlignment="1">
      <alignment horizontal="left" vertical="top" wrapText="1"/>
    </xf>
    <xf numFmtId="3" fontId="1" fillId="8" borderId="22" xfId="0" applyNumberFormat="1" applyFont="1" applyFill="1" applyBorder="1" applyAlignment="1">
      <alignment horizontal="left" vertical="top" wrapText="1"/>
    </xf>
    <xf numFmtId="3" fontId="5" fillId="8" borderId="62" xfId="0" applyNumberFormat="1" applyFont="1" applyFill="1" applyBorder="1" applyAlignment="1">
      <alignment horizontal="left" vertical="top" wrapText="1"/>
    </xf>
    <xf numFmtId="3" fontId="5" fillId="8" borderId="29" xfId="0" applyNumberFormat="1" applyFont="1" applyFill="1" applyBorder="1" applyAlignment="1">
      <alignment horizontal="left" vertical="top" wrapText="1"/>
    </xf>
    <xf numFmtId="3" fontId="5" fillId="8" borderId="64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vertical="top" wrapText="1"/>
    </xf>
    <xf numFmtId="3" fontId="1" fillId="0" borderId="53" xfId="0" applyNumberFormat="1" applyFont="1" applyBorder="1" applyAlignment="1">
      <alignment horizontal="left" vertical="top" wrapText="1"/>
    </xf>
    <xf numFmtId="3" fontId="1" fillId="8" borderId="0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3" fontId="1" fillId="8" borderId="6" xfId="0" applyNumberFormat="1" applyFont="1" applyFill="1" applyBorder="1" applyAlignment="1">
      <alignment vertical="top" wrapText="1"/>
    </xf>
    <xf numFmtId="3" fontId="1" fillId="8" borderId="22" xfId="0" applyNumberFormat="1" applyFont="1" applyFill="1" applyBorder="1" applyAlignment="1">
      <alignment vertical="top" wrapText="1"/>
    </xf>
    <xf numFmtId="3" fontId="1" fillId="0" borderId="72" xfId="0" applyNumberFormat="1" applyFont="1" applyFill="1" applyBorder="1" applyAlignment="1">
      <alignment horizontal="center" vertical="center" textRotation="90" wrapText="1"/>
    </xf>
    <xf numFmtId="3" fontId="1" fillId="0" borderId="71" xfId="0" applyNumberFormat="1" applyFont="1" applyFill="1" applyBorder="1" applyAlignment="1">
      <alignment horizontal="center" vertical="center" textRotation="90" wrapText="1"/>
    </xf>
    <xf numFmtId="3" fontId="3" fillId="0" borderId="47" xfId="0" applyNumberFormat="1" applyFont="1" applyBorder="1" applyAlignment="1">
      <alignment horizontal="center" vertical="top"/>
    </xf>
    <xf numFmtId="3" fontId="3" fillId="0" borderId="48" xfId="0" applyNumberFormat="1" applyFont="1" applyBorder="1" applyAlignment="1">
      <alignment horizontal="center" vertical="top"/>
    </xf>
    <xf numFmtId="3" fontId="1" fillId="8" borderId="34" xfId="0" applyNumberFormat="1" applyFont="1" applyFill="1" applyBorder="1" applyAlignment="1">
      <alignment horizontal="left" vertical="top" wrapText="1"/>
    </xf>
    <xf numFmtId="3" fontId="1" fillId="8" borderId="4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9" borderId="25" xfId="0" applyNumberFormat="1" applyFont="1" applyFill="1" applyBorder="1" applyAlignment="1">
      <alignment horizontal="center" vertical="top" wrapText="1"/>
    </xf>
    <xf numFmtId="3" fontId="1" fillId="9" borderId="26" xfId="0" applyNumberFormat="1" applyFont="1" applyFill="1" applyBorder="1" applyAlignment="1">
      <alignment horizontal="center" vertical="top" wrapText="1"/>
    </xf>
    <xf numFmtId="3" fontId="1" fillId="9" borderId="27" xfId="0" applyNumberFormat="1" applyFont="1" applyFill="1" applyBorder="1" applyAlignment="1">
      <alignment horizontal="center" vertical="top" wrapText="1"/>
    </xf>
    <xf numFmtId="49" fontId="5" fillId="5" borderId="51" xfId="0" applyNumberFormat="1" applyFont="1" applyFill="1" applyBorder="1" applyAlignment="1">
      <alignment horizontal="left" vertical="top" wrapText="1"/>
    </xf>
    <xf numFmtId="49" fontId="5" fillId="5" borderId="26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38" xfId="0" applyNumberFormat="1" applyFont="1" applyFill="1" applyBorder="1" applyAlignment="1">
      <alignment horizontal="center" vertical="top"/>
    </xf>
    <xf numFmtId="3" fontId="1" fillId="0" borderId="46" xfId="0" applyNumberFormat="1" applyFont="1" applyFill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3" fillId="6" borderId="0" xfId="0" applyNumberFormat="1" applyFont="1" applyFill="1" applyBorder="1" applyAlignment="1">
      <alignment horizontal="center" vertical="center" wrapText="1"/>
    </xf>
    <xf numFmtId="3" fontId="5" fillId="3" borderId="63" xfId="0" applyNumberFormat="1" applyFont="1" applyFill="1" applyBorder="1" applyAlignment="1">
      <alignment horizontal="right" vertical="top"/>
    </xf>
    <xf numFmtId="3" fontId="5" fillId="3" borderId="16" xfId="0" applyNumberFormat="1" applyFont="1" applyFill="1" applyBorder="1" applyAlignment="1">
      <alignment horizontal="right" vertical="top"/>
    </xf>
    <xf numFmtId="3" fontId="5" fillId="3" borderId="17" xfId="0" applyNumberFormat="1" applyFont="1" applyFill="1" applyBorder="1" applyAlignment="1">
      <alignment horizontal="right" vertical="top"/>
    </xf>
    <xf numFmtId="3" fontId="3" fillId="6" borderId="0" xfId="0" applyNumberFormat="1" applyFont="1" applyFill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left" vertical="top"/>
    </xf>
    <xf numFmtId="3" fontId="4" fillId="0" borderId="54" xfId="0" applyNumberFormat="1" applyFont="1" applyBorder="1" applyAlignment="1">
      <alignment horizontal="left" vertical="top"/>
    </xf>
    <xf numFmtId="3" fontId="1" fillId="6" borderId="0" xfId="0" applyNumberFormat="1" applyFont="1" applyFill="1" applyBorder="1" applyAlignment="1">
      <alignment horizontal="center" vertical="top" wrapText="1"/>
    </xf>
    <xf numFmtId="3" fontId="5" fillId="4" borderId="51" xfId="0" applyNumberFormat="1" applyFont="1" applyFill="1" applyBorder="1" applyAlignment="1">
      <alignment horizontal="right" vertical="top"/>
    </xf>
    <xf numFmtId="3" fontId="5" fillId="4" borderId="26" xfId="0" applyNumberFormat="1" applyFont="1" applyFill="1" applyBorder="1" applyAlignment="1">
      <alignment horizontal="right" vertical="top"/>
    </xf>
    <xf numFmtId="3" fontId="5" fillId="3" borderId="51" xfId="0" applyNumberFormat="1" applyFont="1" applyFill="1" applyBorder="1" applyAlignment="1">
      <alignment horizontal="right" vertical="top"/>
    </xf>
    <xf numFmtId="3" fontId="5" fillId="3" borderId="26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left" vertical="top"/>
    </xf>
    <xf numFmtId="3" fontId="4" fillId="0" borderId="16" xfId="0" applyNumberFormat="1" applyFont="1" applyBorder="1" applyAlignment="1">
      <alignment horizontal="left" vertical="top"/>
    </xf>
    <xf numFmtId="3" fontId="4" fillId="0" borderId="17" xfId="0" applyNumberFormat="1" applyFont="1" applyBorder="1" applyAlignment="1">
      <alignment horizontal="left" vertical="top"/>
    </xf>
    <xf numFmtId="3" fontId="5" fillId="7" borderId="39" xfId="0" applyNumberFormat="1" applyFont="1" applyFill="1" applyBorder="1" applyAlignment="1">
      <alignment horizontal="right" vertical="top"/>
    </xf>
    <xf numFmtId="3" fontId="5" fillId="7" borderId="1" xfId="0" applyNumberFormat="1" applyFont="1" applyFill="1" applyBorder="1" applyAlignment="1">
      <alignment horizontal="right" vertical="top"/>
    </xf>
    <xf numFmtId="3" fontId="5" fillId="7" borderId="48" xfId="0" applyNumberFormat="1" applyFont="1" applyFill="1" applyBorder="1" applyAlignment="1">
      <alignment horizontal="right" vertical="top"/>
    </xf>
    <xf numFmtId="3" fontId="3" fillId="6" borderId="0" xfId="0" applyNumberFormat="1" applyFont="1" applyFill="1" applyBorder="1" applyAlignment="1">
      <alignment horizontal="center" vertical="top"/>
    </xf>
    <xf numFmtId="3" fontId="4" fillId="0" borderId="63" xfId="0" applyNumberFormat="1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4" fillId="0" borderId="32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54" xfId="0" applyNumberFormat="1" applyFont="1" applyBorder="1" applyAlignment="1">
      <alignment horizontal="left" vertical="top" wrapText="1"/>
    </xf>
    <xf numFmtId="3" fontId="5" fillId="3" borderId="32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3" fontId="5" fillId="3" borderId="54" xfId="0" applyNumberFormat="1" applyFont="1" applyFill="1" applyBorder="1" applyAlignment="1">
      <alignment horizontal="right" vertical="top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13" xfId="0" applyNumberFormat="1" applyFont="1" applyBorder="1" applyAlignment="1">
      <alignment horizontal="center" vertical="center" textRotation="90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49" fontId="1" fillId="0" borderId="20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14" xfId="0" applyNumberFormat="1" applyFont="1" applyBorder="1" applyAlignment="1">
      <alignment horizontal="center" vertical="center" textRotation="90" wrapText="1"/>
    </xf>
    <xf numFmtId="3" fontId="1" fillId="0" borderId="22" xfId="0" applyNumberFormat="1" applyFont="1" applyBorder="1" applyAlignment="1">
      <alignment horizontal="center" vertical="center" textRotation="90" wrapText="1"/>
    </xf>
    <xf numFmtId="3" fontId="4" fillId="0" borderId="15" xfId="0" applyNumberFormat="1" applyFont="1" applyBorder="1" applyAlignment="1">
      <alignment horizontal="center" vertical="center" textRotation="90" wrapText="1"/>
    </xf>
    <xf numFmtId="3" fontId="4" fillId="0" borderId="23" xfId="0" applyNumberFormat="1" applyFont="1" applyBorder="1" applyAlignment="1">
      <alignment horizontal="center" vertical="center" textRotation="90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center" vertical="center" textRotation="90" wrapText="1"/>
    </xf>
    <xf numFmtId="3" fontId="4" fillId="0" borderId="46" xfId="0" applyNumberFormat="1" applyFont="1" applyFill="1" applyBorder="1" applyAlignment="1">
      <alignment horizontal="center" vertical="center" textRotation="90" wrapText="1"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3" fontId="5" fillId="0" borderId="37" xfId="0" applyNumberFormat="1" applyFont="1" applyFill="1" applyBorder="1" applyAlignment="1">
      <alignment horizontal="center" vertical="top"/>
    </xf>
    <xf numFmtId="3" fontId="5" fillId="0" borderId="65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/>
    </xf>
    <xf numFmtId="3" fontId="5" fillId="0" borderId="22" xfId="0" applyNumberFormat="1" applyFont="1" applyFill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8" borderId="59" xfId="0" applyNumberFormat="1" applyFont="1" applyFill="1" applyBorder="1" applyAlignment="1">
      <alignment horizontal="center" vertical="top"/>
    </xf>
    <xf numFmtId="3" fontId="1" fillId="8" borderId="44" xfId="0" applyNumberFormat="1" applyFont="1" applyFill="1" applyBorder="1" applyAlignment="1">
      <alignment horizontal="center" vertical="top"/>
    </xf>
    <xf numFmtId="3" fontId="1" fillId="0" borderId="22" xfId="0" applyNumberFormat="1" applyFont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57" xfId="0" applyNumberFormat="1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left" vertical="top" wrapText="1"/>
    </xf>
    <xf numFmtId="3" fontId="1" fillId="10" borderId="42" xfId="0" applyNumberFormat="1" applyFont="1" applyFill="1" applyBorder="1" applyAlignment="1">
      <alignment horizontal="center" vertical="top" wrapText="1"/>
    </xf>
    <xf numFmtId="3" fontId="1" fillId="10" borderId="69" xfId="0" applyNumberFormat="1" applyFont="1" applyFill="1" applyBorder="1" applyAlignment="1">
      <alignment horizontal="center" vertical="top" wrapText="1"/>
    </xf>
    <xf numFmtId="3" fontId="1" fillId="10" borderId="40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left" vertical="top" wrapText="1"/>
    </xf>
    <xf numFmtId="3" fontId="1" fillId="0" borderId="60" xfId="0" applyNumberFormat="1" applyFont="1" applyFill="1" applyBorder="1" applyAlignment="1">
      <alignment horizontal="left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1" fillId="8" borderId="60" xfId="0" applyNumberFormat="1" applyFont="1" applyFill="1" applyBorder="1" applyAlignment="1">
      <alignment horizontal="left" vertical="top" wrapText="1"/>
    </xf>
    <xf numFmtId="3" fontId="1" fillId="0" borderId="60" xfId="0" applyNumberFormat="1" applyFont="1" applyFill="1" applyBorder="1" applyAlignment="1">
      <alignment horizontal="center" vertical="top" wrapText="1"/>
    </xf>
    <xf numFmtId="49" fontId="3" fillId="6" borderId="43" xfId="0" applyNumberFormat="1" applyFont="1" applyFill="1" applyBorder="1" applyAlignment="1">
      <alignment horizontal="center" vertical="top" wrapText="1"/>
    </xf>
    <xf numFmtId="3" fontId="5" fillId="8" borderId="14" xfId="0" applyNumberFormat="1" applyFont="1" applyFill="1" applyBorder="1" applyAlignment="1">
      <alignment horizontal="left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1" fillId="8" borderId="14" xfId="0" applyNumberFormat="1" applyFont="1" applyFill="1" applyBorder="1" applyAlignment="1">
      <alignment horizontal="center" vertical="top" wrapText="1"/>
    </xf>
    <xf numFmtId="3" fontId="1" fillId="8" borderId="55" xfId="0" applyNumberFormat="1" applyFont="1" applyFill="1" applyBorder="1" applyAlignment="1">
      <alignment horizontal="center" vertical="top" wrapText="1"/>
    </xf>
    <xf numFmtId="3" fontId="1" fillId="8" borderId="60" xfId="0" applyNumberFormat="1" applyFont="1" applyFill="1" applyBorder="1" applyAlignment="1">
      <alignment horizontal="center" vertical="top" wrapText="1"/>
    </xf>
    <xf numFmtId="3" fontId="3" fillId="10" borderId="69" xfId="0" applyNumberFormat="1" applyFont="1" applyFill="1" applyBorder="1" applyAlignment="1">
      <alignment horizontal="right" vertical="top"/>
    </xf>
    <xf numFmtId="3" fontId="3" fillId="10" borderId="40" xfId="0" applyNumberFormat="1" applyFont="1" applyFill="1" applyBorder="1" applyAlignment="1">
      <alignment horizontal="right" vertical="top"/>
    </xf>
    <xf numFmtId="3" fontId="5" fillId="8" borderId="55" xfId="0" applyNumberFormat="1" applyFont="1" applyFill="1" applyBorder="1" applyAlignment="1">
      <alignment horizontal="left" vertical="top" wrapText="1"/>
    </xf>
    <xf numFmtId="3" fontId="5" fillId="8" borderId="60" xfId="0" applyNumberFormat="1" applyFont="1" applyFill="1" applyBorder="1" applyAlignment="1">
      <alignment horizontal="left" vertical="top" wrapText="1"/>
    </xf>
    <xf numFmtId="3" fontId="1" fillId="0" borderId="23" xfId="0" applyNumberFormat="1" applyFont="1" applyBorder="1" applyAlignment="1">
      <alignment horizontal="left" vertical="top" wrapText="1"/>
    </xf>
    <xf numFmtId="3" fontId="1" fillId="0" borderId="36" xfId="0" applyNumberFormat="1" applyFont="1" applyFill="1" applyBorder="1" applyAlignment="1">
      <alignment horizontal="center" vertical="top" wrapText="1"/>
    </xf>
    <xf numFmtId="3" fontId="1" fillId="0" borderId="57" xfId="0" applyNumberFormat="1" applyFont="1" applyFill="1" applyBorder="1" applyAlignment="1">
      <alignment horizontal="center" vertical="top" wrapText="1"/>
    </xf>
    <xf numFmtId="3" fontId="1" fillId="0" borderId="67" xfId="0" applyNumberFormat="1" applyFont="1" applyFill="1" applyBorder="1" applyAlignment="1">
      <alignment horizontal="center" vertical="top"/>
    </xf>
    <xf numFmtId="3" fontId="3" fillId="10" borderId="45" xfId="0" applyNumberFormat="1" applyFont="1" applyFill="1" applyBorder="1" applyAlignment="1">
      <alignment horizontal="right" vertical="top"/>
    </xf>
    <xf numFmtId="3" fontId="1" fillId="8" borderId="53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3" fontId="1" fillId="0" borderId="35" xfId="0" applyNumberFormat="1" applyFont="1" applyBorder="1" applyAlignment="1">
      <alignment vertical="top" wrapText="1"/>
    </xf>
    <xf numFmtId="49" fontId="3" fillId="5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3" fontId="1" fillId="8" borderId="14" xfId="0" applyNumberFormat="1" applyFont="1" applyFill="1" applyBorder="1" applyAlignment="1">
      <alignment vertical="top" wrapText="1"/>
    </xf>
    <xf numFmtId="3" fontId="1" fillId="0" borderId="80" xfId="0" applyNumberFormat="1" applyFont="1" applyFill="1" applyBorder="1" applyAlignment="1">
      <alignment horizontal="center" vertical="center" textRotation="90" wrapText="1"/>
    </xf>
    <xf numFmtId="3" fontId="1" fillId="0" borderId="43" xfId="0" applyNumberFormat="1" applyFont="1" applyBorder="1" applyAlignment="1">
      <alignment horizontal="center" vertical="top" wrapText="1"/>
    </xf>
    <xf numFmtId="3" fontId="1" fillId="0" borderId="45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  <xf numFmtId="0" fontId="15" fillId="0" borderId="0" xfId="0" applyFont="1" applyAlignment="1">
      <alignment horizontal="right"/>
    </xf>
    <xf numFmtId="3" fontId="5" fillId="7" borderId="42" xfId="0" applyNumberFormat="1" applyFont="1" applyFill="1" applyBorder="1" applyAlignment="1">
      <alignment horizontal="right" vertical="top"/>
    </xf>
    <xf numFmtId="3" fontId="5" fillId="7" borderId="69" xfId="0" applyNumberFormat="1" applyFont="1" applyFill="1" applyBorder="1" applyAlignment="1">
      <alignment horizontal="right" vertical="top"/>
    </xf>
    <xf numFmtId="3" fontId="5" fillId="7" borderId="40" xfId="0" applyNumberFormat="1" applyFont="1" applyFill="1" applyBorder="1" applyAlignment="1">
      <alignment horizontal="right" vertical="top"/>
    </xf>
    <xf numFmtId="3" fontId="4" fillId="0" borderId="10" xfId="0" applyNumberFormat="1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left" vertical="top"/>
    </xf>
    <xf numFmtId="3" fontId="4" fillId="0" borderId="13" xfId="0" applyNumberFormat="1" applyFont="1" applyBorder="1" applyAlignment="1">
      <alignment horizontal="left" vertical="top"/>
    </xf>
    <xf numFmtId="3" fontId="4" fillId="0" borderId="68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left" vertical="top" wrapText="1"/>
    </xf>
    <xf numFmtId="3" fontId="4" fillId="0" borderId="68" xfId="0" applyNumberFormat="1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right" vertical="top"/>
    </xf>
    <xf numFmtId="3" fontId="5" fillId="3" borderId="29" xfId="0" applyNumberFormat="1" applyFont="1" applyFill="1" applyBorder="1" applyAlignment="1">
      <alignment horizontal="right" vertical="top"/>
    </xf>
    <xf numFmtId="3" fontId="5" fillId="3" borderId="30" xfId="0" applyNumberFormat="1" applyFont="1" applyFill="1" applyBorder="1" applyAlignment="1">
      <alignment horizontal="righ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7"/>
  <sheetViews>
    <sheetView tabSelected="1" zoomScaleNormal="100" zoomScaleSheetLayoutView="90" workbookViewId="0">
      <selection activeCell="Z11" sqref="Z11"/>
    </sheetView>
  </sheetViews>
  <sheetFormatPr defaultRowHeight="15" x14ac:dyDescent="0.25"/>
  <cols>
    <col min="1" max="3" width="3.140625" customWidth="1"/>
    <col min="4" max="4" width="28.7109375" customWidth="1"/>
    <col min="5" max="6" width="3" customWidth="1"/>
    <col min="7" max="7" width="5.85546875" customWidth="1"/>
    <col min="8" max="10" width="8.140625" customWidth="1"/>
    <col min="11" max="11" width="24.7109375" customWidth="1"/>
    <col min="12" max="14" width="4.85546875" customWidth="1"/>
  </cols>
  <sheetData>
    <row r="1" spans="1:15" s="868" customFormat="1" ht="12.75" customHeight="1" x14ac:dyDescent="0.2">
      <c r="A1" s="891" t="s">
        <v>0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67"/>
    </row>
    <row r="2" spans="1:15" s="868" customFormat="1" ht="12.75" customHeight="1" x14ac:dyDescent="0.2">
      <c r="A2" s="892" t="s">
        <v>1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67"/>
    </row>
    <row r="3" spans="1:15" s="868" customFormat="1" ht="15.75" x14ac:dyDescent="0.2">
      <c r="A3" s="893" t="s">
        <v>2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69"/>
    </row>
    <row r="4" spans="1:15" s="1" customFormat="1" ht="13.5" thickBot="1" x14ac:dyDescent="0.25">
      <c r="A4" s="2"/>
      <c r="B4" s="2"/>
      <c r="C4" s="2"/>
      <c r="D4" s="3"/>
      <c r="E4" s="3"/>
      <c r="F4" s="3"/>
      <c r="G4" s="3"/>
      <c r="H4" s="4"/>
      <c r="I4" s="4"/>
      <c r="J4" s="4"/>
      <c r="K4" s="5"/>
      <c r="L4" s="894" t="s">
        <v>3</v>
      </c>
      <c r="M4" s="894"/>
      <c r="N4" s="894"/>
      <c r="O4" s="3"/>
    </row>
    <row r="5" spans="1:15" s="1" customFormat="1" ht="21" customHeight="1" x14ac:dyDescent="0.2">
      <c r="A5" s="895" t="s">
        <v>4</v>
      </c>
      <c r="B5" s="898" t="s">
        <v>5</v>
      </c>
      <c r="C5" s="898" t="s">
        <v>6</v>
      </c>
      <c r="D5" s="901" t="s">
        <v>7</v>
      </c>
      <c r="E5" s="904" t="s">
        <v>8</v>
      </c>
      <c r="F5" s="877" t="s">
        <v>10</v>
      </c>
      <c r="G5" s="877" t="s">
        <v>11</v>
      </c>
      <c r="H5" s="880" t="s">
        <v>12</v>
      </c>
      <c r="I5" s="880" t="s">
        <v>13</v>
      </c>
      <c r="J5" s="880" t="s">
        <v>14</v>
      </c>
      <c r="K5" s="883" t="s">
        <v>15</v>
      </c>
      <c r="L5" s="884"/>
      <c r="M5" s="884"/>
      <c r="N5" s="885"/>
    </row>
    <row r="6" spans="1:15" s="1" customFormat="1" ht="12.75" customHeight="1" x14ac:dyDescent="0.2">
      <c r="A6" s="896"/>
      <c r="B6" s="899"/>
      <c r="C6" s="899"/>
      <c r="D6" s="902"/>
      <c r="E6" s="905"/>
      <c r="F6" s="878"/>
      <c r="G6" s="878"/>
      <c r="H6" s="881"/>
      <c r="I6" s="881"/>
      <c r="J6" s="881"/>
      <c r="K6" s="886" t="s">
        <v>7</v>
      </c>
      <c r="L6" s="888" t="s">
        <v>16</v>
      </c>
      <c r="M6" s="889"/>
      <c r="N6" s="890"/>
    </row>
    <row r="7" spans="1:15" s="1" customFormat="1" ht="102.75" customHeight="1" thickBot="1" x14ac:dyDescent="0.25">
      <c r="A7" s="897"/>
      <c r="B7" s="900"/>
      <c r="C7" s="900"/>
      <c r="D7" s="903"/>
      <c r="E7" s="906"/>
      <c r="F7" s="879"/>
      <c r="G7" s="879"/>
      <c r="H7" s="882"/>
      <c r="I7" s="882"/>
      <c r="J7" s="882"/>
      <c r="K7" s="887"/>
      <c r="L7" s="6" t="s">
        <v>17</v>
      </c>
      <c r="M7" s="6" t="s">
        <v>18</v>
      </c>
      <c r="N7" s="7" t="s">
        <v>19</v>
      </c>
    </row>
    <row r="8" spans="1:15" s="1" customFormat="1" ht="13.5" thickBot="1" x14ac:dyDescent="0.25">
      <c r="A8" s="921" t="s">
        <v>20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3"/>
    </row>
    <row r="9" spans="1:15" s="1" customFormat="1" ht="13.5" thickBot="1" x14ac:dyDescent="0.25">
      <c r="A9" s="924" t="s">
        <v>21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6"/>
    </row>
    <row r="10" spans="1:15" s="1" customFormat="1" ht="16.5" customHeight="1" thickBot="1" x14ac:dyDescent="0.25">
      <c r="A10" s="8" t="s">
        <v>22</v>
      </c>
      <c r="B10" s="927" t="s">
        <v>23</v>
      </c>
      <c r="C10" s="927"/>
      <c r="D10" s="927"/>
      <c r="E10" s="927"/>
      <c r="F10" s="927"/>
      <c r="G10" s="927"/>
      <c r="H10" s="928"/>
      <c r="I10" s="928"/>
      <c r="J10" s="928"/>
      <c r="K10" s="928"/>
      <c r="L10" s="928"/>
      <c r="M10" s="928"/>
      <c r="N10" s="929"/>
    </row>
    <row r="11" spans="1:15" s="1" customFormat="1" ht="16.5" customHeight="1" thickBot="1" x14ac:dyDescent="0.25">
      <c r="A11" s="9" t="s">
        <v>22</v>
      </c>
      <c r="B11" s="10" t="s">
        <v>22</v>
      </c>
      <c r="C11" s="930" t="s">
        <v>24</v>
      </c>
      <c r="D11" s="931"/>
      <c r="E11" s="931"/>
      <c r="F11" s="931"/>
      <c r="G11" s="931"/>
      <c r="H11" s="931"/>
      <c r="I11" s="931"/>
      <c r="J11" s="931"/>
      <c r="K11" s="931"/>
      <c r="L11" s="931"/>
      <c r="M11" s="931"/>
      <c r="N11" s="932"/>
    </row>
    <row r="12" spans="1:15" s="1" customFormat="1" ht="32.25" customHeight="1" x14ac:dyDescent="0.2">
      <c r="A12" s="911" t="s">
        <v>22</v>
      </c>
      <c r="B12" s="913" t="s">
        <v>22</v>
      </c>
      <c r="C12" s="915" t="s">
        <v>22</v>
      </c>
      <c r="D12" s="917" t="s">
        <v>25</v>
      </c>
      <c r="E12" s="919" t="s">
        <v>26</v>
      </c>
      <c r="F12" s="907" t="s">
        <v>28</v>
      </c>
      <c r="G12" s="11" t="s">
        <v>29</v>
      </c>
      <c r="H12" s="12">
        <v>4</v>
      </c>
      <c r="I12" s="13">
        <v>4</v>
      </c>
      <c r="J12" s="13">
        <v>4</v>
      </c>
      <c r="K12" s="909" t="s">
        <v>30</v>
      </c>
      <c r="L12" s="14">
        <v>3</v>
      </c>
      <c r="M12" s="15">
        <v>3</v>
      </c>
      <c r="N12" s="16">
        <v>3</v>
      </c>
    </row>
    <row r="13" spans="1:15" s="1" customFormat="1" ht="13.5" thickBot="1" x14ac:dyDescent="0.25">
      <c r="A13" s="912"/>
      <c r="B13" s="914"/>
      <c r="C13" s="916"/>
      <c r="D13" s="918"/>
      <c r="E13" s="920"/>
      <c r="F13" s="908"/>
      <c r="G13" s="17" t="s">
        <v>31</v>
      </c>
      <c r="H13" s="18">
        <f>+H12</f>
        <v>4</v>
      </c>
      <c r="I13" s="19">
        <f>+I12</f>
        <v>4</v>
      </c>
      <c r="J13" s="19">
        <f>+J12</f>
        <v>4</v>
      </c>
      <c r="K13" s="910"/>
      <c r="L13" s="20"/>
      <c r="M13" s="21"/>
      <c r="N13" s="22"/>
    </row>
    <row r="14" spans="1:15" s="1" customFormat="1" ht="40.5" customHeight="1" x14ac:dyDescent="0.2">
      <c r="A14" s="911" t="s">
        <v>22</v>
      </c>
      <c r="B14" s="913" t="s">
        <v>22</v>
      </c>
      <c r="C14" s="915" t="s">
        <v>32</v>
      </c>
      <c r="D14" s="917" t="s">
        <v>157</v>
      </c>
      <c r="E14" s="919"/>
      <c r="F14" s="907" t="s">
        <v>28</v>
      </c>
      <c r="G14" s="23" t="s">
        <v>29</v>
      </c>
      <c r="H14" s="12">
        <v>2.9</v>
      </c>
      <c r="I14" s="13">
        <v>2.9</v>
      </c>
      <c r="J14" s="13">
        <v>2.9</v>
      </c>
      <c r="K14" s="24" t="s">
        <v>33</v>
      </c>
      <c r="L14" s="14">
        <v>10</v>
      </c>
      <c r="M14" s="15">
        <v>10</v>
      </c>
      <c r="N14" s="16">
        <v>10</v>
      </c>
    </row>
    <row r="15" spans="1:15" s="1" customFormat="1" ht="13.5" thickBot="1" x14ac:dyDescent="0.25">
      <c r="A15" s="912"/>
      <c r="B15" s="914"/>
      <c r="C15" s="916"/>
      <c r="D15" s="918"/>
      <c r="E15" s="920"/>
      <c r="F15" s="908"/>
      <c r="G15" s="25" t="s">
        <v>31</v>
      </c>
      <c r="H15" s="26">
        <f>+H14</f>
        <v>2.9</v>
      </c>
      <c r="I15" s="27">
        <f>+I14</f>
        <v>2.9</v>
      </c>
      <c r="J15" s="27">
        <f>+J14</f>
        <v>2.9</v>
      </c>
      <c r="K15" s="28"/>
      <c r="L15" s="29"/>
      <c r="M15" s="30"/>
      <c r="N15" s="31"/>
    </row>
    <row r="16" spans="1:15" s="1" customFormat="1" ht="29.25" customHeight="1" x14ac:dyDescent="0.2">
      <c r="A16" s="911" t="s">
        <v>22</v>
      </c>
      <c r="B16" s="913" t="s">
        <v>22</v>
      </c>
      <c r="C16" s="915" t="s">
        <v>34</v>
      </c>
      <c r="D16" s="917" t="s">
        <v>35</v>
      </c>
      <c r="E16" s="947"/>
      <c r="F16" s="933" t="s">
        <v>28</v>
      </c>
      <c r="G16" s="11" t="s">
        <v>29</v>
      </c>
      <c r="H16" s="12">
        <v>8.6</v>
      </c>
      <c r="I16" s="13">
        <v>8.6</v>
      </c>
      <c r="J16" s="13">
        <v>8.6</v>
      </c>
      <c r="K16" s="909" t="s">
        <v>36</v>
      </c>
      <c r="L16" s="935">
        <v>3</v>
      </c>
      <c r="M16" s="937">
        <v>4</v>
      </c>
      <c r="N16" s="939">
        <v>4</v>
      </c>
    </row>
    <row r="17" spans="1:17" s="1" customFormat="1" ht="13.5" thickBot="1" x14ac:dyDescent="0.25">
      <c r="A17" s="912"/>
      <c r="B17" s="914"/>
      <c r="C17" s="916"/>
      <c r="D17" s="918"/>
      <c r="E17" s="948"/>
      <c r="F17" s="934"/>
      <c r="G17" s="33" t="s">
        <v>31</v>
      </c>
      <c r="H17" s="18">
        <f>H16</f>
        <v>8.6</v>
      </c>
      <c r="I17" s="19">
        <f>+I16</f>
        <v>8.6</v>
      </c>
      <c r="J17" s="19">
        <f>+J16</f>
        <v>8.6</v>
      </c>
      <c r="K17" s="910"/>
      <c r="L17" s="936"/>
      <c r="M17" s="938"/>
      <c r="N17" s="940"/>
    </row>
    <row r="18" spans="1:17" s="1" customFormat="1" ht="13.5" thickBot="1" x14ac:dyDescent="0.25">
      <c r="A18" s="34" t="s">
        <v>22</v>
      </c>
      <c r="B18" s="35" t="s">
        <v>22</v>
      </c>
      <c r="C18" s="941" t="s">
        <v>37</v>
      </c>
      <c r="D18" s="942"/>
      <c r="E18" s="942"/>
      <c r="F18" s="942"/>
      <c r="G18" s="943"/>
      <c r="H18" s="36">
        <f>H17+H15+H13</f>
        <v>15.5</v>
      </c>
      <c r="I18" s="37">
        <f>I17+I15+I13</f>
        <v>15.5</v>
      </c>
      <c r="J18" s="38">
        <f>J17+J15+J13</f>
        <v>15.5</v>
      </c>
      <c r="K18" s="944"/>
      <c r="L18" s="945"/>
      <c r="M18" s="945"/>
      <c r="N18" s="946"/>
    </row>
    <row r="19" spans="1:17" s="1" customFormat="1" ht="13.5" thickBot="1" x14ac:dyDescent="0.25">
      <c r="A19" s="34" t="s">
        <v>22</v>
      </c>
      <c r="B19" s="39" t="s">
        <v>32</v>
      </c>
      <c r="C19" s="959" t="s">
        <v>38</v>
      </c>
      <c r="D19" s="960"/>
      <c r="E19" s="960"/>
      <c r="F19" s="960"/>
      <c r="G19" s="961"/>
      <c r="H19" s="961"/>
      <c r="I19" s="960"/>
      <c r="J19" s="960"/>
      <c r="K19" s="960"/>
      <c r="L19" s="960"/>
      <c r="M19" s="960"/>
      <c r="N19" s="962"/>
    </row>
    <row r="20" spans="1:17" s="1" customFormat="1" ht="12.75" customHeight="1" x14ac:dyDescent="0.2">
      <c r="A20" s="40" t="s">
        <v>22</v>
      </c>
      <c r="B20" s="41" t="s">
        <v>32</v>
      </c>
      <c r="C20" s="42" t="s">
        <v>22</v>
      </c>
      <c r="D20" s="963" t="s">
        <v>39</v>
      </c>
      <c r="E20" s="43"/>
      <c r="F20" s="44">
        <v>2</v>
      </c>
      <c r="G20" s="45" t="s">
        <v>40</v>
      </c>
      <c r="H20" s="46">
        <v>279</v>
      </c>
      <c r="I20" s="47">
        <v>264.5</v>
      </c>
      <c r="J20" s="47">
        <v>264.5</v>
      </c>
      <c r="K20" s="909" t="s">
        <v>41</v>
      </c>
      <c r="L20" s="48">
        <v>3350</v>
      </c>
      <c r="M20" s="48">
        <v>3500</v>
      </c>
      <c r="N20" s="49">
        <v>3500</v>
      </c>
      <c r="O20" s="50"/>
    </row>
    <row r="21" spans="1:17" s="1" customFormat="1" ht="15.75" customHeight="1" x14ac:dyDescent="0.2">
      <c r="A21" s="51"/>
      <c r="B21" s="52"/>
      <c r="C21" s="53"/>
      <c r="D21" s="964"/>
      <c r="E21" s="54"/>
      <c r="F21" s="55"/>
      <c r="G21" s="45" t="s">
        <v>29</v>
      </c>
      <c r="H21" s="56">
        <v>3280.9</v>
      </c>
      <c r="I21" s="57">
        <v>3440.2</v>
      </c>
      <c r="J21" s="57">
        <v>3421.6</v>
      </c>
      <c r="K21" s="955"/>
      <c r="L21" s="58"/>
      <c r="M21" s="58"/>
      <c r="N21" s="59"/>
      <c r="O21" s="50"/>
    </row>
    <row r="22" spans="1:17" s="1" customFormat="1" ht="15.75" customHeight="1" x14ac:dyDescent="0.2">
      <c r="A22" s="51"/>
      <c r="B22" s="52"/>
      <c r="C22" s="53"/>
      <c r="D22" s="60" t="s">
        <v>42</v>
      </c>
      <c r="E22" s="54"/>
      <c r="F22" s="55"/>
      <c r="G22" s="61"/>
      <c r="H22" s="62"/>
      <c r="I22" s="63"/>
      <c r="J22" s="63"/>
      <c r="K22" s="955"/>
      <c r="L22" s="58"/>
      <c r="M22" s="58"/>
      <c r="N22" s="59"/>
      <c r="O22" s="50"/>
    </row>
    <row r="23" spans="1:17" s="1" customFormat="1" ht="17.25" customHeight="1" x14ac:dyDescent="0.2">
      <c r="A23" s="51"/>
      <c r="B23" s="52"/>
      <c r="C23" s="53"/>
      <c r="D23" s="60" t="s">
        <v>43</v>
      </c>
      <c r="E23" s="54"/>
      <c r="F23" s="55"/>
      <c r="G23" s="61"/>
      <c r="H23" s="62"/>
      <c r="I23" s="63"/>
      <c r="J23" s="63"/>
      <c r="K23" s="955"/>
      <c r="L23" s="64"/>
      <c r="M23" s="64"/>
      <c r="N23" s="65"/>
      <c r="O23" s="50"/>
    </row>
    <row r="24" spans="1:17" s="1" customFormat="1" ht="28.5" customHeight="1" x14ac:dyDescent="0.2">
      <c r="A24" s="51"/>
      <c r="B24" s="52"/>
      <c r="C24" s="53"/>
      <c r="D24" s="60" t="s">
        <v>44</v>
      </c>
      <c r="E24" s="54"/>
      <c r="F24" s="55"/>
      <c r="G24" s="61"/>
      <c r="H24" s="62"/>
      <c r="I24" s="63"/>
      <c r="J24" s="63"/>
      <c r="K24" s="66"/>
      <c r="L24" s="58"/>
      <c r="M24" s="58"/>
      <c r="N24" s="65"/>
      <c r="O24" s="50"/>
      <c r="P24" s="67"/>
    </row>
    <row r="25" spans="1:17" s="1" customFormat="1" ht="28.5" customHeight="1" x14ac:dyDescent="0.2">
      <c r="A25" s="51"/>
      <c r="B25" s="52"/>
      <c r="C25" s="53"/>
      <c r="D25" s="60" t="s">
        <v>45</v>
      </c>
      <c r="E25" s="54"/>
      <c r="F25" s="55"/>
      <c r="G25" s="61"/>
      <c r="H25" s="62"/>
      <c r="I25" s="63"/>
      <c r="J25" s="63"/>
      <c r="K25" s="66"/>
      <c r="L25" s="58"/>
      <c r="M25" s="58"/>
      <c r="N25" s="65"/>
      <c r="O25" s="50"/>
    </row>
    <row r="26" spans="1:17" s="1" customFormat="1" ht="27" customHeight="1" x14ac:dyDescent="0.2">
      <c r="A26" s="51"/>
      <c r="B26" s="52"/>
      <c r="C26" s="53"/>
      <c r="D26" s="60" t="s">
        <v>46</v>
      </c>
      <c r="E26" s="68"/>
      <c r="F26" s="55"/>
      <c r="G26" s="61"/>
      <c r="H26" s="62"/>
      <c r="I26" s="63"/>
      <c r="J26" s="63"/>
      <c r="K26" s="69" t="s">
        <v>159</v>
      </c>
      <c r="L26" s="70">
        <v>100</v>
      </c>
      <c r="M26" s="70"/>
      <c r="N26" s="71"/>
      <c r="O26" s="50"/>
      <c r="P26" s="67"/>
    </row>
    <row r="27" spans="1:17" s="1" customFormat="1" ht="27" customHeight="1" x14ac:dyDescent="0.2">
      <c r="A27" s="51"/>
      <c r="B27" s="52"/>
      <c r="C27" s="53"/>
      <c r="D27" s="72" t="s">
        <v>158</v>
      </c>
      <c r="E27" s="54"/>
      <c r="F27" s="55"/>
      <c r="G27" s="73"/>
      <c r="H27" s="62"/>
      <c r="I27" s="63"/>
      <c r="J27" s="63"/>
      <c r="K27" s="69" t="s">
        <v>47</v>
      </c>
      <c r="L27" s="70"/>
      <c r="M27" s="74">
        <v>50</v>
      </c>
      <c r="N27" s="71">
        <v>100</v>
      </c>
      <c r="O27" s="50"/>
    </row>
    <row r="28" spans="1:17" s="1" customFormat="1" ht="27" customHeight="1" x14ac:dyDescent="0.2">
      <c r="A28" s="51"/>
      <c r="B28" s="52"/>
      <c r="C28" s="53"/>
      <c r="D28" s="965" t="s">
        <v>48</v>
      </c>
      <c r="E28" s="54"/>
      <c r="F28" s="55"/>
      <c r="G28" s="75"/>
      <c r="H28" s="76"/>
      <c r="I28" s="63"/>
      <c r="J28" s="63"/>
      <c r="K28" s="966" t="s">
        <v>49</v>
      </c>
      <c r="L28" s="77">
        <v>13.5</v>
      </c>
      <c r="M28" s="78">
        <v>14</v>
      </c>
      <c r="N28" s="79">
        <v>14</v>
      </c>
      <c r="P28" s="67"/>
      <c r="Q28" s="67"/>
    </row>
    <row r="29" spans="1:17" s="1" customFormat="1" ht="15.75" customHeight="1" thickBot="1" x14ac:dyDescent="0.25">
      <c r="A29" s="80"/>
      <c r="B29" s="81"/>
      <c r="C29" s="82"/>
      <c r="D29" s="918"/>
      <c r="E29" s="83"/>
      <c r="F29" s="84"/>
      <c r="G29" s="85" t="s">
        <v>31</v>
      </c>
      <c r="H29" s="86">
        <f>SUM(H20:H28)-H27</f>
        <v>3559.9</v>
      </c>
      <c r="I29" s="86">
        <f>SUM(I20:I28)-I27</f>
        <v>3704.7</v>
      </c>
      <c r="J29" s="86">
        <f>SUM(J20:J28)-J27</f>
        <v>3686.1</v>
      </c>
      <c r="K29" s="910"/>
      <c r="L29" s="87"/>
      <c r="M29" s="88"/>
      <c r="N29" s="89"/>
      <c r="O29" s="50"/>
    </row>
    <row r="30" spans="1:17" s="1" customFormat="1" ht="29.25" customHeight="1" x14ac:dyDescent="0.2">
      <c r="A30" s="90" t="s">
        <v>22</v>
      </c>
      <c r="B30" s="91" t="s">
        <v>32</v>
      </c>
      <c r="C30" s="42" t="s">
        <v>32</v>
      </c>
      <c r="D30" s="92" t="s">
        <v>50</v>
      </c>
      <c r="E30" s="949" t="s">
        <v>26</v>
      </c>
      <c r="F30" s="93" t="s">
        <v>28</v>
      </c>
      <c r="G30" s="94" t="s">
        <v>29</v>
      </c>
      <c r="H30" s="95">
        <v>406.9</v>
      </c>
      <c r="I30" s="96">
        <v>406.9</v>
      </c>
      <c r="J30" s="96">
        <v>406.9</v>
      </c>
      <c r="K30" s="97" t="s">
        <v>51</v>
      </c>
      <c r="L30" s="48">
        <v>73</v>
      </c>
      <c r="M30" s="48">
        <v>73</v>
      </c>
      <c r="N30" s="49">
        <v>73</v>
      </c>
      <c r="P30" s="67"/>
    </row>
    <row r="31" spans="1:17" s="1" customFormat="1" ht="29.25" customHeight="1" x14ac:dyDescent="0.2">
      <c r="A31" s="98"/>
      <c r="B31" s="99"/>
      <c r="C31" s="100"/>
      <c r="D31" s="101" t="s">
        <v>52</v>
      </c>
      <c r="E31" s="950"/>
      <c r="F31" s="102"/>
      <c r="G31" s="73"/>
      <c r="H31" s="103"/>
      <c r="I31" s="104"/>
      <c r="J31" s="105"/>
      <c r="K31" s="106"/>
      <c r="L31" s="107"/>
      <c r="M31" s="107"/>
      <c r="N31" s="108"/>
    </row>
    <row r="32" spans="1:17" s="1" customFormat="1" ht="42.75" customHeight="1" x14ac:dyDescent="0.2">
      <c r="A32" s="109"/>
      <c r="B32" s="110"/>
      <c r="C32" s="111"/>
      <c r="D32" s="112" t="s">
        <v>53</v>
      </c>
      <c r="E32" s="950"/>
      <c r="F32" s="113"/>
      <c r="G32" s="61"/>
      <c r="H32" s="114"/>
      <c r="I32" s="104"/>
      <c r="J32" s="104"/>
      <c r="K32" s="106"/>
      <c r="L32" s="107"/>
      <c r="M32" s="107"/>
      <c r="N32" s="108"/>
      <c r="P32" s="67"/>
    </row>
    <row r="33" spans="1:22" s="1" customFormat="1" ht="42" customHeight="1" x14ac:dyDescent="0.2">
      <c r="A33" s="109"/>
      <c r="B33" s="110"/>
      <c r="C33" s="53"/>
      <c r="D33" s="112" t="s">
        <v>54</v>
      </c>
      <c r="E33" s="115"/>
      <c r="F33" s="113"/>
      <c r="G33" s="61"/>
      <c r="H33" s="114"/>
      <c r="I33" s="104"/>
      <c r="J33" s="105"/>
      <c r="K33" s="106"/>
      <c r="L33" s="107"/>
      <c r="M33" s="107"/>
      <c r="N33" s="108"/>
      <c r="P33" s="67"/>
      <c r="Q33" s="67"/>
    </row>
    <row r="34" spans="1:22" s="1" customFormat="1" ht="28.5" customHeight="1" x14ac:dyDescent="0.2">
      <c r="A34" s="109"/>
      <c r="B34" s="110"/>
      <c r="C34" s="53"/>
      <c r="D34" s="116" t="s">
        <v>55</v>
      </c>
      <c r="E34" s="117"/>
      <c r="F34" s="113"/>
      <c r="G34" s="61"/>
      <c r="H34" s="114"/>
      <c r="I34" s="104"/>
      <c r="J34" s="105"/>
      <c r="K34" s="106"/>
      <c r="L34" s="107"/>
      <c r="M34" s="107"/>
      <c r="N34" s="108"/>
      <c r="Q34" s="67"/>
    </row>
    <row r="35" spans="1:22" s="1" customFormat="1" ht="18.75" customHeight="1" x14ac:dyDescent="0.2">
      <c r="A35" s="109"/>
      <c r="B35" s="110"/>
      <c r="C35" s="53"/>
      <c r="D35" s="951" t="s">
        <v>56</v>
      </c>
      <c r="E35" s="115"/>
      <c r="F35" s="113"/>
      <c r="G35" s="118"/>
      <c r="H35" s="119"/>
      <c r="I35" s="120"/>
      <c r="J35" s="120"/>
      <c r="K35" s="121"/>
      <c r="L35" s="122"/>
      <c r="M35" s="123"/>
      <c r="N35" s="124"/>
    </row>
    <row r="36" spans="1:22" s="1" customFormat="1" ht="13.5" thickBot="1" x14ac:dyDescent="0.25">
      <c r="A36" s="125"/>
      <c r="B36" s="126"/>
      <c r="C36" s="82"/>
      <c r="D36" s="952"/>
      <c r="E36" s="127"/>
      <c r="F36" s="128"/>
      <c r="G36" s="33" t="s">
        <v>31</v>
      </c>
      <c r="H36" s="86">
        <f>SUM(H30:H35)</f>
        <v>406.9</v>
      </c>
      <c r="I36" s="86">
        <f t="shared" ref="I36:J36" si="0">SUM(I30:I35)</f>
        <v>406.9</v>
      </c>
      <c r="J36" s="86">
        <f t="shared" si="0"/>
        <v>406.9</v>
      </c>
      <c r="K36" s="129"/>
      <c r="L36" s="130"/>
      <c r="M36" s="88"/>
      <c r="N36" s="131"/>
    </row>
    <row r="37" spans="1:22" s="1" customFormat="1" ht="29.25" customHeight="1" x14ac:dyDescent="0.2">
      <c r="A37" s="132" t="s">
        <v>22</v>
      </c>
      <c r="B37" s="110" t="s">
        <v>32</v>
      </c>
      <c r="C37" s="133" t="s">
        <v>34</v>
      </c>
      <c r="D37" s="953" t="s">
        <v>57</v>
      </c>
      <c r="E37" s="134"/>
      <c r="F37" s="135" t="s">
        <v>28</v>
      </c>
      <c r="G37" s="11" t="s">
        <v>29</v>
      </c>
      <c r="H37" s="136">
        <v>447</v>
      </c>
      <c r="I37" s="136">
        <v>447</v>
      </c>
      <c r="J37" s="136">
        <v>447</v>
      </c>
      <c r="K37" s="909" t="s">
        <v>58</v>
      </c>
      <c r="L37" s="137">
        <v>2296</v>
      </c>
      <c r="M37" s="138">
        <v>2296</v>
      </c>
      <c r="N37" s="139">
        <v>2296</v>
      </c>
    </row>
    <row r="38" spans="1:22" s="1" customFormat="1" ht="13.5" thickBot="1" x14ac:dyDescent="0.25">
      <c r="A38" s="132"/>
      <c r="B38" s="110"/>
      <c r="C38" s="133"/>
      <c r="D38" s="954"/>
      <c r="E38" s="134"/>
      <c r="F38" s="135"/>
      <c r="G38" s="17" t="s">
        <v>31</v>
      </c>
      <c r="H38" s="140">
        <f>H37</f>
        <v>447</v>
      </c>
      <c r="I38" s="141">
        <f>+I37</f>
        <v>447</v>
      </c>
      <c r="J38" s="141">
        <f>+J37</f>
        <v>447</v>
      </c>
      <c r="K38" s="955"/>
      <c r="L38" s="107"/>
      <c r="M38" s="58"/>
      <c r="N38" s="142"/>
    </row>
    <row r="39" spans="1:22" s="1" customFormat="1" ht="21" customHeight="1" x14ac:dyDescent="0.2">
      <c r="A39" s="143" t="s">
        <v>22</v>
      </c>
      <c r="B39" s="91" t="s">
        <v>32</v>
      </c>
      <c r="C39" s="144" t="s">
        <v>59</v>
      </c>
      <c r="D39" s="953" t="s">
        <v>60</v>
      </c>
      <c r="E39" s="145"/>
      <c r="F39" s="93" t="s">
        <v>28</v>
      </c>
      <c r="G39" s="11" t="s">
        <v>29</v>
      </c>
      <c r="H39" s="136">
        <v>93.2</v>
      </c>
      <c r="I39" s="146">
        <v>187</v>
      </c>
      <c r="J39" s="146">
        <v>187</v>
      </c>
      <c r="K39" s="909" t="s">
        <v>61</v>
      </c>
      <c r="L39" s="137">
        <v>792</v>
      </c>
      <c r="M39" s="138">
        <v>1580</v>
      </c>
      <c r="N39" s="139">
        <v>1589</v>
      </c>
    </row>
    <row r="40" spans="1:22" s="1" customFormat="1" ht="15.75" customHeight="1" thickBot="1" x14ac:dyDescent="0.25">
      <c r="A40" s="148"/>
      <c r="B40" s="126"/>
      <c r="C40" s="149"/>
      <c r="D40" s="952"/>
      <c r="E40" s="150"/>
      <c r="F40" s="151"/>
      <c r="G40" s="33" t="s">
        <v>31</v>
      </c>
      <c r="H40" s="152">
        <f>H39</f>
        <v>93.2</v>
      </c>
      <c r="I40" s="153">
        <f>+I39</f>
        <v>187</v>
      </c>
      <c r="J40" s="153">
        <f>+J39</f>
        <v>187</v>
      </c>
      <c r="K40" s="910"/>
      <c r="L40" s="130"/>
      <c r="M40" s="88"/>
      <c r="N40" s="131"/>
    </row>
    <row r="41" spans="1:22" s="1" customFormat="1" ht="13.5" thickBot="1" x14ac:dyDescent="0.25">
      <c r="A41" s="155" t="s">
        <v>22</v>
      </c>
      <c r="B41" s="81" t="s">
        <v>32</v>
      </c>
      <c r="C41" s="943" t="s">
        <v>37</v>
      </c>
      <c r="D41" s="943"/>
      <c r="E41" s="943"/>
      <c r="F41" s="943"/>
      <c r="G41" s="943"/>
      <c r="H41" s="156">
        <f>H38+H36+H29+H40</f>
        <v>4507</v>
      </c>
      <c r="I41" s="156">
        <f>I38+I36+I29+I40</f>
        <v>4745.5999999999995</v>
      </c>
      <c r="J41" s="156">
        <f>J38+J36+J29+J40</f>
        <v>4727</v>
      </c>
      <c r="K41" s="956"/>
      <c r="L41" s="957"/>
      <c r="M41" s="957"/>
      <c r="N41" s="958"/>
    </row>
    <row r="42" spans="1:22" s="1" customFormat="1" ht="15.75" customHeight="1" thickBot="1" x14ac:dyDescent="0.25">
      <c r="A42" s="157" t="s">
        <v>22</v>
      </c>
      <c r="B42" s="158" t="s">
        <v>34</v>
      </c>
      <c r="C42" s="960" t="s">
        <v>62</v>
      </c>
      <c r="D42" s="960"/>
      <c r="E42" s="960"/>
      <c r="F42" s="961"/>
      <c r="G42" s="961"/>
      <c r="H42" s="961"/>
      <c r="I42" s="961"/>
      <c r="J42" s="961"/>
      <c r="K42" s="960"/>
      <c r="L42" s="960"/>
      <c r="M42" s="960"/>
      <c r="N42" s="962"/>
      <c r="R42" s="67"/>
    </row>
    <row r="43" spans="1:22" s="1" customFormat="1" ht="15" customHeight="1" x14ac:dyDescent="0.2">
      <c r="A43" s="143" t="s">
        <v>22</v>
      </c>
      <c r="B43" s="91" t="s">
        <v>34</v>
      </c>
      <c r="C43" s="159" t="s">
        <v>22</v>
      </c>
      <c r="D43" s="160" t="s">
        <v>63</v>
      </c>
      <c r="E43" s="161"/>
      <c r="F43" s="162"/>
      <c r="G43" s="163"/>
      <c r="H43" s="164"/>
      <c r="I43" s="165"/>
      <c r="J43" s="165"/>
      <c r="K43" s="166"/>
      <c r="L43" s="167"/>
      <c r="M43" s="168"/>
      <c r="N43" s="169"/>
    </row>
    <row r="44" spans="1:22" s="1" customFormat="1" ht="42" customHeight="1" x14ac:dyDescent="0.2">
      <c r="A44" s="170"/>
      <c r="B44" s="171"/>
      <c r="C44" s="172"/>
      <c r="D44" s="173" t="s">
        <v>64</v>
      </c>
      <c r="E44" s="174" t="s">
        <v>65</v>
      </c>
      <c r="F44" s="175">
        <v>5</v>
      </c>
      <c r="G44" s="176" t="s">
        <v>29</v>
      </c>
      <c r="H44" s="177">
        <v>339</v>
      </c>
      <c r="I44" s="178"/>
      <c r="J44" s="179"/>
      <c r="K44" s="180" t="s">
        <v>66</v>
      </c>
      <c r="L44" s="78">
        <v>100</v>
      </c>
      <c r="M44" s="181"/>
      <c r="N44" s="182"/>
      <c r="P44" s="67"/>
    </row>
    <row r="45" spans="1:22" s="1" customFormat="1" ht="22.5" customHeight="1" x14ac:dyDescent="0.2">
      <c r="A45" s="170"/>
      <c r="B45" s="171"/>
      <c r="C45" s="172"/>
      <c r="D45" s="980" t="s">
        <v>67</v>
      </c>
      <c r="E45" s="183" t="s">
        <v>65</v>
      </c>
      <c r="F45" s="184">
        <v>5</v>
      </c>
      <c r="G45" s="185" t="s">
        <v>68</v>
      </c>
      <c r="H45" s="186">
        <v>115.9</v>
      </c>
      <c r="I45" s="187"/>
      <c r="J45" s="179"/>
      <c r="K45" s="966" t="s">
        <v>69</v>
      </c>
      <c r="L45" s="78">
        <v>100</v>
      </c>
      <c r="M45" s="181"/>
      <c r="N45" s="182"/>
    </row>
    <row r="46" spans="1:22" s="1" customFormat="1" ht="22.5" customHeight="1" x14ac:dyDescent="0.2">
      <c r="A46" s="170"/>
      <c r="B46" s="171"/>
      <c r="C46" s="172"/>
      <c r="D46" s="981"/>
      <c r="E46" s="183"/>
      <c r="F46" s="184"/>
      <c r="G46" s="188"/>
      <c r="H46" s="189"/>
      <c r="I46" s="190"/>
      <c r="J46" s="191"/>
      <c r="K46" s="955"/>
      <c r="L46" s="58"/>
      <c r="M46" s="192"/>
      <c r="N46" s="108"/>
    </row>
    <row r="47" spans="1:22" s="1" customFormat="1" ht="12.75" customHeight="1" x14ac:dyDescent="0.2">
      <c r="A47" s="170"/>
      <c r="B47" s="171"/>
      <c r="C47" s="172"/>
      <c r="D47" s="980" t="s">
        <v>70</v>
      </c>
      <c r="E47" s="174"/>
      <c r="F47" s="175">
        <v>6</v>
      </c>
      <c r="G47" s="176" t="s">
        <v>29</v>
      </c>
      <c r="H47" s="193">
        <v>245.7</v>
      </c>
      <c r="I47" s="194"/>
      <c r="J47" s="179"/>
      <c r="K47" s="982" t="s">
        <v>71</v>
      </c>
      <c r="L47" s="985">
        <v>100</v>
      </c>
      <c r="M47" s="985"/>
      <c r="N47" s="988"/>
      <c r="V47" s="67"/>
    </row>
    <row r="48" spans="1:22" s="1" customFormat="1" ht="12.75" customHeight="1" x14ac:dyDescent="0.2">
      <c r="A48" s="170"/>
      <c r="B48" s="171"/>
      <c r="C48" s="172"/>
      <c r="D48" s="981"/>
      <c r="E48" s="183"/>
      <c r="F48" s="184"/>
      <c r="G48" s="185" t="s">
        <v>72</v>
      </c>
      <c r="H48" s="195">
        <v>25</v>
      </c>
      <c r="I48" s="187"/>
      <c r="J48" s="179"/>
      <c r="K48" s="983"/>
      <c r="L48" s="986"/>
      <c r="M48" s="986"/>
      <c r="N48" s="989"/>
    </row>
    <row r="49" spans="1:23" s="1" customFormat="1" ht="13.5" thickBot="1" x14ac:dyDescent="0.25">
      <c r="A49" s="196"/>
      <c r="B49" s="197"/>
      <c r="C49" s="198"/>
      <c r="D49" s="981"/>
      <c r="E49" s="199"/>
      <c r="F49" s="184"/>
      <c r="G49" s="200" t="s">
        <v>31</v>
      </c>
      <c r="H49" s="201">
        <f>SUM(H44:H48)</f>
        <v>725.59999999999991</v>
      </c>
      <c r="I49" s="202"/>
      <c r="J49" s="202"/>
      <c r="K49" s="984"/>
      <c r="L49" s="987"/>
      <c r="M49" s="987"/>
      <c r="N49" s="990"/>
      <c r="P49" s="67"/>
    </row>
    <row r="50" spans="1:23" s="1" customFormat="1" ht="29.25" customHeight="1" x14ac:dyDescent="0.2">
      <c r="A50" s="204" t="s">
        <v>22</v>
      </c>
      <c r="B50" s="205" t="s">
        <v>34</v>
      </c>
      <c r="C50" s="206" t="s">
        <v>32</v>
      </c>
      <c r="D50" s="207" t="s">
        <v>73</v>
      </c>
      <c r="E50" s="208"/>
      <c r="F50" s="209"/>
      <c r="G50" s="210"/>
      <c r="H50" s="211"/>
      <c r="I50" s="212"/>
      <c r="J50" s="213"/>
      <c r="K50" s="167"/>
      <c r="L50" s="214"/>
      <c r="M50" s="48"/>
      <c r="N50" s="49"/>
      <c r="P50" s="67"/>
    </row>
    <row r="51" spans="1:23" s="1" customFormat="1" ht="13.5" customHeight="1" x14ac:dyDescent="0.2">
      <c r="A51" s="170"/>
      <c r="B51" s="171"/>
      <c r="C51" s="215"/>
      <c r="D51" s="967" t="s">
        <v>74</v>
      </c>
      <c r="E51" s="216" t="s">
        <v>65</v>
      </c>
      <c r="F51" s="217">
        <v>5</v>
      </c>
      <c r="G51" s="218" t="s">
        <v>75</v>
      </c>
      <c r="H51" s="219">
        <f>883.6-430.2</f>
        <v>453.40000000000003</v>
      </c>
      <c r="I51" s="220">
        <v>475.8</v>
      </c>
      <c r="J51" s="221"/>
      <c r="K51" s="970" t="s">
        <v>76</v>
      </c>
      <c r="L51" s="222"/>
      <c r="M51" s="222">
        <v>100</v>
      </c>
      <c r="N51" s="182"/>
    </row>
    <row r="52" spans="1:23" s="1" customFormat="1" ht="13.5" customHeight="1" x14ac:dyDescent="0.2">
      <c r="A52" s="170"/>
      <c r="B52" s="171"/>
      <c r="C52" s="215"/>
      <c r="D52" s="968"/>
      <c r="E52" s="977" t="s">
        <v>77</v>
      </c>
      <c r="F52" s="224"/>
      <c r="G52" s="226" t="s">
        <v>29</v>
      </c>
      <c r="H52" s="178">
        <v>430.2</v>
      </c>
      <c r="I52" s="220"/>
      <c r="J52" s="221"/>
      <c r="K52" s="971"/>
      <c r="L52" s="107"/>
      <c r="M52" s="107"/>
      <c r="N52" s="108"/>
    </row>
    <row r="53" spans="1:23" s="1" customFormat="1" ht="13.5" customHeight="1" x14ac:dyDescent="0.2">
      <c r="A53" s="196"/>
      <c r="B53" s="197"/>
      <c r="C53" s="225"/>
      <c r="D53" s="968"/>
      <c r="E53" s="978"/>
      <c r="F53" s="224"/>
      <c r="G53" s="226" t="s">
        <v>78</v>
      </c>
      <c r="H53" s="227">
        <v>7233.6</v>
      </c>
      <c r="I53" s="220">
        <v>3895</v>
      </c>
      <c r="J53" s="187"/>
      <c r="K53" s="971"/>
      <c r="L53" s="107"/>
      <c r="M53" s="107"/>
      <c r="N53" s="228"/>
      <c r="Q53" s="67"/>
    </row>
    <row r="54" spans="1:23" s="1" customFormat="1" ht="13.5" customHeight="1" x14ac:dyDescent="0.2">
      <c r="A54" s="196"/>
      <c r="B54" s="197"/>
      <c r="C54" s="225"/>
      <c r="D54" s="968"/>
      <c r="E54" s="978"/>
      <c r="F54" s="224"/>
      <c r="G54" s="233" t="s">
        <v>68</v>
      </c>
      <c r="H54" s="234">
        <v>455.3</v>
      </c>
      <c r="I54" s="235">
        <v>653.6</v>
      </c>
      <c r="J54" s="178"/>
      <c r="K54" s="236"/>
      <c r="L54" s="237"/>
      <c r="M54" s="237"/>
      <c r="N54" s="231"/>
      <c r="O54" s="232"/>
      <c r="T54" s="67"/>
    </row>
    <row r="55" spans="1:23" s="1" customFormat="1" ht="12.75" x14ac:dyDescent="0.2">
      <c r="A55" s="196"/>
      <c r="B55" s="197"/>
      <c r="C55" s="225"/>
      <c r="D55" s="969"/>
      <c r="E55" s="979"/>
      <c r="F55" s="238"/>
      <c r="G55" s="239" t="s">
        <v>31</v>
      </c>
      <c r="H55" s="240">
        <f>SUM(H51:H54)</f>
        <v>8572.5</v>
      </c>
      <c r="I55" s="240">
        <f>SUM(I51:I54)</f>
        <v>5024.4000000000005</v>
      </c>
      <c r="J55" s="241"/>
      <c r="K55" s="242"/>
      <c r="L55" s="243"/>
      <c r="M55" s="243"/>
      <c r="N55" s="244"/>
    </row>
    <row r="56" spans="1:23" s="1" customFormat="1" ht="33.75" customHeight="1" x14ac:dyDescent="0.2">
      <c r="A56" s="132"/>
      <c r="B56" s="110"/>
      <c r="C56" s="972"/>
      <c r="D56" s="973" t="s">
        <v>160</v>
      </c>
      <c r="E56" s="245" t="s">
        <v>65</v>
      </c>
      <c r="F56" s="974">
        <v>5</v>
      </c>
      <c r="G56" s="246" t="s">
        <v>29</v>
      </c>
      <c r="H56" s="247">
        <v>155.6</v>
      </c>
      <c r="I56" s="248">
        <v>43.4</v>
      </c>
      <c r="J56" s="249">
        <v>86.8</v>
      </c>
      <c r="K56" s="250" t="s">
        <v>79</v>
      </c>
      <c r="L56" s="251">
        <v>1</v>
      </c>
      <c r="M56" s="251"/>
      <c r="N56" s="252"/>
      <c r="R56" s="67"/>
    </row>
    <row r="57" spans="1:23" s="1" customFormat="1" ht="33.75" customHeight="1" x14ac:dyDescent="0.2">
      <c r="A57" s="132"/>
      <c r="B57" s="110"/>
      <c r="C57" s="972"/>
      <c r="D57" s="973"/>
      <c r="E57" s="975" t="s">
        <v>80</v>
      </c>
      <c r="F57" s="974"/>
      <c r="G57" s="253" t="s">
        <v>78</v>
      </c>
      <c r="H57" s="254"/>
      <c r="I57" s="248">
        <v>932.2</v>
      </c>
      <c r="J57" s="255">
        <v>1864.4</v>
      </c>
      <c r="K57" s="256" t="s">
        <v>81</v>
      </c>
      <c r="L57" s="257">
        <v>1</v>
      </c>
      <c r="M57" s="257"/>
      <c r="N57" s="258"/>
    </row>
    <row r="58" spans="1:23" s="1" customFormat="1" ht="33.75" customHeight="1" x14ac:dyDescent="0.2">
      <c r="A58" s="132"/>
      <c r="B58" s="110"/>
      <c r="C58" s="972"/>
      <c r="D58" s="973"/>
      <c r="E58" s="976"/>
      <c r="F58" s="974"/>
      <c r="G58" s="259" t="s">
        <v>82</v>
      </c>
      <c r="H58" s="254"/>
      <c r="I58" s="260">
        <v>82.3</v>
      </c>
      <c r="J58" s="261">
        <v>164.5</v>
      </c>
      <c r="K58" s="262" t="s">
        <v>76</v>
      </c>
      <c r="L58" s="222"/>
      <c r="M58" s="222">
        <v>25</v>
      </c>
      <c r="N58" s="182">
        <v>75</v>
      </c>
      <c r="Q58" s="67"/>
    </row>
    <row r="59" spans="1:23" s="1" customFormat="1" ht="22.5" customHeight="1" thickBot="1" x14ac:dyDescent="0.25">
      <c r="A59" s="132"/>
      <c r="B59" s="110"/>
      <c r="C59" s="972"/>
      <c r="D59" s="973"/>
      <c r="E59" s="976"/>
      <c r="F59" s="974"/>
      <c r="G59" s="263" t="s">
        <v>31</v>
      </c>
      <c r="H59" s="264">
        <f>SUM(H56:H58)</f>
        <v>155.6</v>
      </c>
      <c r="I59" s="265">
        <f>SUM(I56:I58)</f>
        <v>1057.9000000000001</v>
      </c>
      <c r="J59" s="264">
        <f>SUM(J56:J58)</f>
        <v>2115.6999999999998</v>
      </c>
      <c r="K59" s="106"/>
      <c r="L59" s="266"/>
      <c r="M59" s="107"/>
      <c r="N59" s="108"/>
      <c r="W59" s="67"/>
    </row>
    <row r="60" spans="1:23" s="1" customFormat="1" ht="30" customHeight="1" x14ac:dyDescent="0.2">
      <c r="A60" s="132"/>
      <c r="B60" s="110"/>
      <c r="C60" s="972"/>
      <c r="D60" s="1001" t="s">
        <v>161</v>
      </c>
      <c r="E60" s="267" t="s">
        <v>65</v>
      </c>
      <c r="F60" s="1003">
        <v>5</v>
      </c>
      <c r="G60" s="268" t="s">
        <v>29</v>
      </c>
      <c r="H60" s="269">
        <v>39.799999999999997</v>
      </c>
      <c r="I60" s="270"/>
      <c r="J60" s="271"/>
      <c r="K60" s="69" t="s">
        <v>83</v>
      </c>
      <c r="L60" s="257">
        <v>1</v>
      </c>
      <c r="M60" s="257"/>
      <c r="N60" s="258"/>
      <c r="Q60" s="67"/>
    </row>
    <row r="61" spans="1:23" s="1" customFormat="1" ht="15.75" customHeight="1" x14ac:dyDescent="0.2">
      <c r="A61" s="132"/>
      <c r="B61" s="110"/>
      <c r="C61" s="972"/>
      <c r="D61" s="973"/>
      <c r="E61" s="977" t="s">
        <v>84</v>
      </c>
      <c r="F61" s="974"/>
      <c r="G61" s="253" t="s">
        <v>78</v>
      </c>
      <c r="H61" s="254"/>
      <c r="I61" s="194">
        <v>680</v>
      </c>
      <c r="J61" s="194"/>
      <c r="K61" s="1004" t="s">
        <v>85</v>
      </c>
      <c r="L61" s="272">
        <v>20</v>
      </c>
      <c r="M61" s="273">
        <v>100</v>
      </c>
      <c r="N61" s="228"/>
    </row>
    <row r="62" spans="1:23" s="1" customFormat="1" ht="15.75" customHeight="1" x14ac:dyDescent="0.2">
      <c r="A62" s="132"/>
      <c r="B62" s="110"/>
      <c r="C62" s="972"/>
      <c r="D62" s="973"/>
      <c r="E62" s="978"/>
      <c r="F62" s="974"/>
      <c r="G62" s="259" t="s">
        <v>82</v>
      </c>
      <c r="H62" s="254">
        <v>146</v>
      </c>
      <c r="I62" s="274"/>
      <c r="J62" s="194"/>
      <c r="K62" s="1005"/>
      <c r="L62" s="272"/>
      <c r="M62" s="273"/>
      <c r="N62" s="228"/>
      <c r="P62" s="67"/>
    </row>
    <row r="63" spans="1:23" s="1" customFormat="1" ht="15.75" customHeight="1" thickBot="1" x14ac:dyDescent="0.25">
      <c r="A63" s="132"/>
      <c r="B63" s="110"/>
      <c r="C63" s="972"/>
      <c r="D63" s="1002"/>
      <c r="E63" s="979"/>
      <c r="F63" s="974"/>
      <c r="G63" s="263" t="s">
        <v>31</v>
      </c>
      <c r="H63" s="264">
        <f>SUM(H60:H62)</f>
        <v>185.8</v>
      </c>
      <c r="I63" s="265">
        <f t="shared" ref="I63" si="1">SUM(I60:I62)</f>
        <v>680</v>
      </c>
      <c r="J63" s="264"/>
      <c r="K63" s="275"/>
      <c r="L63" s="276"/>
      <c r="M63" s="277"/>
      <c r="N63" s="278"/>
    </row>
    <row r="64" spans="1:23" s="1" customFormat="1" ht="13.5" customHeight="1" x14ac:dyDescent="0.2">
      <c r="A64" s="170"/>
      <c r="B64" s="171"/>
      <c r="C64" s="215"/>
      <c r="D64" s="991" t="s">
        <v>86</v>
      </c>
      <c r="E64" s="279"/>
      <c r="F64" s="217">
        <v>5</v>
      </c>
      <c r="G64" s="280" t="s">
        <v>29</v>
      </c>
      <c r="H64" s="211">
        <v>2.5</v>
      </c>
      <c r="I64" s="212"/>
      <c r="J64" s="213"/>
      <c r="K64" s="992" t="s">
        <v>87</v>
      </c>
      <c r="L64" s="48">
        <v>2</v>
      </c>
      <c r="M64" s="107"/>
      <c r="N64" s="108"/>
    </row>
    <row r="65" spans="1:17" s="1" customFormat="1" ht="13.5" customHeight="1" x14ac:dyDescent="0.2">
      <c r="A65" s="170"/>
      <c r="B65" s="171"/>
      <c r="C65" s="215"/>
      <c r="D65" s="991"/>
      <c r="E65" s="279"/>
      <c r="F65" s="224"/>
      <c r="G65" s="233"/>
      <c r="H65" s="281"/>
      <c r="I65" s="235"/>
      <c r="J65" s="282"/>
      <c r="K65" s="993"/>
      <c r="L65" s="107"/>
      <c r="M65" s="107"/>
      <c r="N65" s="108"/>
    </row>
    <row r="66" spans="1:17" s="1" customFormat="1" ht="13.5" customHeight="1" x14ac:dyDescent="0.2">
      <c r="A66" s="196"/>
      <c r="B66" s="197"/>
      <c r="C66" s="225"/>
      <c r="D66" s="991"/>
      <c r="E66" s="279"/>
      <c r="F66" s="224"/>
      <c r="G66" s="233"/>
      <c r="H66" s="234"/>
      <c r="I66" s="235"/>
      <c r="J66" s="190"/>
      <c r="K66" s="993"/>
      <c r="L66" s="107"/>
      <c r="M66" s="107"/>
      <c r="N66" s="228"/>
      <c r="Q66" s="67"/>
    </row>
    <row r="67" spans="1:17" s="1" customFormat="1" ht="13.5" customHeight="1" x14ac:dyDescent="0.2">
      <c r="A67" s="196"/>
      <c r="B67" s="197"/>
      <c r="C67" s="225"/>
      <c r="D67" s="991"/>
      <c r="E67" s="279"/>
      <c r="F67" s="224"/>
      <c r="G67" s="233"/>
      <c r="H67" s="283"/>
      <c r="I67" s="235"/>
      <c r="J67" s="190"/>
      <c r="K67" s="993"/>
      <c r="L67" s="107"/>
      <c r="M67" s="107"/>
      <c r="N67" s="228"/>
      <c r="Q67" s="67"/>
    </row>
    <row r="68" spans="1:17" s="1" customFormat="1" ht="13.5" customHeight="1" thickBot="1" x14ac:dyDescent="0.25">
      <c r="A68" s="196"/>
      <c r="B68" s="197"/>
      <c r="C68" s="225"/>
      <c r="D68" s="991"/>
      <c r="E68" s="279"/>
      <c r="F68" s="224"/>
      <c r="G68" s="284" t="s">
        <v>31</v>
      </c>
      <c r="H68" s="285">
        <f>SUM(H64:H67)</f>
        <v>2.5</v>
      </c>
      <c r="I68" s="285"/>
      <c r="J68" s="285"/>
      <c r="K68" s="994"/>
      <c r="L68" s="107"/>
      <c r="M68" s="107"/>
      <c r="N68" s="228"/>
      <c r="Q68" s="67"/>
    </row>
    <row r="69" spans="1:17" s="1" customFormat="1" ht="35.25" customHeight="1" x14ac:dyDescent="0.2">
      <c r="A69" s="170"/>
      <c r="B69" s="171"/>
      <c r="C69" s="215"/>
      <c r="D69" s="970" t="s">
        <v>88</v>
      </c>
      <c r="E69" s="286" t="s">
        <v>89</v>
      </c>
      <c r="F69" s="287">
        <v>5</v>
      </c>
      <c r="G69" s="288" t="s">
        <v>29</v>
      </c>
      <c r="H69" s="289"/>
      <c r="I69" s="290">
        <v>10</v>
      </c>
      <c r="J69" s="290">
        <v>50</v>
      </c>
      <c r="K69" s="291" t="s">
        <v>90</v>
      </c>
      <c r="L69" s="292"/>
      <c r="M69" s="48">
        <v>20</v>
      </c>
      <c r="N69" s="293">
        <v>100</v>
      </c>
      <c r="Q69" s="67"/>
    </row>
    <row r="70" spans="1:17" s="1" customFormat="1" ht="12.75" x14ac:dyDescent="0.2">
      <c r="A70" s="196"/>
      <c r="B70" s="197"/>
      <c r="C70" s="225"/>
      <c r="D70" s="971"/>
      <c r="E70" s="267" t="s">
        <v>65</v>
      </c>
      <c r="F70" s="294"/>
      <c r="G70" s="284" t="s">
        <v>31</v>
      </c>
      <c r="H70" s="285">
        <f>SUM(H69)</f>
        <v>0</v>
      </c>
      <c r="I70" s="295">
        <f>SUM(I69)</f>
        <v>10</v>
      </c>
      <c r="J70" s="202">
        <f>SUM(J69)</f>
        <v>50</v>
      </c>
      <c r="K70" s="296"/>
      <c r="L70" s="64"/>
      <c r="M70" s="107"/>
      <c r="N70" s="228"/>
    </row>
    <row r="71" spans="1:17" s="1" customFormat="1" ht="15.75" customHeight="1" thickBot="1" x14ac:dyDescent="0.25">
      <c r="A71" s="297"/>
      <c r="B71" s="298"/>
      <c r="C71" s="299"/>
      <c r="D71" s="995"/>
      <c r="E71" s="996" t="s">
        <v>91</v>
      </c>
      <c r="F71" s="997"/>
      <c r="G71" s="998"/>
      <c r="H71" s="201">
        <f t="shared" ref="H71:J71" si="2">H68+H70+H63+H59+H55</f>
        <v>8916.4</v>
      </c>
      <c r="I71" s="201">
        <f t="shared" si="2"/>
        <v>6772.3000000000011</v>
      </c>
      <c r="J71" s="201">
        <f t="shared" si="2"/>
        <v>2165.6999999999998</v>
      </c>
      <c r="K71" s="300"/>
      <c r="L71" s="301"/>
      <c r="M71" s="301"/>
      <c r="N71" s="302"/>
    </row>
    <row r="72" spans="1:17" s="1" customFormat="1" ht="17.25" customHeight="1" x14ac:dyDescent="0.2">
      <c r="A72" s="170" t="s">
        <v>22</v>
      </c>
      <c r="B72" s="171" t="s">
        <v>34</v>
      </c>
      <c r="C72" s="172" t="s">
        <v>34</v>
      </c>
      <c r="D72" s="999" t="s">
        <v>92</v>
      </c>
      <c r="E72" s="304"/>
      <c r="F72" s="305">
        <v>2</v>
      </c>
      <c r="G72" s="306" t="s">
        <v>29</v>
      </c>
      <c r="H72" s="307">
        <v>28.9</v>
      </c>
      <c r="I72" s="270"/>
      <c r="J72" s="308"/>
      <c r="K72" s="97" t="s">
        <v>162</v>
      </c>
      <c r="L72" s="48">
        <v>100</v>
      </c>
      <c r="M72" s="309"/>
      <c r="N72" s="49"/>
    </row>
    <row r="73" spans="1:17" s="1" customFormat="1" ht="13.5" thickBot="1" x14ac:dyDescent="0.25">
      <c r="A73" s="148"/>
      <c r="B73" s="126"/>
      <c r="C73" s="172"/>
      <c r="D73" s="1000"/>
      <c r="E73" s="304"/>
      <c r="F73" s="294"/>
      <c r="G73" s="33" t="s">
        <v>31</v>
      </c>
      <c r="H73" s="86">
        <f t="shared" ref="H73:J73" si="3">SUM(H72)</f>
        <v>28.9</v>
      </c>
      <c r="I73" s="265">
        <f t="shared" si="3"/>
        <v>0</v>
      </c>
      <c r="J73" s="264">
        <f t="shared" si="3"/>
        <v>0</v>
      </c>
      <c r="K73" s="275"/>
      <c r="L73" s="276"/>
      <c r="M73" s="277"/>
      <c r="N73" s="278"/>
    </row>
    <row r="74" spans="1:17" s="1" customFormat="1" ht="41.25" customHeight="1" x14ac:dyDescent="0.2">
      <c r="A74" s="204" t="s">
        <v>22</v>
      </c>
      <c r="B74" s="205" t="s">
        <v>34</v>
      </c>
      <c r="C74" s="159" t="s">
        <v>59</v>
      </c>
      <c r="D74" s="310" t="s">
        <v>93</v>
      </c>
      <c r="E74" s="311"/>
      <c r="F74" s="312"/>
      <c r="G74" s="313" t="s">
        <v>29</v>
      </c>
      <c r="H74" s="314"/>
      <c r="I74" s="270"/>
      <c r="J74" s="315"/>
      <c r="K74" s="316"/>
      <c r="L74" s="317"/>
      <c r="M74" s="318"/>
      <c r="N74" s="319"/>
    </row>
    <row r="75" spans="1:17" s="1" customFormat="1" ht="40.5" customHeight="1" x14ac:dyDescent="0.2">
      <c r="A75" s="170"/>
      <c r="B75" s="171"/>
      <c r="C75" s="172"/>
      <c r="D75" s="980" t="s">
        <v>94</v>
      </c>
      <c r="E75" s="304"/>
      <c r="F75" s="294">
        <v>6</v>
      </c>
      <c r="G75" s="320" t="s">
        <v>29</v>
      </c>
      <c r="H75" s="321">
        <v>31.8</v>
      </c>
      <c r="I75" s="274"/>
      <c r="J75" s="322"/>
      <c r="K75" s="262" t="s">
        <v>95</v>
      </c>
      <c r="L75" s="222">
        <v>100</v>
      </c>
      <c r="M75" s="323"/>
      <c r="N75" s="182"/>
    </row>
    <row r="76" spans="1:17" s="1" customFormat="1" ht="15" customHeight="1" thickBot="1" x14ac:dyDescent="0.25">
      <c r="A76" s="125"/>
      <c r="B76" s="81"/>
      <c r="C76" s="324"/>
      <c r="D76" s="1000"/>
      <c r="E76" s="325"/>
      <c r="F76" s="326"/>
      <c r="G76" s="200" t="s">
        <v>31</v>
      </c>
      <c r="H76" s="18">
        <f>SUM(H75:H75)</f>
        <v>31.8</v>
      </c>
      <c r="I76" s="19">
        <f>SUM(I75:I75)</f>
        <v>0</v>
      </c>
      <c r="J76" s="327">
        <f>SUM(J75:J75)</f>
        <v>0</v>
      </c>
      <c r="K76" s="275"/>
      <c r="L76" s="328"/>
      <c r="M76" s="328"/>
      <c r="N76" s="329"/>
      <c r="O76" s="330"/>
    </row>
    <row r="77" spans="1:17" s="1" customFormat="1" ht="13.5" thickBot="1" x14ac:dyDescent="0.25">
      <c r="A77" s="34" t="s">
        <v>22</v>
      </c>
      <c r="B77" s="331" t="s">
        <v>34</v>
      </c>
      <c r="C77" s="942" t="s">
        <v>37</v>
      </c>
      <c r="D77" s="942"/>
      <c r="E77" s="942"/>
      <c r="F77" s="942"/>
      <c r="G77" s="942"/>
      <c r="H77" s="36">
        <f>H76+H73+H71+H49</f>
        <v>9702.7000000000007</v>
      </c>
      <c r="I77" s="332">
        <f>I76+I73+I71+I49</f>
        <v>6772.3000000000011</v>
      </c>
      <c r="J77" s="36">
        <f>J76+J73+J71+J49</f>
        <v>2165.6999999999998</v>
      </c>
      <c r="K77" s="1018"/>
      <c r="L77" s="1019"/>
      <c r="M77" s="1019"/>
      <c r="N77" s="1020"/>
    </row>
    <row r="78" spans="1:17" s="1" customFormat="1" ht="13.5" customHeight="1" thickBot="1" x14ac:dyDescent="0.25">
      <c r="A78" s="333" t="s">
        <v>22</v>
      </c>
      <c r="B78" s="331" t="s">
        <v>59</v>
      </c>
      <c r="C78" s="1021" t="s">
        <v>96</v>
      </c>
      <c r="D78" s="1022"/>
      <c r="E78" s="1022"/>
      <c r="F78" s="1022"/>
      <c r="G78" s="1022"/>
      <c r="H78" s="1022"/>
      <c r="I78" s="1022"/>
      <c r="J78" s="1022"/>
      <c r="K78" s="1022"/>
      <c r="L78" s="334"/>
      <c r="M78" s="334"/>
      <c r="N78" s="335"/>
      <c r="O78" s="336"/>
    </row>
    <row r="79" spans="1:17" s="1" customFormat="1" ht="30" customHeight="1" x14ac:dyDescent="0.2">
      <c r="A79" s="90" t="s">
        <v>22</v>
      </c>
      <c r="B79" s="91" t="s">
        <v>59</v>
      </c>
      <c r="C79" s="337" t="s">
        <v>22</v>
      </c>
      <c r="D79" s="1023" t="s">
        <v>97</v>
      </c>
      <c r="E79" s="338"/>
      <c r="F79" s="339" t="s">
        <v>28</v>
      </c>
      <c r="G79" s="340" t="s">
        <v>29</v>
      </c>
      <c r="H79" s="341">
        <v>620.29999999999995</v>
      </c>
      <c r="I79" s="13">
        <v>620.29999999999995</v>
      </c>
      <c r="J79" s="342">
        <v>620.29999999999995</v>
      </c>
      <c r="K79" s="343" t="s">
        <v>98</v>
      </c>
      <c r="L79" s="1025">
        <v>6</v>
      </c>
      <c r="M79" s="14">
        <v>6</v>
      </c>
      <c r="N79" s="1027">
        <v>6</v>
      </c>
      <c r="O79" s="1006"/>
    </row>
    <row r="80" spans="1:17" s="1" customFormat="1" ht="13.5" thickBot="1" x14ac:dyDescent="0.25">
      <c r="A80" s="109"/>
      <c r="B80" s="110"/>
      <c r="C80" s="345"/>
      <c r="D80" s="1024"/>
      <c r="E80" s="346"/>
      <c r="F80" s="347"/>
      <c r="G80" s="284" t="s">
        <v>31</v>
      </c>
      <c r="H80" s="18">
        <f>H79</f>
        <v>620.29999999999995</v>
      </c>
      <c r="I80" s="348">
        <f>I79</f>
        <v>620.29999999999995</v>
      </c>
      <c r="J80" s="349">
        <f>J79</f>
        <v>620.29999999999995</v>
      </c>
      <c r="K80" s="300"/>
      <c r="L80" s="1026"/>
      <c r="M80" s="20"/>
      <c r="N80" s="1028"/>
      <c r="O80" s="1006"/>
    </row>
    <row r="81" spans="1:16" s="1" customFormat="1" ht="40.5" customHeight="1" x14ac:dyDescent="0.2">
      <c r="A81" s="90" t="s">
        <v>22</v>
      </c>
      <c r="B81" s="913" t="s">
        <v>59</v>
      </c>
      <c r="C81" s="1007" t="s">
        <v>32</v>
      </c>
      <c r="D81" s="1009" t="s">
        <v>99</v>
      </c>
      <c r="E81" s="1011"/>
      <c r="F81" s="1013" t="s">
        <v>28</v>
      </c>
      <c r="G81" s="351" t="s">
        <v>29</v>
      </c>
      <c r="H81" s="352">
        <v>14.5</v>
      </c>
      <c r="I81" s="353">
        <v>20</v>
      </c>
      <c r="J81" s="354">
        <v>20</v>
      </c>
      <c r="K81" s="1015" t="s">
        <v>100</v>
      </c>
      <c r="L81" s="1016">
        <v>14</v>
      </c>
      <c r="M81" s="355">
        <v>14</v>
      </c>
      <c r="N81" s="356">
        <v>15</v>
      </c>
      <c r="O81" s="357"/>
      <c r="P81" s="330"/>
    </row>
    <row r="82" spans="1:16" s="1" customFormat="1" ht="15" customHeight="1" thickBot="1" x14ac:dyDescent="0.25">
      <c r="A82" s="125"/>
      <c r="B82" s="914"/>
      <c r="C82" s="1008"/>
      <c r="D82" s="1010"/>
      <c r="E82" s="1012"/>
      <c r="F82" s="1014"/>
      <c r="G82" s="358" t="s">
        <v>31</v>
      </c>
      <c r="H82" s="359">
        <f>SUM(H81)</f>
        <v>14.5</v>
      </c>
      <c r="I82" s="19">
        <f t="shared" ref="I82:J82" si="4">SUM(I81:I81)</f>
        <v>20</v>
      </c>
      <c r="J82" s="19">
        <f t="shared" si="4"/>
        <v>20</v>
      </c>
      <c r="K82" s="995"/>
      <c r="L82" s="1017"/>
      <c r="M82" s="328"/>
      <c r="N82" s="329"/>
      <c r="O82" s="361"/>
      <c r="P82" s="330"/>
    </row>
    <row r="83" spans="1:16" s="1" customFormat="1" ht="13.5" thickBot="1" x14ac:dyDescent="0.25">
      <c r="A83" s="34" t="s">
        <v>22</v>
      </c>
      <c r="B83" s="331" t="s">
        <v>59</v>
      </c>
      <c r="C83" s="942" t="s">
        <v>37</v>
      </c>
      <c r="D83" s="942"/>
      <c r="E83" s="942"/>
      <c r="F83" s="942"/>
      <c r="G83" s="942"/>
      <c r="H83" s="36">
        <f t="shared" ref="H83:J83" si="5">H82+H80</f>
        <v>634.79999999999995</v>
      </c>
      <c r="I83" s="332">
        <f t="shared" si="5"/>
        <v>640.29999999999995</v>
      </c>
      <c r="J83" s="36">
        <f t="shared" si="5"/>
        <v>640.29999999999995</v>
      </c>
      <c r="K83" s="1018"/>
      <c r="L83" s="1019"/>
      <c r="M83" s="1019"/>
      <c r="N83" s="1020"/>
    </row>
    <row r="84" spans="1:16" s="1" customFormat="1" ht="13.5" thickBot="1" x14ac:dyDescent="0.25">
      <c r="A84" s="34" t="s">
        <v>22</v>
      </c>
      <c r="B84" s="1041" t="s">
        <v>101</v>
      </c>
      <c r="C84" s="1042"/>
      <c r="D84" s="1042"/>
      <c r="E84" s="1042"/>
      <c r="F84" s="1042"/>
      <c r="G84" s="1042"/>
      <c r="H84" s="362">
        <f>H77+H41+H18+H83</f>
        <v>14860</v>
      </c>
      <c r="I84" s="363">
        <f>I77+I41+I18+I83</f>
        <v>12173.7</v>
      </c>
      <c r="J84" s="362">
        <f>J77+J41+J18+J83</f>
        <v>7548.5</v>
      </c>
      <c r="K84" s="364"/>
      <c r="L84" s="365"/>
      <c r="M84" s="365"/>
      <c r="N84" s="366"/>
    </row>
    <row r="85" spans="1:16" s="1" customFormat="1" ht="13.5" thickBot="1" x14ac:dyDescent="0.25">
      <c r="A85" s="367" t="s">
        <v>102</v>
      </c>
      <c r="B85" s="1043" t="s">
        <v>103</v>
      </c>
      <c r="C85" s="1044"/>
      <c r="D85" s="1044"/>
      <c r="E85" s="1044"/>
      <c r="F85" s="1044"/>
      <c r="G85" s="1044"/>
      <c r="H85" s="368">
        <f t="shared" ref="H85:J85" si="6">H84</f>
        <v>14860</v>
      </c>
      <c r="I85" s="369">
        <f t="shared" si="6"/>
        <v>12173.7</v>
      </c>
      <c r="J85" s="368">
        <f t="shared" si="6"/>
        <v>7548.5</v>
      </c>
      <c r="K85" s="370"/>
      <c r="L85" s="371"/>
      <c r="M85" s="371"/>
      <c r="N85" s="372"/>
    </row>
    <row r="86" spans="1:16" s="1" customFormat="1" ht="18.75" customHeight="1" thickBot="1" x14ac:dyDescent="0.25">
      <c r="A86" s="374"/>
      <c r="B86" s="375"/>
      <c r="C86" s="376"/>
      <c r="D86" s="1045" t="s">
        <v>105</v>
      </c>
      <c r="E86" s="1045"/>
      <c r="F86" s="1045"/>
      <c r="G86" s="1045"/>
      <c r="H86" s="1046"/>
      <c r="I86" s="1046"/>
      <c r="J86" s="1046"/>
      <c r="K86" s="377"/>
      <c r="L86" s="378"/>
      <c r="M86" s="378"/>
      <c r="N86" s="378"/>
    </row>
    <row r="87" spans="1:16" s="1" customFormat="1" ht="43.5" customHeight="1" x14ac:dyDescent="0.2">
      <c r="A87" s="375"/>
      <c r="B87" s="1029" t="s">
        <v>106</v>
      </c>
      <c r="C87" s="1030"/>
      <c r="D87" s="1030"/>
      <c r="E87" s="1030"/>
      <c r="F87" s="1030"/>
      <c r="G87" s="1031"/>
      <c r="H87" s="379" t="s">
        <v>107</v>
      </c>
      <c r="I87" s="380" t="s">
        <v>108</v>
      </c>
      <c r="J87" s="380" t="s">
        <v>109</v>
      </c>
      <c r="K87" s="381"/>
      <c r="L87" s="382"/>
      <c r="M87" s="1032"/>
      <c r="N87" s="1032"/>
    </row>
    <row r="88" spans="1:16" s="1" customFormat="1" ht="12.75" x14ac:dyDescent="0.2">
      <c r="A88" s="375"/>
      <c r="B88" s="1033" t="s">
        <v>110</v>
      </c>
      <c r="C88" s="1034"/>
      <c r="D88" s="1034"/>
      <c r="E88" s="1034"/>
      <c r="F88" s="1034"/>
      <c r="G88" s="1035"/>
      <c r="H88" s="383">
        <f ca="1">SUM(H89:H92)</f>
        <v>7455.4</v>
      </c>
      <c r="I88" s="384">
        <f ca="1">SUM(I89:I92)</f>
        <v>6584.2000000000007</v>
      </c>
      <c r="J88" s="383">
        <f ca="1">SUM(J89:J92)</f>
        <v>5519.6</v>
      </c>
      <c r="K88" s="385"/>
      <c r="L88" s="386"/>
      <c r="M88" s="1036"/>
      <c r="N88" s="1036"/>
    </row>
    <row r="89" spans="1:16" s="1" customFormat="1" ht="12.75" x14ac:dyDescent="0.2">
      <c r="A89" s="375"/>
      <c r="B89" s="1037" t="s">
        <v>111</v>
      </c>
      <c r="C89" s="1038"/>
      <c r="D89" s="1038"/>
      <c r="E89" s="1038"/>
      <c r="F89" s="1038"/>
      <c r="G89" s="1039"/>
      <c r="H89" s="387">
        <f ca="1">SUMIF(G12:G81,"sb",H12:H77)</f>
        <v>6151.8</v>
      </c>
      <c r="I89" s="388">
        <f ca="1">SUMIF(G12:G81,"sb",I12:I77)</f>
        <v>5190.3</v>
      </c>
      <c r="J89" s="387">
        <f ca="1">SUMIF(G12:G81,"sb",J12:J76)</f>
        <v>5255.1</v>
      </c>
      <c r="K89" s="389"/>
      <c r="L89" s="390"/>
      <c r="M89" s="1040"/>
      <c r="N89" s="1040"/>
    </row>
    <row r="90" spans="1:16" s="1" customFormat="1" ht="12.75" customHeight="1" x14ac:dyDescent="0.2">
      <c r="A90" s="375"/>
      <c r="B90" s="1054" t="s">
        <v>112</v>
      </c>
      <c r="C90" s="1055"/>
      <c r="D90" s="1055"/>
      <c r="E90" s="1055"/>
      <c r="F90" s="1055"/>
      <c r="G90" s="1056"/>
      <c r="H90" s="391">
        <f ca="1">SUMIF(G12:G82,"sb(sp)",H12:H77)</f>
        <v>279</v>
      </c>
      <c r="I90" s="392">
        <f>SUMIF(G12:G76,"sb(sp)",I12:I76)</f>
        <v>264.5</v>
      </c>
      <c r="J90" s="393">
        <f>SUMIF(G12:G77,"sb(sp)",J12:J77)</f>
        <v>264.5</v>
      </c>
      <c r="K90" s="389"/>
      <c r="L90" s="390"/>
      <c r="M90" s="1040"/>
      <c r="N90" s="1040"/>
    </row>
    <row r="91" spans="1:16" s="1" customFormat="1" ht="12.75" customHeight="1" x14ac:dyDescent="0.2">
      <c r="A91" s="375"/>
      <c r="B91" s="1057" t="s">
        <v>113</v>
      </c>
      <c r="C91" s="1058"/>
      <c r="D91" s="1058"/>
      <c r="E91" s="1058"/>
      <c r="F91" s="1058"/>
      <c r="G91" s="1059"/>
      <c r="H91" s="394">
        <f ca="1">SUMIF(G12:G81,"sb(p)",H12:H77)</f>
        <v>453.40000000000003</v>
      </c>
      <c r="I91" s="395">
        <f>SUMIF(G12:G76,"sb(p)",I12:I76)</f>
        <v>475.8</v>
      </c>
      <c r="J91" s="396">
        <f>SUMIF(G12:G77,"sb(p)",J12:J77)</f>
        <v>0</v>
      </c>
      <c r="K91" s="389"/>
      <c r="L91" s="390"/>
      <c r="M91" s="1040"/>
      <c r="N91" s="1040"/>
    </row>
    <row r="92" spans="1:16" s="1" customFormat="1" ht="29.25" customHeight="1" x14ac:dyDescent="0.2">
      <c r="A92" s="375"/>
      <c r="B92" s="1054" t="s">
        <v>114</v>
      </c>
      <c r="C92" s="1055"/>
      <c r="D92" s="1055"/>
      <c r="E92" s="1055"/>
      <c r="F92" s="1055"/>
      <c r="G92" s="1056"/>
      <c r="H92" s="394">
        <f>H54+H45</f>
        <v>571.20000000000005</v>
      </c>
      <c r="I92" s="395">
        <f>I54+I46</f>
        <v>653.6</v>
      </c>
      <c r="J92" s="396">
        <f>J54+J46</f>
        <v>0</v>
      </c>
      <c r="K92" s="389"/>
      <c r="L92" s="390"/>
      <c r="M92" s="390"/>
      <c r="N92" s="390"/>
    </row>
    <row r="93" spans="1:16" s="1" customFormat="1" ht="12.75" x14ac:dyDescent="0.2">
      <c r="A93" s="375"/>
      <c r="B93" s="1060" t="s">
        <v>115</v>
      </c>
      <c r="C93" s="1061"/>
      <c r="D93" s="1061"/>
      <c r="E93" s="1061"/>
      <c r="F93" s="1061"/>
      <c r="G93" s="1062"/>
      <c r="H93" s="397">
        <f>SUM(H94:H96)</f>
        <v>7404.6</v>
      </c>
      <c r="I93" s="398">
        <f>SUM(I94:I96)</f>
        <v>5589.5</v>
      </c>
      <c r="J93" s="399">
        <f>SUM(J94:J96)</f>
        <v>2028.9</v>
      </c>
      <c r="K93" s="385"/>
      <c r="L93" s="386"/>
      <c r="M93" s="1036"/>
      <c r="N93" s="1036"/>
    </row>
    <row r="94" spans="1:16" s="1" customFormat="1" ht="12.75" x14ac:dyDescent="0.2">
      <c r="A94" s="375"/>
      <c r="B94" s="1047" t="s">
        <v>116</v>
      </c>
      <c r="C94" s="1048"/>
      <c r="D94" s="1048"/>
      <c r="E94" s="1048"/>
      <c r="F94" s="1048"/>
      <c r="G94" s="1049"/>
      <c r="H94" s="400">
        <f>SUMIF(G12:G77,"es",H12:H77)</f>
        <v>7233.6</v>
      </c>
      <c r="I94" s="401">
        <f>SUMIF(G12:G77,"es",I12:I77)</f>
        <v>5507.2</v>
      </c>
      <c r="J94" s="402">
        <f>SUMIF(G12:G77,"es",J12:J77)</f>
        <v>1864.4</v>
      </c>
      <c r="K94" s="389"/>
      <c r="L94" s="390"/>
      <c r="M94" s="1040"/>
      <c r="N94" s="1040"/>
    </row>
    <row r="95" spans="1:16" s="1" customFormat="1" ht="12.75" x14ac:dyDescent="0.2">
      <c r="A95" s="375"/>
      <c r="B95" s="1037" t="s">
        <v>117</v>
      </c>
      <c r="C95" s="1038"/>
      <c r="D95" s="1038"/>
      <c r="E95" s="1038"/>
      <c r="F95" s="1038"/>
      <c r="G95" s="1039"/>
      <c r="H95" s="400">
        <f>SUMIF(G12:G76,"lrvb",H12:H76)</f>
        <v>146</v>
      </c>
      <c r="I95" s="401">
        <f>SUMIF(G12:G76,"lrvb",I12:I76)</f>
        <v>82.3</v>
      </c>
      <c r="J95" s="402">
        <f>SUMIF(G12:G76,"lrvb",J12:J76)</f>
        <v>164.5</v>
      </c>
      <c r="K95" s="389"/>
      <c r="L95" s="390"/>
      <c r="M95" s="390"/>
      <c r="N95" s="390"/>
    </row>
    <row r="96" spans="1:16" s="1" customFormat="1" ht="12.75" x14ac:dyDescent="0.2">
      <c r="A96" s="375"/>
      <c r="B96" s="1047" t="s">
        <v>118</v>
      </c>
      <c r="C96" s="1048"/>
      <c r="D96" s="1048"/>
      <c r="E96" s="1048"/>
      <c r="F96" s="1048"/>
      <c r="G96" s="1049"/>
      <c r="H96" s="400">
        <f>SUMIF(G12:G77,"kt",H12:H77)</f>
        <v>25</v>
      </c>
      <c r="I96" s="401">
        <f>SUMIF(G12:G77,"kt",I12:I77)</f>
        <v>0</v>
      </c>
      <c r="J96" s="402">
        <f>SUMIF(G12:G77,"kt",J12:J77)</f>
        <v>0</v>
      </c>
      <c r="K96" s="389"/>
      <c r="L96" s="390"/>
      <c r="M96" s="390"/>
      <c r="N96" s="390"/>
    </row>
    <row r="97" spans="1:14" s="1" customFormat="1" ht="13.5" thickBot="1" x14ac:dyDescent="0.25">
      <c r="A97" s="403"/>
      <c r="B97" s="1050" t="s">
        <v>31</v>
      </c>
      <c r="C97" s="1051"/>
      <c r="D97" s="1051"/>
      <c r="E97" s="1051"/>
      <c r="F97" s="1051"/>
      <c r="G97" s="1052"/>
      <c r="H97" s="264">
        <f ca="1">H93+H88</f>
        <v>14860</v>
      </c>
      <c r="I97" s="264">
        <f ca="1">I93+I88</f>
        <v>12173.7</v>
      </c>
      <c r="J97" s="265">
        <f ca="1">J93+J88</f>
        <v>7548.5</v>
      </c>
      <c r="K97" s="404"/>
      <c r="L97" s="405"/>
      <c r="M97" s="1053"/>
      <c r="N97" s="1053"/>
    </row>
  </sheetData>
  <mergeCells count="124">
    <mergeCell ref="B94:G94"/>
    <mergeCell ref="M94:N94"/>
    <mergeCell ref="B95:G95"/>
    <mergeCell ref="B96:G96"/>
    <mergeCell ref="B97:G97"/>
    <mergeCell ref="M97:N97"/>
    <mergeCell ref="B90:G90"/>
    <mergeCell ref="M90:N90"/>
    <mergeCell ref="B91:G91"/>
    <mergeCell ref="M91:N91"/>
    <mergeCell ref="B92:G92"/>
    <mergeCell ref="B93:G93"/>
    <mergeCell ref="M93:N93"/>
    <mergeCell ref="B87:G87"/>
    <mergeCell ref="M87:N87"/>
    <mergeCell ref="B88:G88"/>
    <mergeCell ref="M88:N88"/>
    <mergeCell ref="B89:G89"/>
    <mergeCell ref="M89:N89"/>
    <mergeCell ref="C83:G83"/>
    <mergeCell ref="K83:N83"/>
    <mergeCell ref="B84:G84"/>
    <mergeCell ref="B85:G85"/>
    <mergeCell ref="D86:J86"/>
    <mergeCell ref="O79:O80"/>
    <mergeCell ref="B81:B82"/>
    <mergeCell ref="C81:C82"/>
    <mergeCell ref="D81:D82"/>
    <mergeCell ref="E81:E82"/>
    <mergeCell ref="F81:F82"/>
    <mergeCell ref="K81:K82"/>
    <mergeCell ref="L81:L82"/>
    <mergeCell ref="C77:G77"/>
    <mergeCell ref="K77:N77"/>
    <mergeCell ref="C78:K78"/>
    <mergeCell ref="D79:D80"/>
    <mergeCell ref="L79:L80"/>
    <mergeCell ref="N79:N80"/>
    <mergeCell ref="D64:D68"/>
    <mergeCell ref="K64:K68"/>
    <mergeCell ref="D69:D71"/>
    <mergeCell ref="E71:G71"/>
    <mergeCell ref="D72:D73"/>
    <mergeCell ref="D75:D76"/>
    <mergeCell ref="C60:C63"/>
    <mergeCell ref="D60:D63"/>
    <mergeCell ref="F60:F63"/>
    <mergeCell ref="E61:E63"/>
    <mergeCell ref="K61:K62"/>
    <mergeCell ref="D51:D55"/>
    <mergeCell ref="K51:K53"/>
    <mergeCell ref="C56:C59"/>
    <mergeCell ref="D56:D59"/>
    <mergeCell ref="F56:F59"/>
    <mergeCell ref="E57:E59"/>
    <mergeCell ref="E52:E55"/>
    <mergeCell ref="C42:N42"/>
    <mergeCell ref="D45:D46"/>
    <mergeCell ref="K45:K46"/>
    <mergeCell ref="D47:D49"/>
    <mergeCell ref="K47:K49"/>
    <mergeCell ref="L47:L49"/>
    <mergeCell ref="M47:M49"/>
    <mergeCell ref="N47:N49"/>
    <mergeCell ref="E30:E32"/>
    <mergeCell ref="D35:D36"/>
    <mergeCell ref="D37:D38"/>
    <mergeCell ref="K37:K38"/>
    <mergeCell ref="D39:D40"/>
    <mergeCell ref="C41:G41"/>
    <mergeCell ref="K41:N41"/>
    <mergeCell ref="K39:K40"/>
    <mergeCell ref="C19:N19"/>
    <mergeCell ref="D20:D21"/>
    <mergeCell ref="K20:K21"/>
    <mergeCell ref="K22:K23"/>
    <mergeCell ref="D28:D29"/>
    <mergeCell ref="K28:K29"/>
    <mergeCell ref="F16:F17"/>
    <mergeCell ref="K16:K17"/>
    <mergeCell ref="L16:L17"/>
    <mergeCell ref="M16:M17"/>
    <mergeCell ref="N16:N17"/>
    <mergeCell ref="C18:G18"/>
    <mergeCell ref="K18:N18"/>
    <mergeCell ref="A16:A17"/>
    <mergeCell ref="B16:B17"/>
    <mergeCell ref="C16:C17"/>
    <mergeCell ref="D16:D17"/>
    <mergeCell ref="E16:E17"/>
    <mergeCell ref="F12:F13"/>
    <mergeCell ref="K12:K13"/>
    <mergeCell ref="A14:A15"/>
    <mergeCell ref="B14:B15"/>
    <mergeCell ref="C14:C15"/>
    <mergeCell ref="D14:D15"/>
    <mergeCell ref="E14:E15"/>
    <mergeCell ref="F14:F15"/>
    <mergeCell ref="A8:N8"/>
    <mergeCell ref="A9:N9"/>
    <mergeCell ref="B10:N10"/>
    <mergeCell ref="C11:N11"/>
    <mergeCell ref="A12:A13"/>
    <mergeCell ref="B12:B13"/>
    <mergeCell ref="C12:C13"/>
    <mergeCell ref="D12:D13"/>
    <mergeCell ref="E12:E13"/>
    <mergeCell ref="F5:F7"/>
    <mergeCell ref="G5:G7"/>
    <mergeCell ref="H5:H7"/>
    <mergeCell ref="I5:I7"/>
    <mergeCell ref="J5:J7"/>
    <mergeCell ref="K5:N5"/>
    <mergeCell ref="K6:K7"/>
    <mergeCell ref="L6:N6"/>
    <mergeCell ref="A1:N1"/>
    <mergeCell ref="A2:N2"/>
    <mergeCell ref="A3:N3"/>
    <mergeCell ref="L4:N4"/>
    <mergeCell ref="A5:A7"/>
    <mergeCell ref="B5:B7"/>
    <mergeCell ref="C5:C7"/>
    <mergeCell ref="D5:D7"/>
    <mergeCell ref="E5:E7"/>
  </mergeCells>
  <pageMargins left="0.70866141732283472" right="0" top="0.35433070866141736" bottom="0.35433070866141736" header="0.31496062992125984" footer="0.31496062992125984"/>
  <pageSetup paperSize="9" scale="80" orientation="portrait" r:id="rId1"/>
  <rowBreaks count="1" manualBreakCount="1">
    <brk id="4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0"/>
  <sheetViews>
    <sheetView zoomScaleNormal="100" zoomScaleSheetLayoutView="70" workbookViewId="0">
      <selection activeCell="I21" sqref="I21:I27"/>
    </sheetView>
  </sheetViews>
  <sheetFormatPr defaultRowHeight="15" x14ac:dyDescent="0.25"/>
  <cols>
    <col min="1" max="4" width="3" customWidth="1"/>
    <col min="5" max="5" width="26.28515625" customWidth="1"/>
    <col min="6" max="8" width="3" customWidth="1"/>
    <col min="9" max="9" width="12.42578125" customWidth="1"/>
    <col min="10" max="10" width="7" customWidth="1"/>
    <col min="11" max="11" width="9" customWidth="1"/>
    <col min="12" max="12" width="9.140625" customWidth="1"/>
    <col min="13" max="13" width="10.140625" customWidth="1"/>
    <col min="15" max="16" width="8.7109375" customWidth="1"/>
    <col min="17" max="17" width="9.85546875" customWidth="1"/>
    <col min="19" max="19" width="14.85546875" customWidth="1"/>
    <col min="20" max="22" width="4.7109375" customWidth="1"/>
  </cols>
  <sheetData>
    <row r="1" spans="1:23" s="870" customFormat="1" ht="15.75" x14ac:dyDescent="0.25">
      <c r="S1" s="1137" t="s">
        <v>163</v>
      </c>
      <c r="T1" s="1137"/>
      <c r="U1" s="1137"/>
      <c r="V1" s="1137"/>
    </row>
    <row r="2" spans="1:23" s="871" customFormat="1" ht="15.75" x14ac:dyDescent="0.25">
      <c r="A2" s="891" t="s">
        <v>119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</row>
    <row r="3" spans="1:23" s="871" customFormat="1" ht="15.75" x14ac:dyDescent="0.25">
      <c r="A3" s="892" t="s">
        <v>1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</row>
    <row r="4" spans="1:23" s="871" customFormat="1" ht="15.75" x14ac:dyDescent="0.25">
      <c r="A4" s="893" t="s">
        <v>164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3"/>
      <c r="T4" s="893"/>
      <c r="U4" s="893"/>
      <c r="V4" s="893"/>
      <c r="W4" s="893"/>
    </row>
    <row r="5" spans="1:23" s="1" customFormat="1" ht="13.5" thickBot="1" x14ac:dyDescent="0.25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894" t="s">
        <v>120</v>
      </c>
      <c r="U5" s="894"/>
      <c r="V5" s="894"/>
      <c r="W5" s="3"/>
    </row>
    <row r="6" spans="1:23" s="1" customFormat="1" ht="21" customHeight="1" x14ac:dyDescent="0.2">
      <c r="A6" s="895" t="s">
        <v>4</v>
      </c>
      <c r="B6" s="898" t="s">
        <v>5</v>
      </c>
      <c r="C6" s="898" t="s">
        <v>6</v>
      </c>
      <c r="D6" s="1066" t="s">
        <v>154</v>
      </c>
      <c r="E6" s="901" t="s">
        <v>7</v>
      </c>
      <c r="F6" s="904" t="s">
        <v>8</v>
      </c>
      <c r="G6" s="1063" t="s">
        <v>9</v>
      </c>
      <c r="H6" s="877" t="s">
        <v>10</v>
      </c>
      <c r="I6" s="877" t="s">
        <v>121</v>
      </c>
      <c r="J6" s="877" t="s">
        <v>11</v>
      </c>
      <c r="K6" s="1078" t="s">
        <v>122</v>
      </c>
      <c r="L6" s="1078" t="s">
        <v>123</v>
      </c>
      <c r="M6" s="1081" t="s">
        <v>124</v>
      </c>
      <c r="N6" s="1082"/>
      <c r="O6" s="1082"/>
      <c r="P6" s="1083"/>
      <c r="Q6" s="1069" t="s">
        <v>13</v>
      </c>
      <c r="R6" s="1069" t="s">
        <v>14</v>
      </c>
      <c r="S6" s="883" t="s">
        <v>15</v>
      </c>
      <c r="T6" s="884"/>
      <c r="U6" s="884"/>
      <c r="V6" s="885"/>
    </row>
    <row r="7" spans="1:23" s="1" customFormat="1" ht="12.75" customHeight="1" x14ac:dyDescent="0.2">
      <c r="A7" s="896"/>
      <c r="B7" s="899"/>
      <c r="C7" s="899"/>
      <c r="D7" s="1067"/>
      <c r="E7" s="902"/>
      <c r="F7" s="905"/>
      <c r="G7" s="1064"/>
      <c r="H7" s="878"/>
      <c r="I7" s="878"/>
      <c r="J7" s="878"/>
      <c r="K7" s="1079"/>
      <c r="L7" s="1079"/>
      <c r="M7" s="1072" t="s">
        <v>125</v>
      </c>
      <c r="N7" s="1074" t="s">
        <v>126</v>
      </c>
      <c r="O7" s="1075"/>
      <c r="P7" s="1076" t="s">
        <v>127</v>
      </c>
      <c r="Q7" s="1070"/>
      <c r="R7" s="1070"/>
      <c r="S7" s="886" t="s">
        <v>7</v>
      </c>
      <c r="T7" s="888" t="s">
        <v>16</v>
      </c>
      <c r="U7" s="889"/>
      <c r="V7" s="890"/>
    </row>
    <row r="8" spans="1:23" s="1" customFormat="1" ht="102.75" customHeight="1" thickBot="1" x14ac:dyDescent="0.25">
      <c r="A8" s="897"/>
      <c r="B8" s="900"/>
      <c r="C8" s="900"/>
      <c r="D8" s="1068"/>
      <c r="E8" s="903"/>
      <c r="F8" s="906"/>
      <c r="G8" s="1065"/>
      <c r="H8" s="879"/>
      <c r="I8" s="879"/>
      <c r="J8" s="879"/>
      <c r="K8" s="1080"/>
      <c r="L8" s="1080"/>
      <c r="M8" s="1073"/>
      <c r="N8" s="406" t="s">
        <v>125</v>
      </c>
      <c r="O8" s="407" t="s">
        <v>128</v>
      </c>
      <c r="P8" s="1077"/>
      <c r="Q8" s="1071"/>
      <c r="R8" s="1071"/>
      <c r="S8" s="887"/>
      <c r="T8" s="6" t="s">
        <v>17</v>
      </c>
      <c r="U8" s="6" t="s">
        <v>18</v>
      </c>
      <c r="V8" s="7" t="s">
        <v>19</v>
      </c>
    </row>
    <row r="9" spans="1:23" s="1" customFormat="1" ht="13.5" thickBot="1" x14ac:dyDescent="0.25">
      <c r="A9" s="921" t="s">
        <v>20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3"/>
    </row>
    <row r="10" spans="1:23" s="1" customFormat="1" ht="13.5" thickBot="1" x14ac:dyDescent="0.25">
      <c r="A10" s="924" t="s">
        <v>21</v>
      </c>
      <c r="B10" s="925"/>
      <c r="C10" s="925"/>
      <c r="D10" s="925"/>
      <c r="E10" s="925"/>
      <c r="F10" s="925"/>
      <c r="G10" s="925"/>
      <c r="H10" s="925"/>
      <c r="I10" s="925"/>
      <c r="J10" s="925"/>
      <c r="K10" s="925"/>
      <c r="L10" s="925"/>
      <c r="M10" s="925"/>
      <c r="N10" s="925"/>
      <c r="O10" s="925"/>
      <c r="P10" s="925"/>
      <c r="Q10" s="925"/>
      <c r="R10" s="925"/>
      <c r="S10" s="925"/>
      <c r="T10" s="925"/>
      <c r="U10" s="925"/>
      <c r="V10" s="926"/>
    </row>
    <row r="11" spans="1:23" s="1" customFormat="1" ht="16.5" customHeight="1" thickBot="1" x14ac:dyDescent="0.25">
      <c r="A11" s="8" t="s">
        <v>22</v>
      </c>
      <c r="B11" s="927" t="s">
        <v>23</v>
      </c>
      <c r="C11" s="927"/>
      <c r="D11" s="927"/>
      <c r="E11" s="927"/>
      <c r="F11" s="927"/>
      <c r="G11" s="927"/>
      <c r="H11" s="927"/>
      <c r="I11" s="927"/>
      <c r="J11" s="927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9"/>
    </row>
    <row r="12" spans="1:23" s="1" customFormat="1" ht="16.5" customHeight="1" thickBot="1" x14ac:dyDescent="0.25">
      <c r="A12" s="9" t="s">
        <v>22</v>
      </c>
      <c r="B12" s="10" t="s">
        <v>22</v>
      </c>
      <c r="C12" s="930" t="s">
        <v>24</v>
      </c>
      <c r="D12" s="931"/>
      <c r="E12" s="931"/>
      <c r="F12" s="931"/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  <c r="R12" s="931"/>
      <c r="S12" s="931"/>
      <c r="T12" s="931"/>
      <c r="U12" s="931"/>
      <c r="V12" s="932"/>
    </row>
    <row r="13" spans="1:23" s="1" customFormat="1" ht="28.5" customHeight="1" x14ac:dyDescent="0.2">
      <c r="A13" s="911" t="s">
        <v>22</v>
      </c>
      <c r="B13" s="913" t="s">
        <v>22</v>
      </c>
      <c r="C13" s="915" t="s">
        <v>22</v>
      </c>
      <c r="D13" s="408"/>
      <c r="E13" s="917" t="s">
        <v>25</v>
      </c>
      <c r="F13" s="919" t="s">
        <v>26</v>
      </c>
      <c r="G13" s="1084" t="s">
        <v>27</v>
      </c>
      <c r="H13" s="1086" t="s">
        <v>28</v>
      </c>
      <c r="I13" s="1088" t="s">
        <v>129</v>
      </c>
      <c r="J13" s="11" t="s">
        <v>29</v>
      </c>
      <c r="K13" s="409">
        <v>43443</v>
      </c>
      <c r="L13" s="410">
        <v>43443</v>
      </c>
      <c r="M13" s="411">
        <v>4000</v>
      </c>
      <c r="N13" s="412">
        <v>4000</v>
      </c>
      <c r="O13" s="413"/>
      <c r="P13" s="414"/>
      <c r="Q13" s="351">
        <v>4000</v>
      </c>
      <c r="R13" s="351">
        <v>4000</v>
      </c>
      <c r="S13" s="909" t="s">
        <v>30</v>
      </c>
      <c r="T13" s="14">
        <v>3</v>
      </c>
      <c r="U13" s="15">
        <v>3</v>
      </c>
      <c r="V13" s="16">
        <v>3</v>
      </c>
    </row>
    <row r="14" spans="1:23" s="1" customFormat="1" ht="13.5" thickBot="1" x14ac:dyDescent="0.25">
      <c r="A14" s="912"/>
      <c r="B14" s="914"/>
      <c r="C14" s="916"/>
      <c r="D14" s="415"/>
      <c r="E14" s="918"/>
      <c r="F14" s="920"/>
      <c r="G14" s="1085"/>
      <c r="H14" s="1087"/>
      <c r="I14" s="1089"/>
      <c r="J14" s="17" t="s">
        <v>31</v>
      </c>
      <c r="K14" s="416">
        <f>SUM(K13)</f>
        <v>43443</v>
      </c>
      <c r="L14" s="417">
        <f>L13</f>
        <v>43443</v>
      </c>
      <c r="M14" s="418">
        <f>+M13</f>
        <v>4000</v>
      </c>
      <c r="N14" s="419">
        <f>+N13</f>
        <v>4000</v>
      </c>
      <c r="O14" s="419"/>
      <c r="P14" s="417"/>
      <c r="Q14" s="420">
        <f>+Q13</f>
        <v>4000</v>
      </c>
      <c r="R14" s="358">
        <f>+R13</f>
        <v>4000</v>
      </c>
      <c r="S14" s="910"/>
      <c r="T14" s="20"/>
      <c r="U14" s="21"/>
      <c r="V14" s="22"/>
    </row>
    <row r="15" spans="1:23" s="1" customFormat="1" ht="41.25" customHeight="1" x14ac:dyDescent="0.2">
      <c r="A15" s="911" t="s">
        <v>22</v>
      </c>
      <c r="B15" s="913" t="s">
        <v>22</v>
      </c>
      <c r="C15" s="915" t="s">
        <v>32</v>
      </c>
      <c r="D15" s="408"/>
      <c r="E15" s="917" t="s">
        <v>157</v>
      </c>
      <c r="F15" s="919"/>
      <c r="G15" s="1084" t="s">
        <v>27</v>
      </c>
      <c r="H15" s="1086" t="s">
        <v>28</v>
      </c>
      <c r="I15" s="1088" t="s">
        <v>130</v>
      </c>
      <c r="J15" s="23" t="s">
        <v>29</v>
      </c>
      <c r="K15" s="409">
        <v>2896</v>
      </c>
      <c r="L15" s="410">
        <v>2896</v>
      </c>
      <c r="M15" s="411">
        <v>2900</v>
      </c>
      <c r="N15" s="412">
        <v>2900</v>
      </c>
      <c r="O15" s="413"/>
      <c r="P15" s="414"/>
      <c r="Q15" s="421">
        <v>2900</v>
      </c>
      <c r="R15" s="351">
        <v>2900</v>
      </c>
      <c r="S15" s="24" t="s">
        <v>33</v>
      </c>
      <c r="T15" s="14">
        <v>10</v>
      </c>
      <c r="U15" s="15">
        <v>10</v>
      </c>
      <c r="V15" s="16">
        <v>10</v>
      </c>
    </row>
    <row r="16" spans="1:23" s="1" customFormat="1" ht="13.5" thickBot="1" x14ac:dyDescent="0.25">
      <c r="A16" s="912"/>
      <c r="B16" s="914"/>
      <c r="C16" s="916"/>
      <c r="D16" s="415"/>
      <c r="E16" s="918"/>
      <c r="F16" s="920"/>
      <c r="G16" s="1085"/>
      <c r="H16" s="1087"/>
      <c r="I16" s="1089"/>
      <c r="J16" s="25" t="s">
        <v>31</v>
      </c>
      <c r="K16" s="422">
        <f>SUM(K15)</f>
        <v>2896</v>
      </c>
      <c r="L16" s="423">
        <f>L15</f>
        <v>2896</v>
      </c>
      <c r="M16" s="424">
        <f>+M15</f>
        <v>2900</v>
      </c>
      <c r="N16" s="425">
        <f>+N15</f>
        <v>2900</v>
      </c>
      <c r="O16" s="425"/>
      <c r="P16" s="423"/>
      <c r="Q16" s="426">
        <f>+Q15</f>
        <v>2900</v>
      </c>
      <c r="R16" s="427">
        <f>+R15</f>
        <v>2900</v>
      </c>
      <c r="S16" s="28"/>
      <c r="T16" s="29"/>
      <c r="U16" s="30"/>
      <c r="V16" s="31"/>
    </row>
    <row r="17" spans="1:29" s="1" customFormat="1" ht="41.25" customHeight="1" x14ac:dyDescent="0.2">
      <c r="A17" s="911" t="s">
        <v>22</v>
      </c>
      <c r="B17" s="913" t="s">
        <v>22</v>
      </c>
      <c r="C17" s="915" t="s">
        <v>34</v>
      </c>
      <c r="D17" s="408"/>
      <c r="E17" s="917" t="s">
        <v>35</v>
      </c>
      <c r="F17" s="947"/>
      <c r="G17" s="1084" t="s">
        <v>27</v>
      </c>
      <c r="H17" s="1090" t="s">
        <v>28</v>
      </c>
      <c r="I17" s="1088" t="s">
        <v>129</v>
      </c>
      <c r="J17" s="11" t="s">
        <v>29</v>
      </c>
      <c r="K17" s="409">
        <v>6661</v>
      </c>
      <c r="L17" s="410">
        <v>6661</v>
      </c>
      <c r="M17" s="411">
        <v>8600</v>
      </c>
      <c r="N17" s="412">
        <v>8600</v>
      </c>
      <c r="O17" s="413"/>
      <c r="P17" s="414"/>
      <c r="Q17" s="351">
        <v>8600</v>
      </c>
      <c r="R17" s="351">
        <v>8600</v>
      </c>
      <c r="S17" s="909" t="s">
        <v>36</v>
      </c>
      <c r="T17" s="935">
        <v>3</v>
      </c>
      <c r="U17" s="937">
        <v>4</v>
      </c>
      <c r="V17" s="939">
        <v>4</v>
      </c>
    </row>
    <row r="18" spans="1:29" s="1" customFormat="1" ht="13.5" thickBot="1" x14ac:dyDescent="0.25">
      <c r="A18" s="912"/>
      <c r="B18" s="914"/>
      <c r="C18" s="916"/>
      <c r="D18" s="415"/>
      <c r="E18" s="918"/>
      <c r="F18" s="948"/>
      <c r="G18" s="1085"/>
      <c r="H18" s="1091"/>
      <c r="I18" s="1089"/>
      <c r="J18" s="33" t="s">
        <v>31</v>
      </c>
      <c r="K18" s="428">
        <f>SUM(K17)</f>
        <v>6661</v>
      </c>
      <c r="L18" s="429">
        <f>L17</f>
        <v>6661</v>
      </c>
      <c r="M18" s="418">
        <f>+N18+P18</f>
        <v>8600</v>
      </c>
      <c r="N18" s="430">
        <f>+N17</f>
        <v>8600</v>
      </c>
      <c r="O18" s="431"/>
      <c r="P18" s="417"/>
      <c r="Q18" s="358">
        <f>+Q17</f>
        <v>8600</v>
      </c>
      <c r="R18" s="358">
        <f>+R17</f>
        <v>8600</v>
      </c>
      <c r="S18" s="910"/>
      <c r="T18" s="936"/>
      <c r="U18" s="938"/>
      <c r="V18" s="940"/>
    </row>
    <row r="19" spans="1:29" s="1" customFormat="1" ht="13.5" thickBot="1" x14ac:dyDescent="0.25">
      <c r="A19" s="34" t="s">
        <v>22</v>
      </c>
      <c r="B19" s="35" t="s">
        <v>22</v>
      </c>
      <c r="C19" s="941" t="s">
        <v>37</v>
      </c>
      <c r="D19" s="942"/>
      <c r="E19" s="942"/>
      <c r="F19" s="942"/>
      <c r="G19" s="942"/>
      <c r="H19" s="942"/>
      <c r="I19" s="943"/>
      <c r="J19" s="943"/>
      <c r="K19" s="432">
        <f>K18+K16+K14</f>
        <v>53000</v>
      </c>
      <c r="L19" s="433">
        <f>L18+L16+L14</f>
        <v>53000</v>
      </c>
      <c r="M19" s="434">
        <f>M18+M16+M14</f>
        <v>15500</v>
      </c>
      <c r="N19" s="435">
        <f>N18+N16+N14</f>
        <v>15500</v>
      </c>
      <c r="O19" s="436">
        <f t="shared" ref="O19:P19" si="0">O18+O16+O14</f>
        <v>0</v>
      </c>
      <c r="P19" s="437">
        <f t="shared" si="0"/>
        <v>0</v>
      </c>
      <c r="Q19" s="438">
        <f>Q18+Q16+Q14</f>
        <v>15500</v>
      </c>
      <c r="R19" s="438">
        <f>R18+R16+R14</f>
        <v>15500</v>
      </c>
      <c r="S19" s="944"/>
      <c r="T19" s="945"/>
      <c r="U19" s="945"/>
      <c r="V19" s="946"/>
    </row>
    <row r="20" spans="1:29" s="1" customFormat="1" ht="13.5" thickBot="1" x14ac:dyDescent="0.25">
      <c r="A20" s="34" t="s">
        <v>22</v>
      </c>
      <c r="B20" s="39" t="s">
        <v>32</v>
      </c>
      <c r="C20" s="959" t="s">
        <v>38</v>
      </c>
      <c r="D20" s="960"/>
      <c r="E20" s="960"/>
      <c r="F20" s="960"/>
      <c r="G20" s="960"/>
      <c r="H20" s="960"/>
      <c r="I20" s="961"/>
      <c r="J20" s="961"/>
      <c r="K20" s="961"/>
      <c r="L20" s="961"/>
      <c r="M20" s="961"/>
      <c r="N20" s="961"/>
      <c r="O20" s="961"/>
      <c r="P20" s="961"/>
      <c r="Q20" s="960"/>
      <c r="R20" s="960"/>
      <c r="S20" s="960"/>
      <c r="T20" s="960"/>
      <c r="U20" s="960"/>
      <c r="V20" s="962"/>
    </row>
    <row r="21" spans="1:29" s="1" customFormat="1" ht="12.75" customHeight="1" x14ac:dyDescent="0.2">
      <c r="A21" s="40" t="s">
        <v>22</v>
      </c>
      <c r="B21" s="41" t="s">
        <v>32</v>
      </c>
      <c r="C21" s="42" t="s">
        <v>22</v>
      </c>
      <c r="D21" s="408"/>
      <c r="E21" s="963" t="s">
        <v>39</v>
      </c>
      <c r="F21" s="43"/>
      <c r="G21" s="293" t="s">
        <v>27</v>
      </c>
      <c r="H21" s="439">
        <v>2</v>
      </c>
      <c r="I21" s="1092" t="s">
        <v>129</v>
      </c>
      <c r="J21" s="440"/>
      <c r="K21" s="409"/>
      <c r="L21" s="410"/>
      <c r="M21" s="411"/>
      <c r="N21" s="412"/>
      <c r="O21" s="412"/>
      <c r="P21" s="441"/>
      <c r="Q21" s="442"/>
      <c r="R21" s="442"/>
      <c r="S21" s="909" t="s">
        <v>41</v>
      </c>
      <c r="T21" s="48">
        <v>3350</v>
      </c>
      <c r="U21" s="48">
        <v>3500</v>
      </c>
      <c r="V21" s="49">
        <v>3500</v>
      </c>
      <c r="W21" s="50"/>
    </row>
    <row r="22" spans="1:29" s="1" customFormat="1" ht="15.75" customHeight="1" x14ac:dyDescent="0.2">
      <c r="A22" s="51"/>
      <c r="B22" s="52"/>
      <c r="C22" s="53"/>
      <c r="D22" s="443"/>
      <c r="E22" s="964"/>
      <c r="F22" s="54"/>
      <c r="G22" s="231"/>
      <c r="H22" s="444"/>
      <c r="I22" s="1093"/>
      <c r="J22" s="45" t="s">
        <v>40</v>
      </c>
      <c r="K22" s="445">
        <v>240443</v>
      </c>
      <c r="L22" s="446">
        <v>281617</v>
      </c>
      <c r="M22" s="447">
        <f>+N22+P22</f>
        <v>279000</v>
      </c>
      <c r="N22" s="448">
        <v>263800</v>
      </c>
      <c r="O22" s="448">
        <v>21000</v>
      </c>
      <c r="P22" s="449">
        <v>15200</v>
      </c>
      <c r="Q22" s="450">
        <v>264500</v>
      </c>
      <c r="R22" s="450">
        <v>264500</v>
      </c>
      <c r="S22" s="955"/>
      <c r="T22" s="58"/>
      <c r="U22" s="58"/>
      <c r="V22" s="59"/>
      <c r="W22" s="50"/>
    </row>
    <row r="23" spans="1:29" s="1" customFormat="1" ht="15.75" customHeight="1" x14ac:dyDescent="0.2">
      <c r="A23" s="51"/>
      <c r="B23" s="52"/>
      <c r="C23" s="53"/>
      <c r="D23" s="443"/>
      <c r="E23" s="964"/>
      <c r="F23" s="54"/>
      <c r="G23" s="231"/>
      <c r="H23" s="444"/>
      <c r="I23" s="1093"/>
      <c r="J23" s="45" t="s">
        <v>131</v>
      </c>
      <c r="K23" s="451">
        <v>68414</v>
      </c>
      <c r="L23" s="452">
        <v>68414</v>
      </c>
      <c r="M23" s="447"/>
      <c r="N23" s="448"/>
      <c r="O23" s="448"/>
      <c r="P23" s="449"/>
      <c r="Q23" s="450"/>
      <c r="R23" s="450"/>
      <c r="S23" s="955"/>
      <c r="T23" s="58"/>
      <c r="U23" s="58"/>
      <c r="V23" s="59"/>
      <c r="W23" s="50"/>
    </row>
    <row r="24" spans="1:29" s="1" customFormat="1" ht="15.75" customHeight="1" x14ac:dyDescent="0.2">
      <c r="A24" s="51"/>
      <c r="B24" s="52"/>
      <c r="C24" s="53"/>
      <c r="D24" s="443"/>
      <c r="E24" s="453"/>
      <c r="F24" s="54"/>
      <c r="G24" s="231"/>
      <c r="H24" s="444"/>
      <c r="I24" s="1093"/>
      <c r="J24" s="45" t="s">
        <v>68</v>
      </c>
      <c r="K24" s="451"/>
      <c r="L24" s="452">
        <v>22423</v>
      </c>
      <c r="M24" s="447"/>
      <c r="N24" s="448"/>
      <c r="O24" s="448"/>
      <c r="P24" s="449"/>
      <c r="Q24" s="450"/>
      <c r="R24" s="450"/>
      <c r="S24" s="66"/>
      <c r="T24" s="58"/>
      <c r="U24" s="58"/>
      <c r="V24" s="59"/>
      <c r="W24" s="50"/>
      <c r="Z24" s="67"/>
    </row>
    <row r="25" spans="1:29" s="1" customFormat="1" ht="29.25" customHeight="1" x14ac:dyDescent="0.2">
      <c r="A25" s="51"/>
      <c r="B25" s="52"/>
      <c r="C25" s="53"/>
      <c r="D25" s="454" t="s">
        <v>22</v>
      </c>
      <c r="E25" s="60" t="s">
        <v>42</v>
      </c>
      <c r="F25" s="54"/>
      <c r="G25" s="231"/>
      <c r="H25" s="444"/>
      <c r="I25" s="1093"/>
      <c r="J25" s="455" t="s">
        <v>29</v>
      </c>
      <c r="K25" s="451">
        <v>1300973</v>
      </c>
      <c r="L25" s="1094">
        <v>3350727</v>
      </c>
      <c r="M25" s="447">
        <f t="shared" ref="M25:M31" si="1">+N25+P25</f>
        <v>1315300</v>
      </c>
      <c r="N25" s="448">
        <f>1313500-11919+12219+1500</f>
        <v>1315300</v>
      </c>
      <c r="O25" s="448">
        <f>808800-9100+9300</f>
        <v>809000</v>
      </c>
      <c r="P25" s="449"/>
      <c r="Q25" s="450">
        <v>1313500</v>
      </c>
      <c r="R25" s="450">
        <v>1313500</v>
      </c>
      <c r="S25" s="955"/>
      <c r="T25" s="58"/>
      <c r="U25" s="58"/>
      <c r="V25" s="59"/>
      <c r="W25" s="50"/>
    </row>
    <row r="26" spans="1:29" s="1" customFormat="1" ht="27" customHeight="1" x14ac:dyDescent="0.2">
      <c r="A26" s="51"/>
      <c r="B26" s="52"/>
      <c r="C26" s="53"/>
      <c r="D26" s="456" t="s">
        <v>32</v>
      </c>
      <c r="E26" s="60" t="s">
        <v>43</v>
      </c>
      <c r="F26" s="54"/>
      <c r="G26" s="231"/>
      <c r="H26" s="444"/>
      <c r="I26" s="1093"/>
      <c r="J26" s="61" t="s">
        <v>29</v>
      </c>
      <c r="K26" s="445">
        <v>408886</v>
      </c>
      <c r="L26" s="1095"/>
      <c r="M26" s="447">
        <f t="shared" si="1"/>
        <v>399500</v>
      </c>
      <c r="N26" s="448">
        <f>498200-8697-93200+2897+300</f>
        <v>399500</v>
      </c>
      <c r="O26" s="448">
        <f>238100-6640+2240</f>
        <v>233700</v>
      </c>
      <c r="P26" s="457"/>
      <c r="Q26" s="450">
        <v>498200</v>
      </c>
      <c r="R26" s="450">
        <v>498200</v>
      </c>
      <c r="S26" s="955"/>
      <c r="T26" s="64"/>
      <c r="U26" s="64"/>
      <c r="V26" s="65"/>
      <c r="W26" s="50"/>
    </row>
    <row r="27" spans="1:29" s="1" customFormat="1" ht="28.5" customHeight="1" x14ac:dyDescent="0.2">
      <c r="A27" s="51"/>
      <c r="B27" s="52"/>
      <c r="C27" s="53"/>
      <c r="D27" s="454" t="s">
        <v>34</v>
      </c>
      <c r="E27" s="60" t="s">
        <v>44</v>
      </c>
      <c r="F27" s="54"/>
      <c r="G27" s="231"/>
      <c r="H27" s="444"/>
      <c r="I27" s="1093"/>
      <c r="J27" s="455" t="s">
        <v>29</v>
      </c>
      <c r="K27" s="451">
        <v>331296</v>
      </c>
      <c r="L27" s="1095"/>
      <c r="M27" s="458">
        <f t="shared" si="1"/>
        <v>337700</v>
      </c>
      <c r="N27" s="459">
        <f>341300-7675+3575+500</f>
        <v>337700</v>
      </c>
      <c r="O27" s="459">
        <f>216700-5860+2760</f>
        <v>213600</v>
      </c>
      <c r="P27" s="460"/>
      <c r="Q27" s="461">
        <v>341300</v>
      </c>
      <c r="R27" s="461">
        <v>341300</v>
      </c>
      <c r="S27" s="66"/>
      <c r="T27" s="58"/>
      <c r="U27" s="58"/>
      <c r="V27" s="65"/>
      <c r="W27" s="50"/>
    </row>
    <row r="28" spans="1:29" s="1" customFormat="1" ht="28.5" customHeight="1" x14ac:dyDescent="0.2">
      <c r="A28" s="51"/>
      <c r="B28" s="52"/>
      <c r="C28" s="53"/>
      <c r="D28" s="456" t="s">
        <v>59</v>
      </c>
      <c r="E28" s="60" t="s">
        <v>45</v>
      </c>
      <c r="F28" s="54"/>
      <c r="G28" s="231"/>
      <c r="H28" s="444"/>
      <c r="I28" s="462"/>
      <c r="J28" s="118" t="s">
        <v>29</v>
      </c>
      <c r="K28" s="463">
        <v>450649</v>
      </c>
      <c r="L28" s="464"/>
      <c r="M28" s="447">
        <f t="shared" si="1"/>
        <v>378900</v>
      </c>
      <c r="N28" s="448">
        <f>382300-P28-8828+4728+700</f>
        <v>372700</v>
      </c>
      <c r="O28" s="448">
        <f>231200-6740+3640</f>
        <v>228100</v>
      </c>
      <c r="P28" s="452">
        <v>6200</v>
      </c>
      <c r="Q28" s="450">
        <v>382300</v>
      </c>
      <c r="R28" s="450">
        <v>382300</v>
      </c>
      <c r="S28" s="180"/>
      <c r="T28" s="78"/>
      <c r="U28" s="78"/>
      <c r="V28" s="465"/>
      <c r="W28" s="50"/>
    </row>
    <row r="29" spans="1:29" s="1" customFormat="1" ht="27.75" customHeight="1" x14ac:dyDescent="0.2">
      <c r="A29" s="820"/>
      <c r="B29" s="821"/>
      <c r="C29" s="822"/>
      <c r="D29" s="454" t="s">
        <v>132</v>
      </c>
      <c r="E29" s="875" t="s">
        <v>46</v>
      </c>
      <c r="F29" s="876"/>
      <c r="G29" s="244"/>
      <c r="H29" s="824"/>
      <c r="I29" s="825"/>
      <c r="J29" s="455" t="s">
        <v>29</v>
      </c>
      <c r="K29" s="451">
        <v>357391</v>
      </c>
      <c r="L29" s="469"/>
      <c r="M29" s="816">
        <f t="shared" si="1"/>
        <v>390100</v>
      </c>
      <c r="N29" s="448">
        <f>358700+2800+N30-4060+7060+1000</f>
        <v>390100</v>
      </c>
      <c r="O29" s="448">
        <f>246000-3100+5400</f>
        <v>248300</v>
      </c>
      <c r="P29" s="449"/>
      <c r="Q29" s="450">
        <v>406200</v>
      </c>
      <c r="R29" s="450">
        <v>395400</v>
      </c>
      <c r="S29" s="69" t="s">
        <v>159</v>
      </c>
      <c r="T29" s="70">
        <v>100</v>
      </c>
      <c r="U29" s="70"/>
      <c r="V29" s="71"/>
      <c r="W29" s="50"/>
      <c r="X29" s="67"/>
    </row>
    <row r="30" spans="1:29" s="1" customFormat="1" ht="27" customHeight="1" x14ac:dyDescent="0.2">
      <c r="A30" s="51"/>
      <c r="B30" s="864"/>
      <c r="C30" s="111"/>
      <c r="D30" s="467"/>
      <c r="E30" s="823" t="s">
        <v>158</v>
      </c>
      <c r="F30" s="54"/>
      <c r="G30" s="231"/>
      <c r="H30" s="444"/>
      <c r="I30" s="462"/>
      <c r="J30" s="872" t="s">
        <v>133</v>
      </c>
      <c r="K30" s="463"/>
      <c r="L30" s="464"/>
      <c r="M30" s="816">
        <f>+N30+P30</f>
        <v>24600</v>
      </c>
      <c r="N30" s="721">
        <f>30000-2600-2800</f>
        <v>24600</v>
      </c>
      <c r="O30" s="721"/>
      <c r="P30" s="817"/>
      <c r="Q30" s="306">
        <v>47500</v>
      </c>
      <c r="R30" s="306">
        <v>36700</v>
      </c>
      <c r="S30" s="866" t="s">
        <v>47</v>
      </c>
      <c r="T30" s="503"/>
      <c r="U30" s="873">
        <v>50</v>
      </c>
      <c r="V30" s="874">
        <v>100</v>
      </c>
      <c r="W30" s="50"/>
    </row>
    <row r="31" spans="1:29" s="1" customFormat="1" ht="28.5" customHeight="1" x14ac:dyDescent="0.2">
      <c r="A31" s="51"/>
      <c r="B31" s="52"/>
      <c r="C31" s="53"/>
      <c r="D31" s="456" t="s">
        <v>134</v>
      </c>
      <c r="E31" s="1100" t="s">
        <v>48</v>
      </c>
      <c r="F31" s="54"/>
      <c r="G31" s="231"/>
      <c r="H31" s="444"/>
      <c r="I31" s="462"/>
      <c r="J31" s="75" t="s">
        <v>29</v>
      </c>
      <c r="K31" s="445">
        <v>467650</v>
      </c>
      <c r="L31" s="469"/>
      <c r="M31" s="816">
        <f t="shared" si="1"/>
        <v>459400</v>
      </c>
      <c r="N31" s="721">
        <f>423100+4200+16000+1600</f>
        <v>444900</v>
      </c>
      <c r="O31" s="721">
        <f>237400+12200</f>
        <v>249600</v>
      </c>
      <c r="P31" s="817">
        <v>14500</v>
      </c>
      <c r="Q31" s="818">
        <v>498700</v>
      </c>
      <c r="R31" s="818">
        <v>490900</v>
      </c>
      <c r="S31" s="955" t="s">
        <v>49</v>
      </c>
      <c r="T31" s="819">
        <v>13.5</v>
      </c>
      <c r="U31" s="811">
        <v>14</v>
      </c>
      <c r="V31" s="59">
        <v>14</v>
      </c>
      <c r="X31" s="67"/>
      <c r="Y31" s="67"/>
      <c r="AC31" s="67"/>
    </row>
    <row r="32" spans="1:29" s="1" customFormat="1" ht="15.75" customHeight="1" thickBot="1" x14ac:dyDescent="0.25">
      <c r="A32" s="80"/>
      <c r="B32" s="81"/>
      <c r="C32" s="82"/>
      <c r="D32" s="470"/>
      <c r="E32" s="918"/>
      <c r="F32" s="83"/>
      <c r="G32" s="471"/>
      <c r="H32" s="472"/>
      <c r="I32" s="473"/>
      <c r="J32" s="85" t="s">
        <v>31</v>
      </c>
      <c r="K32" s="416">
        <f>SUM(K22:K31)</f>
        <v>3625702</v>
      </c>
      <c r="L32" s="417">
        <f>SUM(L22:L31)</f>
        <v>3723181</v>
      </c>
      <c r="M32" s="416">
        <f>SUM(M22:M31)-M30</f>
        <v>3559900</v>
      </c>
      <c r="N32" s="474">
        <f t="shared" ref="N32:R32" si="2">SUM(N22:N31)-N30</f>
        <v>3524000</v>
      </c>
      <c r="O32" s="474">
        <f t="shared" si="2"/>
        <v>2003300</v>
      </c>
      <c r="P32" s="475">
        <f t="shared" si="2"/>
        <v>35900</v>
      </c>
      <c r="Q32" s="416">
        <f t="shared" si="2"/>
        <v>3704700</v>
      </c>
      <c r="R32" s="416">
        <f t="shared" si="2"/>
        <v>3686100</v>
      </c>
      <c r="S32" s="910"/>
      <c r="T32" s="87"/>
      <c r="U32" s="88"/>
      <c r="V32" s="89"/>
      <c r="W32" s="50"/>
    </row>
    <row r="33" spans="1:29" s="1" customFormat="1" ht="29.25" customHeight="1" x14ac:dyDescent="0.2">
      <c r="A33" s="90" t="s">
        <v>22</v>
      </c>
      <c r="B33" s="91" t="s">
        <v>32</v>
      </c>
      <c r="C33" s="42" t="s">
        <v>32</v>
      </c>
      <c r="D33" s="337"/>
      <c r="E33" s="92" t="s">
        <v>50</v>
      </c>
      <c r="G33" s="476" t="s">
        <v>27</v>
      </c>
      <c r="H33" s="477" t="s">
        <v>28</v>
      </c>
      <c r="I33" s="1092" t="s">
        <v>129</v>
      </c>
      <c r="J33" s="11"/>
      <c r="K33" s="478"/>
      <c r="L33" s="479"/>
      <c r="M33" s="480"/>
      <c r="N33" s="481"/>
      <c r="O33" s="482"/>
      <c r="P33" s="414"/>
      <c r="Q33" s="483"/>
      <c r="R33" s="484"/>
      <c r="S33" s="97" t="s">
        <v>51</v>
      </c>
      <c r="T33" s="344">
        <f>SUM(T34:T38)</f>
        <v>73</v>
      </c>
      <c r="U33" s="344">
        <f t="shared" ref="U33:V33" si="3">SUM(U34:U38)</f>
        <v>73</v>
      </c>
      <c r="V33" s="49">
        <f t="shared" si="3"/>
        <v>73</v>
      </c>
    </row>
    <row r="34" spans="1:29" s="1" customFormat="1" ht="27.75" customHeight="1" thickBot="1" x14ac:dyDescent="0.25">
      <c r="A34" s="98"/>
      <c r="B34" s="99"/>
      <c r="C34" s="100"/>
      <c r="D34" s="485" t="s">
        <v>22</v>
      </c>
      <c r="E34" s="101" t="s">
        <v>52</v>
      </c>
      <c r="F34" s="802"/>
      <c r="G34" s="486"/>
      <c r="H34" s="73"/>
      <c r="I34" s="1093"/>
      <c r="J34" s="176" t="s">
        <v>29</v>
      </c>
      <c r="K34" s="487">
        <v>260658</v>
      </c>
      <c r="L34" s="488">
        <v>326960</v>
      </c>
      <c r="M34" s="489">
        <v>280600</v>
      </c>
      <c r="N34" s="490">
        <v>280600</v>
      </c>
      <c r="O34" s="491"/>
      <c r="P34" s="492"/>
      <c r="Q34" s="493">
        <v>280600</v>
      </c>
      <c r="R34" s="494">
        <f>Q34</f>
        <v>280600</v>
      </c>
      <c r="S34" s="256" t="s">
        <v>135</v>
      </c>
      <c r="T34" s="257">
        <v>2</v>
      </c>
      <c r="U34" s="257">
        <v>2</v>
      </c>
      <c r="V34" s="258">
        <v>2</v>
      </c>
      <c r="AC34" s="67"/>
    </row>
    <row r="35" spans="1:29" s="1" customFormat="1" ht="41.25" customHeight="1" x14ac:dyDescent="0.2">
      <c r="A35" s="109"/>
      <c r="B35" s="110"/>
      <c r="C35" s="111"/>
      <c r="D35" s="495" t="s">
        <v>32</v>
      </c>
      <c r="E35" s="112" t="s">
        <v>53</v>
      </c>
      <c r="F35" s="801" t="s">
        <v>26</v>
      </c>
      <c r="G35" s="486"/>
      <c r="H35" s="499"/>
      <c r="I35" s="1093"/>
      <c r="J35" s="455" t="s">
        <v>29</v>
      </c>
      <c r="K35" s="451">
        <v>14597</v>
      </c>
      <c r="L35" s="452"/>
      <c r="M35" s="496">
        <v>45000</v>
      </c>
      <c r="N35" s="70">
        <v>45000</v>
      </c>
      <c r="O35" s="497"/>
      <c r="P35" s="498"/>
      <c r="Q35" s="493">
        <v>45000</v>
      </c>
      <c r="R35" s="493">
        <v>45000</v>
      </c>
      <c r="S35" s="256" t="s">
        <v>135</v>
      </c>
      <c r="T35" s="257">
        <v>57</v>
      </c>
      <c r="U35" s="257">
        <v>57</v>
      </c>
      <c r="V35" s="258">
        <v>57</v>
      </c>
      <c r="X35" s="67"/>
    </row>
    <row r="36" spans="1:29" s="1" customFormat="1" ht="42" customHeight="1" x14ac:dyDescent="0.2">
      <c r="A36" s="109"/>
      <c r="B36" s="110"/>
      <c r="C36" s="53"/>
      <c r="D36" s="495" t="s">
        <v>34</v>
      </c>
      <c r="E36" s="112" t="s">
        <v>54</v>
      </c>
      <c r="F36" s="115"/>
      <c r="G36" s="486"/>
      <c r="H36" s="499"/>
      <c r="I36" s="500"/>
      <c r="J36" s="118" t="s">
        <v>29</v>
      </c>
      <c r="K36" s="463">
        <v>7530</v>
      </c>
      <c r="L36" s="501"/>
      <c r="M36" s="502">
        <v>7500</v>
      </c>
      <c r="N36" s="503">
        <v>7500</v>
      </c>
      <c r="O36" s="504"/>
      <c r="P36" s="505"/>
      <c r="Q36" s="506">
        <v>7500</v>
      </c>
      <c r="R36" s="507">
        <v>7500</v>
      </c>
      <c r="S36" s="223" t="s">
        <v>135</v>
      </c>
      <c r="T36" s="222">
        <v>1</v>
      </c>
      <c r="U36" s="222">
        <v>1</v>
      </c>
      <c r="V36" s="182">
        <v>1</v>
      </c>
      <c r="Y36" s="67"/>
    </row>
    <row r="37" spans="1:29" s="1" customFormat="1" ht="30" customHeight="1" x14ac:dyDescent="0.2">
      <c r="A37" s="109"/>
      <c r="B37" s="110"/>
      <c r="C37" s="53"/>
      <c r="D37" s="508" t="s">
        <v>59</v>
      </c>
      <c r="E37" s="116" t="s">
        <v>55</v>
      </c>
      <c r="F37" s="117"/>
      <c r="G37" s="486"/>
      <c r="H37" s="499"/>
      <c r="I37" s="500"/>
      <c r="J37" s="118" t="s">
        <v>29</v>
      </c>
      <c r="K37" s="463"/>
      <c r="L37" s="501"/>
      <c r="M37" s="502">
        <v>70000</v>
      </c>
      <c r="N37" s="503">
        <v>70000</v>
      </c>
      <c r="O37" s="504"/>
      <c r="P37" s="505"/>
      <c r="Q37" s="506">
        <v>70000</v>
      </c>
      <c r="R37" s="507">
        <v>70000</v>
      </c>
      <c r="S37" s="256" t="s">
        <v>135</v>
      </c>
      <c r="T37" s="257">
        <v>10</v>
      </c>
      <c r="U37" s="257">
        <v>10</v>
      </c>
      <c r="V37" s="258">
        <v>10</v>
      </c>
      <c r="Y37" s="67"/>
    </row>
    <row r="38" spans="1:29" s="1" customFormat="1" ht="27.75" customHeight="1" x14ac:dyDescent="0.2">
      <c r="A38" s="109"/>
      <c r="B38" s="110"/>
      <c r="C38" s="53"/>
      <c r="D38" s="495" t="s">
        <v>132</v>
      </c>
      <c r="E38" s="509" t="s">
        <v>56</v>
      </c>
      <c r="F38" s="115"/>
      <c r="G38" s="486"/>
      <c r="H38" s="499"/>
      <c r="I38" s="500"/>
      <c r="J38" s="118" t="s">
        <v>29</v>
      </c>
      <c r="K38" s="463"/>
      <c r="L38" s="501"/>
      <c r="M38" s="502">
        <v>3800</v>
      </c>
      <c r="N38" s="70">
        <v>3800</v>
      </c>
      <c r="O38" s="504"/>
      <c r="P38" s="505"/>
      <c r="Q38" s="506">
        <v>3800</v>
      </c>
      <c r="R38" s="506">
        <v>3800</v>
      </c>
      <c r="S38" s="121" t="s">
        <v>135</v>
      </c>
      <c r="T38" s="122">
        <v>3</v>
      </c>
      <c r="U38" s="123">
        <v>3</v>
      </c>
      <c r="V38" s="124">
        <v>3</v>
      </c>
    </row>
    <row r="39" spans="1:29" s="1" customFormat="1" ht="14.25" customHeight="1" x14ac:dyDescent="0.2">
      <c r="A39" s="109"/>
      <c r="B39" s="110"/>
      <c r="C39" s="53"/>
      <c r="D39" s="510" t="s">
        <v>134</v>
      </c>
      <c r="E39" s="951" t="s">
        <v>136</v>
      </c>
      <c r="F39" s="115"/>
      <c r="G39" s="486"/>
      <c r="H39" s="499"/>
      <c r="I39" s="500"/>
      <c r="J39" s="455" t="s">
        <v>29</v>
      </c>
      <c r="K39" s="451">
        <v>34175</v>
      </c>
      <c r="L39" s="452"/>
      <c r="M39" s="496"/>
      <c r="N39" s="70"/>
      <c r="O39" s="511"/>
      <c r="P39" s="498"/>
      <c r="Q39" s="493"/>
      <c r="R39" s="494"/>
      <c r="S39" s="262"/>
      <c r="T39" s="222"/>
      <c r="U39" s="222"/>
      <c r="V39" s="182"/>
    </row>
    <row r="40" spans="1:29" s="1" customFormat="1" ht="13.5" thickBot="1" x14ac:dyDescent="0.25">
      <c r="A40" s="125"/>
      <c r="B40" s="126"/>
      <c r="C40" s="82"/>
      <c r="D40" s="512"/>
      <c r="E40" s="952"/>
      <c r="F40" s="127"/>
      <c r="G40" s="513"/>
      <c r="H40" s="514"/>
      <c r="I40" s="515"/>
      <c r="J40" s="33" t="s">
        <v>31</v>
      </c>
      <c r="K40" s="416">
        <f>SUM(K34:K39)</f>
        <v>316960</v>
      </c>
      <c r="L40" s="417">
        <f>SUM(L34:L39)</f>
        <v>326960</v>
      </c>
      <c r="M40" s="416">
        <f>SUM(M34:M39)</f>
        <v>406900</v>
      </c>
      <c r="N40" s="474">
        <f>SUM(N34:N39)</f>
        <v>406900</v>
      </c>
      <c r="O40" s="474"/>
      <c r="P40" s="475"/>
      <c r="Q40" s="416">
        <f>SUM(Q34:Q39)</f>
        <v>406900</v>
      </c>
      <c r="R40" s="416">
        <f>SUM(R34:R39)</f>
        <v>406900</v>
      </c>
      <c r="S40" s="129"/>
      <c r="T40" s="350"/>
      <c r="U40" s="203"/>
      <c r="V40" s="131"/>
    </row>
    <row r="41" spans="1:29" s="1" customFormat="1" ht="42.75" customHeight="1" x14ac:dyDescent="0.2">
      <c r="A41" s="132" t="s">
        <v>22</v>
      </c>
      <c r="B41" s="110" t="s">
        <v>32</v>
      </c>
      <c r="C41" s="133" t="s">
        <v>34</v>
      </c>
      <c r="D41" s="516"/>
      <c r="E41" s="953" t="s">
        <v>57</v>
      </c>
      <c r="F41" s="134"/>
      <c r="G41" s="517" t="s">
        <v>27</v>
      </c>
      <c r="H41" s="135" t="s">
        <v>28</v>
      </c>
      <c r="I41" s="1092" t="s">
        <v>129</v>
      </c>
      <c r="J41" s="11" t="s">
        <v>29</v>
      </c>
      <c r="K41" s="409">
        <v>389452</v>
      </c>
      <c r="L41" s="410">
        <v>289179</v>
      </c>
      <c r="M41" s="518">
        <v>447000</v>
      </c>
      <c r="N41" s="519">
        <v>447000</v>
      </c>
      <c r="O41" s="520"/>
      <c r="P41" s="414"/>
      <c r="Q41" s="268">
        <v>447000</v>
      </c>
      <c r="R41" s="268">
        <v>447000</v>
      </c>
      <c r="S41" s="909" t="s">
        <v>156</v>
      </c>
      <c r="T41" s="137">
        <v>2296</v>
      </c>
      <c r="U41" s="138">
        <v>2296</v>
      </c>
      <c r="V41" s="139">
        <v>2296</v>
      </c>
    </row>
    <row r="42" spans="1:29" s="1" customFormat="1" ht="13.5" thickBot="1" x14ac:dyDescent="0.25">
      <c r="A42" s="132"/>
      <c r="B42" s="110"/>
      <c r="C42" s="133"/>
      <c r="D42" s="516"/>
      <c r="E42" s="954"/>
      <c r="F42" s="134"/>
      <c r="G42" s="521"/>
      <c r="H42" s="135"/>
      <c r="I42" s="1093"/>
      <c r="J42" s="17" t="s">
        <v>31</v>
      </c>
      <c r="K42" s="522">
        <f>SUM(K41)</f>
        <v>389452</v>
      </c>
      <c r="L42" s="523">
        <f>SUM(L41)</f>
        <v>289179</v>
      </c>
      <c r="M42" s="522">
        <f>+N42+P42</f>
        <v>447000</v>
      </c>
      <c r="N42" s="524">
        <f>+N41</f>
        <v>447000</v>
      </c>
      <c r="O42" s="525"/>
      <c r="P42" s="523"/>
      <c r="Q42" s="526">
        <f>+Q41</f>
        <v>447000</v>
      </c>
      <c r="R42" s="526">
        <f>+R41</f>
        <v>447000</v>
      </c>
      <c r="S42" s="955"/>
      <c r="T42" s="107"/>
      <c r="U42" s="58"/>
      <c r="V42" s="142"/>
    </row>
    <row r="43" spans="1:29" s="1" customFormat="1" ht="29.25" customHeight="1" x14ac:dyDescent="0.2">
      <c r="A43" s="143" t="s">
        <v>22</v>
      </c>
      <c r="B43" s="91" t="s">
        <v>32</v>
      </c>
      <c r="C43" s="144" t="s">
        <v>59</v>
      </c>
      <c r="D43" s="527"/>
      <c r="E43" s="953" t="s">
        <v>60</v>
      </c>
      <c r="F43" s="145"/>
      <c r="G43" s="517" t="s">
        <v>27</v>
      </c>
      <c r="H43" s="93" t="s">
        <v>28</v>
      </c>
      <c r="I43" s="1092" t="s">
        <v>129</v>
      </c>
      <c r="J43" s="11" t="s">
        <v>29</v>
      </c>
      <c r="K43" s="409"/>
      <c r="L43" s="410"/>
      <c r="M43" s="518">
        <v>93200</v>
      </c>
      <c r="N43" s="519">
        <v>93200</v>
      </c>
      <c r="O43" s="520"/>
      <c r="P43" s="414"/>
      <c r="Q43" s="528">
        <v>187000</v>
      </c>
      <c r="R43" s="528">
        <v>187000</v>
      </c>
      <c r="S43" s="147" t="s">
        <v>61</v>
      </c>
      <c r="T43" s="137">
        <v>792</v>
      </c>
      <c r="U43" s="138">
        <v>1580</v>
      </c>
      <c r="V43" s="139">
        <v>1589</v>
      </c>
    </row>
    <row r="44" spans="1:29" s="1" customFormat="1" ht="13.5" thickBot="1" x14ac:dyDescent="0.25">
      <c r="A44" s="148"/>
      <c r="B44" s="126"/>
      <c r="C44" s="149"/>
      <c r="D44" s="529"/>
      <c r="E44" s="952"/>
      <c r="F44" s="150"/>
      <c r="G44" s="530"/>
      <c r="H44" s="151"/>
      <c r="I44" s="1096"/>
      <c r="J44" s="33" t="s">
        <v>31</v>
      </c>
      <c r="K44" s="428">
        <f>SUM(K43)</f>
        <v>0</v>
      </c>
      <c r="L44" s="429">
        <f>SUM(L43)</f>
        <v>0</v>
      </c>
      <c r="M44" s="428">
        <f>+N44+P44</f>
        <v>93200</v>
      </c>
      <c r="N44" s="531">
        <f>+N43</f>
        <v>93200</v>
      </c>
      <c r="O44" s="532"/>
      <c r="P44" s="429"/>
      <c r="Q44" s="533">
        <f>+Q43</f>
        <v>187000</v>
      </c>
      <c r="R44" s="533">
        <f>+R43</f>
        <v>187000</v>
      </c>
      <c r="S44" s="154"/>
      <c r="T44" s="130"/>
      <c r="U44" s="88"/>
      <c r="V44" s="131"/>
    </row>
    <row r="45" spans="1:29" s="1" customFormat="1" ht="13.5" thickBot="1" x14ac:dyDescent="0.25">
      <c r="A45" s="155" t="s">
        <v>22</v>
      </c>
      <c r="B45" s="81" t="s">
        <v>32</v>
      </c>
      <c r="C45" s="943" t="s">
        <v>37</v>
      </c>
      <c r="D45" s="943"/>
      <c r="E45" s="943"/>
      <c r="F45" s="943"/>
      <c r="G45" s="943"/>
      <c r="H45" s="943"/>
      <c r="I45" s="943"/>
      <c r="J45" s="943"/>
      <c r="K45" s="534">
        <f>K42+K40+K32</f>
        <v>4332114</v>
      </c>
      <c r="L45" s="535">
        <f t="shared" ref="L45" si="4">L42+L40+L32</f>
        <v>4339320</v>
      </c>
      <c r="M45" s="534">
        <f>M42+M40+M32+M44</f>
        <v>4507000</v>
      </c>
      <c r="N45" s="436">
        <f t="shared" ref="N45:R45" si="5">N42+N40+N32+N44</f>
        <v>4471100</v>
      </c>
      <c r="O45" s="436">
        <f t="shared" si="5"/>
        <v>2003300</v>
      </c>
      <c r="P45" s="536">
        <f t="shared" si="5"/>
        <v>35900</v>
      </c>
      <c r="Q45" s="534">
        <f t="shared" si="5"/>
        <v>4745600</v>
      </c>
      <c r="R45" s="534">
        <f t="shared" si="5"/>
        <v>4727000</v>
      </c>
      <c r="S45" s="956"/>
      <c r="T45" s="957"/>
      <c r="U45" s="957"/>
      <c r="V45" s="958"/>
    </row>
    <row r="46" spans="1:29" s="1" customFormat="1" ht="15.75" customHeight="1" thickBot="1" x14ac:dyDescent="0.25">
      <c r="A46" s="157" t="s">
        <v>22</v>
      </c>
      <c r="B46" s="158" t="s">
        <v>34</v>
      </c>
      <c r="C46" s="960" t="s">
        <v>62</v>
      </c>
      <c r="D46" s="960"/>
      <c r="E46" s="960"/>
      <c r="F46" s="960"/>
      <c r="G46" s="960"/>
      <c r="H46" s="961"/>
      <c r="I46" s="961"/>
      <c r="J46" s="961"/>
      <c r="K46" s="961"/>
      <c r="L46" s="961"/>
      <c r="M46" s="961"/>
      <c r="N46" s="961"/>
      <c r="O46" s="961"/>
      <c r="P46" s="961"/>
      <c r="Q46" s="961"/>
      <c r="R46" s="961"/>
      <c r="S46" s="960"/>
      <c r="T46" s="960"/>
      <c r="U46" s="960"/>
      <c r="V46" s="962"/>
      <c r="Z46" s="67"/>
    </row>
    <row r="47" spans="1:29" s="1" customFormat="1" ht="15" customHeight="1" x14ac:dyDescent="0.2">
      <c r="A47" s="143" t="s">
        <v>22</v>
      </c>
      <c r="B47" s="91" t="s">
        <v>34</v>
      </c>
      <c r="C47" s="537" t="s">
        <v>22</v>
      </c>
      <c r="D47" s="538"/>
      <c r="E47" s="160" t="s">
        <v>63</v>
      </c>
      <c r="F47" s="161"/>
      <c r="G47" s="539" t="s">
        <v>27</v>
      </c>
      <c r="H47" s="540"/>
      <c r="I47" s="541"/>
      <c r="J47" s="542"/>
      <c r="K47" s="543"/>
      <c r="L47" s="544"/>
      <c r="M47" s="545"/>
      <c r="N47" s="546"/>
      <c r="O47" s="546"/>
      <c r="P47" s="547"/>
      <c r="Q47" s="548"/>
      <c r="R47" s="548"/>
      <c r="S47" s="167"/>
      <c r="T47" s="167"/>
      <c r="U47" s="168"/>
      <c r="V47" s="169"/>
    </row>
    <row r="48" spans="1:29" s="1" customFormat="1" ht="29.25" customHeight="1" x14ac:dyDescent="0.2">
      <c r="A48" s="170"/>
      <c r="B48" s="171"/>
      <c r="C48" s="172"/>
      <c r="D48" s="549" t="s">
        <v>22</v>
      </c>
      <c r="E48" s="980" t="s">
        <v>64</v>
      </c>
      <c r="F48" s="183"/>
      <c r="G48" s="550"/>
      <c r="H48" s="551">
        <v>5</v>
      </c>
      <c r="I48" s="1097" t="s">
        <v>137</v>
      </c>
      <c r="J48" s="455" t="s">
        <v>29</v>
      </c>
      <c r="K48" s="552">
        <v>144810</v>
      </c>
      <c r="L48" s="553">
        <v>54557</v>
      </c>
      <c r="M48" s="552">
        <v>339000</v>
      </c>
      <c r="N48" s="554"/>
      <c r="O48" s="555"/>
      <c r="P48" s="556">
        <v>339000</v>
      </c>
      <c r="Q48" s="226"/>
      <c r="R48" s="557"/>
      <c r="S48" s="966" t="s">
        <v>66</v>
      </c>
      <c r="T48" s="78">
        <v>100</v>
      </c>
      <c r="U48" s="181"/>
      <c r="V48" s="182"/>
      <c r="X48" s="67"/>
    </row>
    <row r="49" spans="1:30" s="1" customFormat="1" ht="12.75" x14ac:dyDescent="0.2">
      <c r="A49" s="196"/>
      <c r="B49" s="197"/>
      <c r="C49" s="198"/>
      <c r="D49" s="558"/>
      <c r="E49" s="981"/>
      <c r="F49" s="199"/>
      <c r="G49" s="559"/>
      <c r="H49" s="560"/>
      <c r="I49" s="1098"/>
      <c r="J49" s="561" t="s">
        <v>31</v>
      </c>
      <c r="K49" s="562">
        <f>SUM(K48)</f>
        <v>144810</v>
      </c>
      <c r="L49" s="563">
        <f>SUM(L48)</f>
        <v>54557</v>
      </c>
      <c r="M49" s="562">
        <f t="shared" ref="M49" si="6">SUM(M48:M48)</f>
        <v>339000</v>
      </c>
      <c r="N49" s="563"/>
      <c r="O49" s="564"/>
      <c r="P49" s="565">
        <f>SUM(P48:P48)</f>
        <v>339000</v>
      </c>
      <c r="Q49" s="566"/>
      <c r="R49" s="566"/>
      <c r="S49" s="1099"/>
      <c r="T49" s="107"/>
      <c r="U49" s="107"/>
      <c r="V49" s="228"/>
    </row>
    <row r="50" spans="1:30" s="1" customFormat="1" ht="19.5" customHeight="1" x14ac:dyDescent="0.2">
      <c r="A50" s="170"/>
      <c r="B50" s="171"/>
      <c r="C50" s="865"/>
      <c r="D50" s="567" t="s">
        <v>32</v>
      </c>
      <c r="E50" s="980" t="s">
        <v>67</v>
      </c>
      <c r="F50" s="183"/>
      <c r="G50" s="550"/>
      <c r="H50" s="551">
        <v>5</v>
      </c>
      <c r="I50" s="1097" t="s">
        <v>137</v>
      </c>
      <c r="J50" s="455" t="s">
        <v>29</v>
      </c>
      <c r="K50" s="552"/>
      <c r="L50" s="553">
        <v>57924</v>
      </c>
      <c r="M50" s="568"/>
      <c r="N50" s="554"/>
      <c r="O50" s="569"/>
      <c r="P50" s="570"/>
      <c r="Q50" s="571"/>
      <c r="R50" s="557"/>
      <c r="S50" s="966" t="s">
        <v>69</v>
      </c>
      <c r="T50" s="862">
        <v>100</v>
      </c>
      <c r="U50" s="181"/>
      <c r="V50" s="182"/>
    </row>
    <row r="51" spans="1:30" s="1" customFormat="1" ht="19.5" customHeight="1" x14ac:dyDescent="0.2">
      <c r="A51" s="170"/>
      <c r="B51" s="171"/>
      <c r="C51" s="865"/>
      <c r="D51" s="567"/>
      <c r="E51" s="981"/>
      <c r="F51" s="183"/>
      <c r="G51" s="550"/>
      <c r="H51" s="560"/>
      <c r="I51" s="1098"/>
      <c r="J51" s="466" t="s">
        <v>68</v>
      </c>
      <c r="K51" s="572"/>
      <c r="L51" s="573">
        <v>115848</v>
      </c>
      <c r="M51" s="572">
        <v>115900</v>
      </c>
      <c r="N51" s="574"/>
      <c r="O51" s="575"/>
      <c r="P51" s="576">
        <v>115900</v>
      </c>
      <c r="Q51" s="577"/>
      <c r="R51" s="557"/>
      <c r="S51" s="955"/>
      <c r="T51" s="863"/>
      <c r="U51" s="192"/>
      <c r="V51" s="108"/>
    </row>
    <row r="52" spans="1:30" s="1" customFormat="1" ht="12.75" x14ac:dyDescent="0.2">
      <c r="A52" s="830"/>
      <c r="B52" s="831"/>
      <c r="C52" s="832"/>
      <c r="D52" s="558"/>
      <c r="E52" s="1107"/>
      <c r="F52" s="833"/>
      <c r="G52" s="834"/>
      <c r="H52" s="584"/>
      <c r="I52" s="1108"/>
      <c r="J52" s="637" t="s">
        <v>31</v>
      </c>
      <c r="K52" s="638"/>
      <c r="L52" s="835">
        <f>SUM(L50:L51)</f>
        <v>173772</v>
      </c>
      <c r="M52" s="638">
        <f>SUM(M50:M51)</f>
        <v>115900</v>
      </c>
      <c r="N52" s="835"/>
      <c r="O52" s="639"/>
      <c r="P52" s="836">
        <f>SUM(P50:P51)</f>
        <v>115900</v>
      </c>
      <c r="Q52" s="641"/>
      <c r="R52" s="641"/>
      <c r="S52" s="1099"/>
      <c r="T52" s="251"/>
      <c r="U52" s="251"/>
      <c r="V52" s="706"/>
    </row>
    <row r="53" spans="1:30" s="1" customFormat="1" ht="14.25" customHeight="1" x14ac:dyDescent="0.2">
      <c r="A53" s="170"/>
      <c r="B53" s="171"/>
      <c r="C53" s="172"/>
      <c r="D53" s="567" t="s">
        <v>34</v>
      </c>
      <c r="E53" s="981" t="s">
        <v>70</v>
      </c>
      <c r="F53" s="183"/>
      <c r="G53" s="550"/>
      <c r="H53" s="560">
        <v>6</v>
      </c>
      <c r="I53" s="1098" t="s">
        <v>138</v>
      </c>
      <c r="J53" s="118" t="s">
        <v>29</v>
      </c>
      <c r="K53" s="642"/>
      <c r="L53" s="826"/>
      <c r="M53" s="827">
        <v>245700</v>
      </c>
      <c r="N53" s="490"/>
      <c r="O53" s="490"/>
      <c r="P53" s="828">
        <v>245700</v>
      </c>
      <c r="Q53" s="660"/>
      <c r="R53" s="829"/>
      <c r="S53" s="955" t="s">
        <v>71</v>
      </c>
      <c r="T53" s="811">
        <v>100</v>
      </c>
      <c r="U53" s="192"/>
      <c r="V53" s="108"/>
      <c r="AD53" s="67"/>
    </row>
    <row r="54" spans="1:30" s="1" customFormat="1" ht="14.25" customHeight="1" x14ac:dyDescent="0.2">
      <c r="A54" s="170"/>
      <c r="B54" s="171"/>
      <c r="C54" s="172"/>
      <c r="D54" s="567"/>
      <c r="E54" s="981"/>
      <c r="F54" s="183"/>
      <c r="G54" s="550"/>
      <c r="H54" s="560"/>
      <c r="I54" s="1098"/>
      <c r="J54" s="466" t="s">
        <v>72</v>
      </c>
      <c r="K54" s="572"/>
      <c r="L54" s="580"/>
      <c r="M54" s="581">
        <v>25000</v>
      </c>
      <c r="N54" s="582"/>
      <c r="O54" s="582"/>
      <c r="P54" s="583">
        <v>25000</v>
      </c>
      <c r="Q54" s="577"/>
      <c r="R54" s="557"/>
      <c r="S54" s="955"/>
      <c r="T54" s="58"/>
      <c r="U54" s="192"/>
      <c r="V54" s="108"/>
    </row>
    <row r="55" spans="1:30" s="1" customFormat="1" ht="12.75" x14ac:dyDescent="0.2">
      <c r="A55" s="196"/>
      <c r="B55" s="197"/>
      <c r="C55" s="198"/>
      <c r="D55" s="578"/>
      <c r="E55" s="981"/>
      <c r="F55" s="199"/>
      <c r="G55" s="559"/>
      <c r="H55" s="584"/>
      <c r="I55" s="1108"/>
      <c r="J55" s="561" t="s">
        <v>31</v>
      </c>
      <c r="K55" s="562"/>
      <c r="L55" s="563"/>
      <c r="M55" s="562">
        <f>SUM(M53:M54)</f>
        <v>270700</v>
      </c>
      <c r="N55" s="563"/>
      <c r="O55" s="564"/>
      <c r="P55" s="565">
        <f>SUM(P53:P54)</f>
        <v>270700</v>
      </c>
      <c r="Q55" s="566"/>
      <c r="R55" s="566"/>
      <c r="S55" s="1099"/>
      <c r="T55" s="107"/>
      <c r="U55" s="107"/>
      <c r="V55" s="228"/>
      <c r="X55" s="67"/>
    </row>
    <row r="56" spans="1:30" s="1" customFormat="1" ht="15.75" customHeight="1" x14ac:dyDescent="0.2">
      <c r="A56" s="132"/>
      <c r="B56" s="110"/>
      <c r="C56" s="585"/>
      <c r="D56" s="549" t="s">
        <v>59</v>
      </c>
      <c r="E56" s="980" t="s">
        <v>139</v>
      </c>
      <c r="F56" s="304"/>
      <c r="G56" s="586"/>
      <c r="H56" s="587" t="s">
        <v>140</v>
      </c>
      <c r="I56" s="1113" t="s">
        <v>138</v>
      </c>
      <c r="J56" s="588" t="s">
        <v>29</v>
      </c>
      <c r="K56" s="589">
        <f>500/3.4528*1000</f>
        <v>144810.00926784059</v>
      </c>
      <c r="L56" s="590">
        <v>134457</v>
      </c>
      <c r="M56" s="591"/>
      <c r="N56" s="569"/>
      <c r="O56" s="569"/>
      <c r="P56" s="592"/>
      <c r="Q56" s="593"/>
      <c r="R56" s="593"/>
      <c r="S56" s="594"/>
      <c r="T56" s="595"/>
      <c r="U56" s="596"/>
      <c r="V56" s="597"/>
    </row>
    <row r="57" spans="1:30" s="1" customFormat="1" ht="15.75" customHeight="1" x14ac:dyDescent="0.2">
      <c r="A57" s="132"/>
      <c r="B57" s="110"/>
      <c r="C57" s="585"/>
      <c r="D57" s="598"/>
      <c r="E57" s="981"/>
      <c r="F57" s="304"/>
      <c r="G57" s="586"/>
      <c r="H57" s="599"/>
      <c r="I57" s="1112"/>
      <c r="J57" s="588" t="s">
        <v>72</v>
      </c>
      <c r="K57" s="600">
        <f>600/3.4528*1000</f>
        <v>173772.01112140872</v>
      </c>
      <c r="L57" s="601">
        <v>173772</v>
      </c>
      <c r="M57" s="591"/>
      <c r="N57" s="569"/>
      <c r="O57" s="569"/>
      <c r="P57" s="570"/>
      <c r="Q57" s="593"/>
      <c r="R57" s="593"/>
      <c r="S57" s="602"/>
      <c r="T57" s="272"/>
      <c r="U57" s="64"/>
      <c r="V57" s="603"/>
      <c r="AC57" s="67"/>
    </row>
    <row r="58" spans="1:30" s="1" customFormat="1" ht="14.25" customHeight="1" x14ac:dyDescent="0.2">
      <c r="A58" s="132"/>
      <c r="B58" s="110"/>
      <c r="C58" s="585"/>
      <c r="D58" s="558"/>
      <c r="E58" s="1107"/>
      <c r="F58" s="304"/>
      <c r="G58" s="586"/>
      <c r="H58" s="604"/>
      <c r="I58" s="1114"/>
      <c r="J58" s="25" t="s">
        <v>31</v>
      </c>
      <c r="K58" s="605">
        <f>SUM(K56:K57)</f>
        <v>318582.02038924932</v>
      </c>
      <c r="L58" s="606">
        <f>SUM(L56:L57)</f>
        <v>308229</v>
      </c>
      <c r="M58" s="607"/>
      <c r="N58" s="524"/>
      <c r="O58" s="524"/>
      <c r="P58" s="525"/>
      <c r="Q58" s="526"/>
      <c r="R58" s="526"/>
      <c r="S58" s="602"/>
      <c r="T58" s="272"/>
      <c r="U58" s="64"/>
      <c r="V58" s="22"/>
      <c r="Y58" s="67"/>
    </row>
    <row r="59" spans="1:30" s="1" customFormat="1" ht="13.5" thickBot="1" x14ac:dyDescent="0.25">
      <c r="A59" s="297"/>
      <c r="B59" s="298"/>
      <c r="C59" s="608"/>
      <c r="D59" s="609"/>
      <c r="E59" s="1115" t="s">
        <v>141</v>
      </c>
      <c r="F59" s="1115"/>
      <c r="G59" s="1115"/>
      <c r="H59" s="1115"/>
      <c r="I59" s="1115"/>
      <c r="J59" s="1116"/>
      <c r="K59" s="610">
        <f t="shared" ref="K59:R59" si="7">K58+K52+K49+K55</f>
        <v>463392.02038924932</v>
      </c>
      <c r="L59" s="611">
        <f t="shared" si="7"/>
        <v>536558</v>
      </c>
      <c r="M59" s="610">
        <f t="shared" si="7"/>
        <v>725600</v>
      </c>
      <c r="N59" s="612">
        <f t="shared" si="7"/>
        <v>0</v>
      </c>
      <c r="O59" s="612">
        <f t="shared" si="7"/>
        <v>0</v>
      </c>
      <c r="P59" s="613">
        <f t="shared" si="7"/>
        <v>725600</v>
      </c>
      <c r="Q59" s="610">
        <f t="shared" si="7"/>
        <v>0</v>
      </c>
      <c r="R59" s="610">
        <f t="shared" si="7"/>
        <v>0</v>
      </c>
      <c r="S59" s="1101"/>
      <c r="T59" s="1102"/>
      <c r="U59" s="1102"/>
      <c r="V59" s="1103"/>
    </row>
    <row r="60" spans="1:30" s="1" customFormat="1" ht="29.25" customHeight="1" x14ac:dyDescent="0.2">
      <c r="A60" s="170" t="s">
        <v>22</v>
      </c>
      <c r="B60" s="171" t="s">
        <v>34</v>
      </c>
      <c r="C60" s="172" t="s">
        <v>32</v>
      </c>
      <c r="D60" s="567"/>
      <c r="E60" s="92" t="s">
        <v>73</v>
      </c>
      <c r="F60" s="208"/>
      <c r="G60" s="614" t="s">
        <v>27</v>
      </c>
      <c r="H60" s="615" t="s">
        <v>142</v>
      </c>
      <c r="I60" s="548" t="s">
        <v>137</v>
      </c>
      <c r="J60" s="544"/>
      <c r="K60" s="543"/>
      <c r="L60" s="616"/>
      <c r="M60" s="617"/>
      <c r="N60" s="618"/>
      <c r="O60" s="619"/>
      <c r="P60" s="620"/>
      <c r="Q60" s="621"/>
      <c r="R60" s="622"/>
      <c r="S60" s="623"/>
      <c r="T60" s="623"/>
      <c r="U60" s="48"/>
      <c r="V60" s="49"/>
    </row>
    <row r="61" spans="1:30" s="1" customFormat="1" ht="13.5" customHeight="1" x14ac:dyDescent="0.2">
      <c r="A61" s="170"/>
      <c r="B61" s="171"/>
      <c r="C61" s="172"/>
      <c r="D61" s="549" t="s">
        <v>22</v>
      </c>
      <c r="E61" s="1104" t="s">
        <v>74</v>
      </c>
      <c r="F61" s="624" t="s">
        <v>65</v>
      </c>
      <c r="G61" s="550"/>
      <c r="H61" s="579"/>
      <c r="I61" s="1098"/>
      <c r="J61" s="552" t="s">
        <v>75</v>
      </c>
      <c r="K61" s="552">
        <v>435531</v>
      </c>
      <c r="L61" s="555">
        <v>435531</v>
      </c>
      <c r="M61" s="625">
        <f>883600-430200</f>
        <v>453400</v>
      </c>
      <c r="N61" s="554"/>
      <c r="O61" s="555"/>
      <c r="P61" s="626">
        <f>M61</f>
        <v>453400</v>
      </c>
      <c r="Q61" s="627">
        <v>475800</v>
      </c>
      <c r="R61" s="628"/>
      <c r="S61" s="970" t="s">
        <v>76</v>
      </c>
      <c r="T61" s="222"/>
      <c r="U61" s="222">
        <v>100</v>
      </c>
      <c r="V61" s="182"/>
    </row>
    <row r="62" spans="1:30" s="1" customFormat="1" ht="13.5" customHeight="1" x14ac:dyDescent="0.2">
      <c r="A62" s="170"/>
      <c r="B62" s="171"/>
      <c r="C62" s="172"/>
      <c r="D62" s="578"/>
      <c r="E62" s="1024"/>
      <c r="F62" s="624"/>
      <c r="G62" s="550"/>
      <c r="H62" s="579"/>
      <c r="I62" s="1098"/>
      <c r="J62" s="552" t="s">
        <v>29</v>
      </c>
      <c r="K62" s="552"/>
      <c r="L62" s="555"/>
      <c r="M62" s="625">
        <v>430200</v>
      </c>
      <c r="N62" s="554"/>
      <c r="O62" s="555"/>
      <c r="P62" s="626">
        <f>M62</f>
        <v>430200</v>
      </c>
      <c r="Q62" s="627"/>
      <c r="R62" s="628"/>
      <c r="S62" s="971"/>
      <c r="T62" s="107"/>
      <c r="U62" s="107"/>
      <c r="V62" s="108"/>
    </row>
    <row r="63" spans="1:30" s="1" customFormat="1" ht="13.5" customHeight="1" x14ac:dyDescent="0.2">
      <c r="A63" s="196"/>
      <c r="B63" s="197"/>
      <c r="C63" s="198"/>
      <c r="D63" s="578"/>
      <c r="E63" s="1024"/>
      <c r="F63" s="977" t="s">
        <v>77</v>
      </c>
      <c r="G63" s="550"/>
      <c r="H63" s="579"/>
      <c r="I63" s="1098"/>
      <c r="J63" s="552" t="s">
        <v>78</v>
      </c>
      <c r="K63" s="589">
        <v>2606580</v>
      </c>
      <c r="L63" s="629"/>
      <c r="M63" s="630">
        <v>7233600</v>
      </c>
      <c r="N63" s="629"/>
      <c r="O63" s="629"/>
      <c r="P63" s="631">
        <v>7233600</v>
      </c>
      <c r="Q63" s="627">
        <v>3895000</v>
      </c>
      <c r="R63" s="577"/>
      <c r="S63" s="971"/>
      <c r="T63" s="107"/>
      <c r="U63" s="107"/>
      <c r="V63" s="228"/>
      <c r="Y63" s="67"/>
    </row>
    <row r="64" spans="1:30" s="1" customFormat="1" ht="13.5" customHeight="1" x14ac:dyDescent="0.2">
      <c r="A64" s="196"/>
      <c r="B64" s="197"/>
      <c r="C64" s="198"/>
      <c r="D64" s="578"/>
      <c r="E64" s="1024"/>
      <c r="F64" s="978"/>
      <c r="G64" s="550"/>
      <c r="H64" s="579"/>
      <c r="I64" s="1098"/>
      <c r="J64" s="552" t="s">
        <v>72</v>
      </c>
      <c r="K64" s="589">
        <v>227352</v>
      </c>
      <c r="L64" s="629">
        <v>10137</v>
      </c>
      <c r="M64" s="630"/>
      <c r="N64" s="629"/>
      <c r="O64" s="629"/>
      <c r="P64" s="631"/>
      <c r="Q64" s="627"/>
      <c r="R64" s="571"/>
      <c r="S64" s="229"/>
      <c r="T64" s="230"/>
      <c r="U64" s="230"/>
      <c r="V64" s="231"/>
      <c r="W64" s="232"/>
      <c r="X64" s="67"/>
    </row>
    <row r="65" spans="1:31" s="1" customFormat="1" ht="13.5" customHeight="1" x14ac:dyDescent="0.2">
      <c r="A65" s="196"/>
      <c r="B65" s="197"/>
      <c r="C65" s="198"/>
      <c r="D65" s="578"/>
      <c r="E65" s="1024"/>
      <c r="F65" s="978"/>
      <c r="G65" s="1106"/>
      <c r="H65" s="579"/>
      <c r="I65" s="1098"/>
      <c r="J65" s="632" t="s">
        <v>68</v>
      </c>
      <c r="K65" s="589"/>
      <c r="L65" s="633">
        <v>320320</v>
      </c>
      <c r="M65" s="634">
        <v>455300</v>
      </c>
      <c r="N65" s="629"/>
      <c r="O65" s="629"/>
      <c r="P65" s="635">
        <v>455300</v>
      </c>
      <c r="Q65" s="636">
        <v>653600</v>
      </c>
      <c r="R65" s="226"/>
      <c r="S65" s="236"/>
      <c r="T65" s="237"/>
      <c r="U65" s="237"/>
      <c r="V65" s="231"/>
      <c r="W65" s="232"/>
    </row>
    <row r="66" spans="1:31" s="1" customFormat="1" ht="12.75" x14ac:dyDescent="0.2">
      <c r="A66" s="196"/>
      <c r="B66" s="197"/>
      <c r="C66" s="716"/>
      <c r="D66" s="558"/>
      <c r="E66" s="1105"/>
      <c r="F66" s="979"/>
      <c r="G66" s="1106"/>
      <c r="H66" s="579"/>
      <c r="I66" s="1098"/>
      <c r="J66" s="637" t="s">
        <v>31</v>
      </c>
      <c r="K66" s="638">
        <f>SUM(K61:K65)</f>
        <v>3269463</v>
      </c>
      <c r="L66" s="639">
        <f>SUM(L61:L65)</f>
        <v>765988</v>
      </c>
      <c r="M66" s="638">
        <f>SUM(M61:M65)</f>
        <v>8572500</v>
      </c>
      <c r="N66" s="639"/>
      <c r="O66" s="639"/>
      <c r="P66" s="640">
        <f>SUM(P61:P65)</f>
        <v>8572500</v>
      </c>
      <c r="Q66" s="638">
        <f>SUM(Q61:Q65)</f>
        <v>5024400</v>
      </c>
      <c r="R66" s="641"/>
      <c r="S66" s="242"/>
      <c r="T66" s="243"/>
      <c r="U66" s="243"/>
      <c r="V66" s="244"/>
    </row>
    <row r="67" spans="1:31" s="1" customFormat="1" ht="36.75" customHeight="1" x14ac:dyDescent="0.2">
      <c r="A67" s="132"/>
      <c r="B67" s="110"/>
      <c r="C67" s="1109"/>
      <c r="D67" s="567" t="s">
        <v>32</v>
      </c>
      <c r="E67" s="1110" t="s">
        <v>160</v>
      </c>
      <c r="F67" s="245" t="s">
        <v>65</v>
      </c>
      <c r="G67" s="1111"/>
      <c r="H67" s="974"/>
      <c r="I67" s="1112"/>
      <c r="J67" s="489" t="s">
        <v>29</v>
      </c>
      <c r="K67" s="642">
        <v>16508</v>
      </c>
      <c r="L67" s="643">
        <v>16508</v>
      </c>
      <c r="M67" s="644">
        <v>155600</v>
      </c>
      <c r="N67" s="643"/>
      <c r="O67" s="643"/>
      <c r="P67" s="645">
        <v>155600</v>
      </c>
      <c r="Q67" s="646">
        <v>43400</v>
      </c>
      <c r="R67" s="647">
        <v>86800</v>
      </c>
      <c r="S67" s="250" t="s">
        <v>79</v>
      </c>
      <c r="T67" s="251">
        <v>1</v>
      </c>
      <c r="U67" s="251"/>
      <c r="V67" s="252"/>
      <c r="Z67" s="67"/>
    </row>
    <row r="68" spans="1:31" s="1" customFormat="1" ht="36.75" customHeight="1" x14ac:dyDescent="0.2">
      <c r="A68" s="132"/>
      <c r="B68" s="110"/>
      <c r="C68" s="1109"/>
      <c r="D68" s="567"/>
      <c r="E68" s="1110"/>
      <c r="F68" s="975" t="s">
        <v>80</v>
      </c>
      <c r="G68" s="1111"/>
      <c r="H68" s="974"/>
      <c r="I68" s="1112"/>
      <c r="J68" s="588" t="s">
        <v>78</v>
      </c>
      <c r="K68" s="552"/>
      <c r="L68" s="555"/>
      <c r="M68" s="625"/>
      <c r="N68" s="555"/>
      <c r="O68" s="555"/>
      <c r="P68" s="626"/>
      <c r="Q68" s="646">
        <v>932200</v>
      </c>
      <c r="R68" s="648">
        <v>1864400</v>
      </c>
      <c r="S68" s="256" t="s">
        <v>81</v>
      </c>
      <c r="T68" s="257">
        <v>1</v>
      </c>
      <c r="U68" s="257"/>
      <c r="V68" s="258"/>
    </row>
    <row r="69" spans="1:31" s="1" customFormat="1" ht="36.75" customHeight="1" x14ac:dyDescent="0.2">
      <c r="A69" s="132"/>
      <c r="B69" s="110"/>
      <c r="C69" s="1109"/>
      <c r="D69" s="567"/>
      <c r="E69" s="1110"/>
      <c r="F69" s="976"/>
      <c r="G69" s="1111"/>
      <c r="H69" s="974"/>
      <c r="I69" s="1112"/>
      <c r="J69" s="487" t="s">
        <v>82</v>
      </c>
      <c r="K69" s="552"/>
      <c r="L69" s="555"/>
      <c r="M69" s="625"/>
      <c r="N69" s="555"/>
      <c r="O69" s="555"/>
      <c r="P69" s="626"/>
      <c r="Q69" s="649">
        <v>82300</v>
      </c>
      <c r="R69" s="650">
        <v>164500</v>
      </c>
      <c r="S69" s="262" t="s">
        <v>76</v>
      </c>
      <c r="T69" s="222"/>
      <c r="U69" s="222">
        <v>25</v>
      </c>
      <c r="V69" s="182">
        <v>75</v>
      </c>
      <c r="Y69" s="67"/>
    </row>
    <row r="70" spans="1:31" s="1" customFormat="1" ht="22.5" customHeight="1" thickBot="1" x14ac:dyDescent="0.25">
      <c r="A70" s="132"/>
      <c r="B70" s="110"/>
      <c r="C70" s="1109"/>
      <c r="D70" s="567"/>
      <c r="E70" s="1110"/>
      <c r="F70" s="976"/>
      <c r="G70" s="1111"/>
      <c r="H70" s="974"/>
      <c r="I70" s="1112"/>
      <c r="J70" s="33" t="s">
        <v>31</v>
      </c>
      <c r="K70" s="416">
        <f>SUM(K67:K69)</f>
        <v>16508</v>
      </c>
      <c r="L70" s="474">
        <f t="shared" ref="L70:P70" si="8">SUM(L67:L69)</f>
        <v>16508</v>
      </c>
      <c r="M70" s="651">
        <f>SUM(M67:M69)</f>
        <v>155600</v>
      </c>
      <c r="N70" s="474"/>
      <c r="O70" s="474"/>
      <c r="P70" s="475">
        <f t="shared" si="8"/>
        <v>155600</v>
      </c>
      <c r="Q70" s="652">
        <f>SUM(Q67:Q69)</f>
        <v>1057900</v>
      </c>
      <c r="R70" s="651">
        <f>SUM(R67:R69)</f>
        <v>2115700</v>
      </c>
      <c r="S70" s="106"/>
      <c r="T70" s="266"/>
      <c r="U70" s="107"/>
      <c r="V70" s="108"/>
      <c r="AE70" s="67"/>
    </row>
    <row r="71" spans="1:31" s="1" customFormat="1" ht="30" customHeight="1" x14ac:dyDescent="0.2">
      <c r="A71" s="132"/>
      <c r="B71" s="110"/>
      <c r="C71" s="1109"/>
      <c r="D71" s="549" t="s">
        <v>34</v>
      </c>
      <c r="E71" s="1117" t="s">
        <v>161</v>
      </c>
      <c r="F71" s="267" t="s">
        <v>65</v>
      </c>
      <c r="G71" s="1111"/>
      <c r="H71" s="974"/>
      <c r="I71" s="1112"/>
      <c r="J71" s="653" t="s">
        <v>29</v>
      </c>
      <c r="K71" s="654">
        <v>8689</v>
      </c>
      <c r="L71" s="655">
        <v>8689</v>
      </c>
      <c r="M71" s="656">
        <v>39800</v>
      </c>
      <c r="N71" s="655"/>
      <c r="O71" s="655"/>
      <c r="P71" s="657">
        <v>39800</v>
      </c>
      <c r="Q71" s="658"/>
      <c r="R71" s="659"/>
      <c r="S71" s="69" t="s">
        <v>83</v>
      </c>
      <c r="T71" s="257">
        <v>1</v>
      </c>
      <c r="U71" s="257"/>
      <c r="V71" s="258"/>
      <c r="Y71" s="67"/>
    </row>
    <row r="72" spans="1:31" s="1" customFormat="1" ht="15.75" customHeight="1" x14ac:dyDescent="0.2">
      <c r="A72" s="132"/>
      <c r="B72" s="110"/>
      <c r="C72" s="1109"/>
      <c r="D72" s="578"/>
      <c r="E72" s="1110"/>
      <c r="F72" s="977" t="s">
        <v>84</v>
      </c>
      <c r="G72" s="1111"/>
      <c r="H72" s="974"/>
      <c r="I72" s="1112"/>
      <c r="J72" s="588" t="s">
        <v>78</v>
      </c>
      <c r="K72" s="552"/>
      <c r="L72" s="555"/>
      <c r="M72" s="625"/>
      <c r="N72" s="555"/>
      <c r="O72" s="555"/>
      <c r="P72" s="626"/>
      <c r="Q72" s="571">
        <v>680000</v>
      </c>
      <c r="R72" s="571"/>
      <c r="S72" s="1004" t="s">
        <v>85</v>
      </c>
      <c r="T72" s="272">
        <v>20</v>
      </c>
      <c r="U72" s="273">
        <v>100</v>
      </c>
      <c r="V72" s="228"/>
    </row>
    <row r="73" spans="1:31" s="1" customFormat="1" ht="15.75" customHeight="1" x14ac:dyDescent="0.2">
      <c r="A73" s="132"/>
      <c r="B73" s="110"/>
      <c r="C73" s="1109"/>
      <c r="D73" s="578"/>
      <c r="E73" s="1110"/>
      <c r="F73" s="978"/>
      <c r="G73" s="1111"/>
      <c r="H73" s="974"/>
      <c r="I73" s="1112"/>
      <c r="J73" s="487" t="s">
        <v>82</v>
      </c>
      <c r="K73" s="552"/>
      <c r="L73" s="555"/>
      <c r="M73" s="625">
        <v>146000</v>
      </c>
      <c r="N73" s="555"/>
      <c r="O73" s="555"/>
      <c r="P73" s="626">
        <v>146000</v>
      </c>
      <c r="Q73" s="660"/>
      <c r="R73" s="571"/>
      <c r="S73" s="1005"/>
      <c r="T73" s="272"/>
      <c r="U73" s="273"/>
      <c r="V73" s="228"/>
      <c r="X73" s="67"/>
    </row>
    <row r="74" spans="1:31" s="1" customFormat="1" ht="15.75" customHeight="1" thickBot="1" x14ac:dyDescent="0.25">
      <c r="A74" s="132"/>
      <c r="B74" s="110"/>
      <c r="C74" s="1109"/>
      <c r="D74" s="558"/>
      <c r="E74" s="1118"/>
      <c r="F74" s="979"/>
      <c r="G74" s="1111"/>
      <c r="H74" s="974"/>
      <c r="I74" s="1112"/>
      <c r="J74" s="33" t="s">
        <v>31</v>
      </c>
      <c r="K74" s="416">
        <f>SUM(K71:K73)</f>
        <v>8689</v>
      </c>
      <c r="L74" s="474">
        <f t="shared" ref="L74:Q74" si="9">SUM(L71:L73)</f>
        <v>8689</v>
      </c>
      <c r="M74" s="651">
        <f>SUM(M71:M73)</f>
        <v>185800</v>
      </c>
      <c r="N74" s="474"/>
      <c r="O74" s="474"/>
      <c r="P74" s="475">
        <f t="shared" si="9"/>
        <v>185800</v>
      </c>
      <c r="Q74" s="652">
        <f t="shared" si="9"/>
        <v>680000</v>
      </c>
      <c r="R74" s="651"/>
      <c r="S74" s="1119"/>
      <c r="T74" s="276"/>
      <c r="U74" s="277"/>
      <c r="V74" s="278"/>
    </row>
    <row r="75" spans="1:31" s="1" customFormat="1" ht="20.25" customHeight="1" x14ac:dyDescent="0.2">
      <c r="A75" s="170"/>
      <c r="B75" s="171"/>
      <c r="C75" s="865"/>
      <c r="D75" s="549" t="s">
        <v>59</v>
      </c>
      <c r="E75" s="981" t="s">
        <v>86</v>
      </c>
      <c r="F75" s="279"/>
      <c r="G75" s="550"/>
      <c r="H75" s="661">
        <v>5</v>
      </c>
      <c r="I75" s="1097" t="s">
        <v>137</v>
      </c>
      <c r="J75" s="543" t="s">
        <v>29</v>
      </c>
      <c r="K75" s="543"/>
      <c r="L75" s="616"/>
      <c r="M75" s="617">
        <v>2500</v>
      </c>
      <c r="N75" s="662"/>
      <c r="O75" s="546"/>
      <c r="P75" s="620">
        <v>2500</v>
      </c>
      <c r="Q75" s="621"/>
      <c r="R75" s="622"/>
      <c r="S75" s="992" t="s">
        <v>87</v>
      </c>
      <c r="T75" s="861">
        <v>2</v>
      </c>
      <c r="U75" s="107"/>
      <c r="V75" s="108"/>
    </row>
    <row r="76" spans="1:31" s="1" customFormat="1" ht="20.25" customHeight="1" x14ac:dyDescent="0.2">
      <c r="A76" s="170"/>
      <c r="B76" s="171"/>
      <c r="C76" s="865"/>
      <c r="D76" s="567"/>
      <c r="E76" s="981"/>
      <c r="F76" s="279"/>
      <c r="G76" s="550"/>
      <c r="H76" s="560"/>
      <c r="I76" s="1098"/>
      <c r="J76" s="632"/>
      <c r="K76" s="632"/>
      <c r="L76" s="663"/>
      <c r="M76" s="664"/>
      <c r="N76" s="618"/>
      <c r="O76" s="619"/>
      <c r="P76" s="665"/>
      <c r="Q76" s="636"/>
      <c r="R76" s="666"/>
      <c r="S76" s="993"/>
      <c r="T76" s="107"/>
      <c r="U76" s="107"/>
      <c r="V76" s="108"/>
    </row>
    <row r="77" spans="1:31" s="1" customFormat="1" ht="20.25" customHeight="1" x14ac:dyDescent="0.2">
      <c r="A77" s="196"/>
      <c r="B77" s="197"/>
      <c r="C77" s="198"/>
      <c r="D77" s="567"/>
      <c r="E77" s="981"/>
      <c r="F77" s="279"/>
      <c r="G77" s="550"/>
      <c r="H77" s="560"/>
      <c r="I77" s="1098"/>
      <c r="J77" s="632"/>
      <c r="K77" s="667"/>
      <c r="L77" s="633"/>
      <c r="M77" s="634"/>
      <c r="N77" s="582"/>
      <c r="O77" s="582"/>
      <c r="P77" s="668"/>
      <c r="Q77" s="636"/>
      <c r="R77" s="669"/>
      <c r="S77" s="993"/>
      <c r="T77" s="107"/>
      <c r="U77" s="107"/>
      <c r="V77" s="228"/>
      <c r="Y77" s="67"/>
    </row>
    <row r="78" spans="1:31" s="1" customFormat="1" ht="20.25" customHeight="1" x14ac:dyDescent="0.2">
      <c r="A78" s="196"/>
      <c r="B78" s="197"/>
      <c r="C78" s="198"/>
      <c r="D78" s="567"/>
      <c r="E78" s="981"/>
      <c r="F78" s="279"/>
      <c r="G78" s="550"/>
      <c r="H78" s="560"/>
      <c r="I78" s="1098"/>
      <c r="J78" s="632"/>
      <c r="K78" s="667"/>
      <c r="L78" s="670"/>
      <c r="M78" s="667"/>
      <c r="N78" s="582"/>
      <c r="O78" s="582"/>
      <c r="P78" s="668"/>
      <c r="Q78" s="636"/>
      <c r="R78" s="669"/>
      <c r="S78" s="993"/>
      <c r="T78" s="107"/>
      <c r="U78" s="107"/>
      <c r="V78" s="228"/>
      <c r="Y78" s="67"/>
      <c r="AA78" s="67"/>
    </row>
    <row r="79" spans="1:31" s="1" customFormat="1" ht="13.5" customHeight="1" x14ac:dyDescent="0.2">
      <c r="A79" s="830"/>
      <c r="B79" s="831"/>
      <c r="C79" s="832"/>
      <c r="D79" s="841"/>
      <c r="E79" s="1107"/>
      <c r="F79" s="842"/>
      <c r="G79" s="843"/>
      <c r="H79" s="844"/>
      <c r="I79" s="845"/>
      <c r="J79" s="637" t="s">
        <v>31</v>
      </c>
      <c r="K79" s="638"/>
      <c r="L79" s="835"/>
      <c r="M79" s="638">
        <f>SUM(M75:M78)</f>
        <v>2500</v>
      </c>
      <c r="N79" s="639"/>
      <c r="O79" s="639"/>
      <c r="P79" s="640">
        <f t="shared" ref="P79" si="10">SUM(P75:P78)</f>
        <v>2500</v>
      </c>
      <c r="Q79" s="638"/>
      <c r="R79" s="638"/>
      <c r="S79" s="994"/>
      <c r="T79" s="251"/>
      <c r="U79" s="251"/>
      <c r="V79" s="706"/>
      <c r="Y79" s="67"/>
    </row>
    <row r="80" spans="1:31" s="1" customFormat="1" ht="46.5" customHeight="1" x14ac:dyDescent="0.2">
      <c r="A80" s="170"/>
      <c r="B80" s="171"/>
      <c r="C80" s="172"/>
      <c r="D80" s="578" t="s">
        <v>132</v>
      </c>
      <c r="E80" s="981" t="s">
        <v>88</v>
      </c>
      <c r="F80" s="978" t="s">
        <v>89</v>
      </c>
      <c r="G80" s="672"/>
      <c r="H80" s="673">
        <v>5</v>
      </c>
      <c r="I80" s="1098" t="s">
        <v>143</v>
      </c>
      <c r="J80" s="75" t="s">
        <v>29</v>
      </c>
      <c r="K80" s="636"/>
      <c r="L80" s="230"/>
      <c r="M80" s="837"/>
      <c r="N80" s="230"/>
      <c r="O80" s="230"/>
      <c r="P80" s="838"/>
      <c r="Q80" s="839">
        <v>10000</v>
      </c>
      <c r="R80" s="839">
        <v>50000</v>
      </c>
      <c r="S80" s="840" t="s">
        <v>90</v>
      </c>
      <c r="T80" s="64"/>
      <c r="U80" s="107">
        <v>20</v>
      </c>
      <c r="V80" s="228">
        <v>100</v>
      </c>
      <c r="Y80" s="67"/>
    </row>
    <row r="81" spans="1:25" s="1" customFormat="1" ht="12.75" x14ac:dyDescent="0.2">
      <c r="A81" s="196"/>
      <c r="B81" s="197"/>
      <c r="C81" s="198"/>
      <c r="D81" s="578"/>
      <c r="E81" s="981"/>
      <c r="F81" s="978"/>
      <c r="G81" s="672"/>
      <c r="H81" s="673"/>
      <c r="I81" s="1098"/>
      <c r="J81" s="561" t="s">
        <v>31</v>
      </c>
      <c r="K81" s="562"/>
      <c r="L81" s="563"/>
      <c r="M81" s="562">
        <f>SUM(M80)</f>
        <v>0</v>
      </c>
      <c r="N81" s="564"/>
      <c r="O81" s="564"/>
      <c r="P81" s="565">
        <f>SUM(P80)</f>
        <v>0</v>
      </c>
      <c r="Q81" s="674">
        <f>SUM(Q80)</f>
        <v>10000</v>
      </c>
      <c r="R81" s="566">
        <f>SUM(R80)</f>
        <v>50000</v>
      </c>
      <c r="S81" s="296"/>
      <c r="T81" s="64"/>
      <c r="U81" s="107"/>
      <c r="V81" s="228"/>
    </row>
    <row r="82" spans="1:25" s="1" customFormat="1" ht="15.75" customHeight="1" thickBot="1" x14ac:dyDescent="0.25">
      <c r="A82" s="297"/>
      <c r="B82" s="298"/>
      <c r="C82" s="675"/>
      <c r="D82" s="1123" t="s">
        <v>91</v>
      </c>
      <c r="E82" s="1115"/>
      <c r="F82" s="1115"/>
      <c r="G82" s="1115"/>
      <c r="H82" s="1115"/>
      <c r="I82" s="1115"/>
      <c r="J82" s="1116"/>
      <c r="K82" s="610">
        <f t="shared" ref="K82:R82" si="11">K79+K81+K74+K70+K66</f>
        <v>3294660</v>
      </c>
      <c r="L82" s="610">
        <f t="shared" si="11"/>
        <v>791185</v>
      </c>
      <c r="M82" s="610">
        <f t="shared" si="11"/>
        <v>8916400</v>
      </c>
      <c r="N82" s="612">
        <f t="shared" si="11"/>
        <v>0</v>
      </c>
      <c r="O82" s="612">
        <f t="shared" si="11"/>
        <v>0</v>
      </c>
      <c r="P82" s="613">
        <f t="shared" si="11"/>
        <v>8916400</v>
      </c>
      <c r="Q82" s="610">
        <f t="shared" si="11"/>
        <v>6772300</v>
      </c>
      <c r="R82" s="610">
        <f t="shared" si="11"/>
        <v>2165700</v>
      </c>
      <c r="S82" s="1101"/>
      <c r="T82" s="1102"/>
      <c r="U82" s="1102"/>
      <c r="V82" s="1103"/>
    </row>
    <row r="83" spans="1:25" s="1" customFormat="1" ht="28.5" customHeight="1" x14ac:dyDescent="0.2">
      <c r="A83" s="204" t="s">
        <v>22</v>
      </c>
      <c r="B83" s="205" t="s">
        <v>34</v>
      </c>
      <c r="C83" s="159" t="s">
        <v>34</v>
      </c>
      <c r="D83" s="681"/>
      <c r="E83" s="303" t="s">
        <v>92</v>
      </c>
      <c r="F83" s="311"/>
      <c r="G83" s="682"/>
      <c r="H83" s="305">
        <v>2</v>
      </c>
      <c r="I83" s="1088" t="s">
        <v>129</v>
      </c>
      <c r="J83" s="351" t="s">
        <v>29</v>
      </c>
      <c r="K83" s="741">
        <v>28962</v>
      </c>
      <c r="L83" s="32">
        <v>28962</v>
      </c>
      <c r="M83" s="803">
        <v>28900</v>
      </c>
      <c r="N83" s="355"/>
      <c r="O83" s="355"/>
      <c r="P83" s="804">
        <v>28900</v>
      </c>
      <c r="Q83" s="805"/>
      <c r="R83" s="806"/>
      <c r="S83" s="97" t="s">
        <v>162</v>
      </c>
      <c r="T83" s="344">
        <v>100</v>
      </c>
      <c r="U83" s="309"/>
      <c r="V83" s="49"/>
    </row>
    <row r="84" spans="1:25" s="1" customFormat="1" ht="13.5" thickBot="1" x14ac:dyDescent="0.25">
      <c r="A84" s="148"/>
      <c r="B84" s="126"/>
      <c r="C84" s="807"/>
      <c r="D84" s="678"/>
      <c r="E84" s="679"/>
      <c r="F84" s="808"/>
      <c r="G84" s="809"/>
      <c r="H84" s="810"/>
      <c r="I84" s="1089"/>
      <c r="J84" s="792" t="s">
        <v>31</v>
      </c>
      <c r="K84" s="416">
        <f>SUM(K83)</f>
        <v>28962</v>
      </c>
      <c r="L84" s="474">
        <f>SUM(L83)</f>
        <v>28962</v>
      </c>
      <c r="M84" s="416">
        <f t="shared" ref="M84:R84" si="12">SUM(M83)</f>
        <v>28900</v>
      </c>
      <c r="N84" s="474">
        <f t="shared" si="12"/>
        <v>0</v>
      </c>
      <c r="O84" s="474">
        <f t="shared" si="12"/>
        <v>0</v>
      </c>
      <c r="P84" s="680">
        <f t="shared" si="12"/>
        <v>28900</v>
      </c>
      <c r="Q84" s="651">
        <f t="shared" si="12"/>
        <v>0</v>
      </c>
      <c r="R84" s="651">
        <f t="shared" si="12"/>
        <v>0</v>
      </c>
      <c r="S84" s="275"/>
      <c r="T84" s="360"/>
      <c r="U84" s="277"/>
      <c r="V84" s="278"/>
    </row>
    <row r="85" spans="1:25" s="1" customFormat="1" ht="47.25" customHeight="1" x14ac:dyDescent="0.2">
      <c r="A85" s="204" t="s">
        <v>22</v>
      </c>
      <c r="B85" s="205" t="s">
        <v>34</v>
      </c>
      <c r="C85" s="159" t="s">
        <v>59</v>
      </c>
      <c r="D85" s="681"/>
      <c r="E85" s="310" t="s">
        <v>93</v>
      </c>
      <c r="F85" s="311"/>
      <c r="G85" s="682" t="s">
        <v>27</v>
      </c>
      <c r="H85" s="683"/>
      <c r="I85" s="684"/>
      <c r="J85" s="313" t="s">
        <v>29</v>
      </c>
      <c r="K85" s="518"/>
      <c r="L85" s="685">
        <v>80370</v>
      </c>
      <c r="M85" s="686"/>
      <c r="N85" s="317"/>
      <c r="O85" s="317"/>
      <c r="P85" s="687"/>
      <c r="Q85" s="658"/>
      <c r="R85" s="688"/>
      <c r="S85" s="316"/>
      <c r="T85" s="317"/>
      <c r="U85" s="318"/>
      <c r="V85" s="319"/>
    </row>
    <row r="86" spans="1:25" s="1" customFormat="1" ht="66" customHeight="1" x14ac:dyDescent="0.2">
      <c r="A86" s="170"/>
      <c r="B86" s="171"/>
      <c r="C86" s="172"/>
      <c r="D86" s="689" t="s">
        <v>22</v>
      </c>
      <c r="E86" s="690" t="s">
        <v>94</v>
      </c>
      <c r="F86" s="304"/>
      <c r="G86" s="676"/>
      <c r="H86" s="673">
        <v>6</v>
      </c>
      <c r="I86" s="1097" t="s">
        <v>144</v>
      </c>
      <c r="J86" s="320" t="s">
        <v>29</v>
      </c>
      <c r="K86" s="691"/>
      <c r="L86" s="692"/>
      <c r="M86" s="691">
        <v>31800</v>
      </c>
      <c r="N86" s="693"/>
      <c r="O86" s="693"/>
      <c r="P86" s="694">
        <v>31800</v>
      </c>
      <c r="Q86" s="660"/>
      <c r="R86" s="695"/>
      <c r="S86" s="696" t="s">
        <v>95</v>
      </c>
      <c r="T86" s="251">
        <v>100</v>
      </c>
      <c r="U86" s="697"/>
      <c r="V86" s="252"/>
    </row>
    <row r="87" spans="1:25" s="1" customFormat="1" ht="29.25" customHeight="1" x14ac:dyDescent="0.2">
      <c r="A87" s="196"/>
      <c r="B87" s="197"/>
      <c r="C87" s="198"/>
      <c r="D87" s="698" t="s">
        <v>32</v>
      </c>
      <c r="E87" s="173" t="s">
        <v>145</v>
      </c>
      <c r="F87" s="304"/>
      <c r="G87" s="676"/>
      <c r="H87" s="673"/>
      <c r="I87" s="1098"/>
      <c r="J87" s="699" t="s">
        <v>29</v>
      </c>
      <c r="K87" s="502">
        <v>37998</v>
      </c>
      <c r="L87" s="700"/>
      <c r="M87" s="463"/>
      <c r="N87" s="503"/>
      <c r="O87" s="503"/>
      <c r="P87" s="701"/>
      <c r="Q87" s="702"/>
      <c r="R87" s="703"/>
      <c r="S87" s="696"/>
      <c r="T87" s="704"/>
      <c r="U87" s="705"/>
      <c r="V87" s="706"/>
      <c r="W87" s="189"/>
      <c r="Y87" s="67"/>
    </row>
    <row r="88" spans="1:25" s="1" customFormat="1" ht="28.5" customHeight="1" x14ac:dyDescent="0.2">
      <c r="A88" s="196"/>
      <c r="B88" s="197"/>
      <c r="C88" s="716"/>
      <c r="D88" s="707" t="s">
        <v>34</v>
      </c>
      <c r="E88" s="708" t="s">
        <v>146</v>
      </c>
      <c r="F88" s="304"/>
      <c r="G88" s="672"/>
      <c r="H88" s="673"/>
      <c r="I88" s="1098"/>
      <c r="J88" s="71" t="s">
        <v>29</v>
      </c>
      <c r="K88" s="496">
        <v>2896</v>
      </c>
      <c r="L88" s="709"/>
      <c r="M88" s="627"/>
      <c r="N88" s="257"/>
      <c r="O88" s="257"/>
      <c r="P88" s="710"/>
      <c r="Q88" s="711"/>
      <c r="R88" s="712"/>
      <c r="S88" s="69"/>
      <c r="T88" s="713"/>
      <c r="U88" s="714"/>
      <c r="V88" s="715"/>
      <c r="Y88" s="67"/>
    </row>
    <row r="89" spans="1:25" s="1" customFormat="1" ht="69.75" customHeight="1" x14ac:dyDescent="0.2">
      <c r="A89" s="196"/>
      <c r="B89" s="197"/>
      <c r="C89" s="716"/>
      <c r="D89" s="717" t="s">
        <v>59</v>
      </c>
      <c r="E89" s="718" t="s">
        <v>147</v>
      </c>
      <c r="F89" s="304"/>
      <c r="G89" s="672"/>
      <c r="H89" s="673"/>
      <c r="I89" s="671"/>
      <c r="J89" s="677" t="s">
        <v>29</v>
      </c>
      <c r="K89" s="502">
        <v>31713</v>
      </c>
      <c r="L89" s="709"/>
      <c r="M89" s="691"/>
      <c r="N89" s="693"/>
      <c r="O89" s="251"/>
      <c r="P89" s="719"/>
      <c r="Q89" s="720"/>
      <c r="R89" s="703"/>
      <c r="S89" s="242"/>
      <c r="T89" s="721"/>
      <c r="U89" s="705"/>
      <c r="V89" s="706"/>
    </row>
    <row r="90" spans="1:25" s="1" customFormat="1" ht="26.25" customHeight="1" x14ac:dyDescent="0.2">
      <c r="A90" s="196"/>
      <c r="B90" s="197"/>
      <c r="C90" s="198"/>
      <c r="D90" s="722" t="s">
        <v>132</v>
      </c>
      <c r="E90" s="980" t="s">
        <v>148</v>
      </c>
      <c r="F90" s="304"/>
      <c r="G90" s="672"/>
      <c r="H90" s="673"/>
      <c r="I90" s="671"/>
      <c r="J90" s="677" t="s">
        <v>29</v>
      </c>
      <c r="K90" s="496">
        <v>8689</v>
      </c>
      <c r="L90" s="709"/>
      <c r="M90" s="723"/>
      <c r="N90" s="724"/>
      <c r="O90" s="222"/>
      <c r="P90" s="725"/>
      <c r="Q90" s="711"/>
      <c r="R90" s="712"/>
      <c r="S90" s="726"/>
      <c r="T90" s="459"/>
      <c r="U90" s="727"/>
      <c r="V90" s="728"/>
    </row>
    <row r="91" spans="1:25" s="1" customFormat="1" ht="15" customHeight="1" thickBot="1" x14ac:dyDescent="0.25">
      <c r="A91" s="125"/>
      <c r="B91" s="81"/>
      <c r="C91" s="324"/>
      <c r="D91" s="729"/>
      <c r="E91" s="1000"/>
      <c r="F91" s="325"/>
      <c r="G91" s="730"/>
      <c r="H91" s="731"/>
      <c r="I91" s="732"/>
      <c r="J91" s="358" t="s">
        <v>31</v>
      </c>
      <c r="K91" s="430">
        <f>SUM(K86:K90)</f>
        <v>81296</v>
      </c>
      <c r="L91" s="733">
        <f>SUM(L85:L90)</f>
        <v>80370</v>
      </c>
      <c r="M91" s="734">
        <f t="shared" ref="M91:R91" si="13">SUM(M86:M90)</f>
        <v>31800</v>
      </c>
      <c r="N91" s="419">
        <f t="shared" si="13"/>
        <v>0</v>
      </c>
      <c r="O91" s="419">
        <f t="shared" si="13"/>
        <v>0</v>
      </c>
      <c r="P91" s="735">
        <f t="shared" si="13"/>
        <v>31800</v>
      </c>
      <c r="Q91" s="358">
        <f t="shared" si="13"/>
        <v>0</v>
      </c>
      <c r="R91" s="430">
        <f t="shared" si="13"/>
        <v>0</v>
      </c>
      <c r="S91" s="275"/>
      <c r="T91" s="328"/>
      <c r="U91" s="328"/>
      <c r="V91" s="329"/>
      <c r="W91" s="330"/>
    </row>
    <row r="92" spans="1:25" s="1" customFormat="1" ht="40.5" customHeight="1" x14ac:dyDescent="0.2">
      <c r="A92" s="170" t="s">
        <v>22</v>
      </c>
      <c r="B92" s="171" t="s">
        <v>34</v>
      </c>
      <c r="C92" s="172" t="s">
        <v>132</v>
      </c>
      <c r="D92" s="736"/>
      <c r="E92" s="951" t="s">
        <v>149</v>
      </c>
      <c r="F92" s="919" t="s">
        <v>89</v>
      </c>
      <c r="G92" s="672"/>
      <c r="H92" s="673" t="s">
        <v>28</v>
      </c>
      <c r="I92" s="1088" t="s">
        <v>129</v>
      </c>
      <c r="J92" s="468" t="s">
        <v>29</v>
      </c>
      <c r="K92" s="723">
        <v>5792</v>
      </c>
      <c r="L92" s="724">
        <v>5792</v>
      </c>
      <c r="M92" s="723"/>
      <c r="N92" s="724"/>
      <c r="O92" s="724"/>
      <c r="P92" s="737"/>
      <c r="Q92" s="738"/>
      <c r="R92" s="738"/>
      <c r="S92" s="291"/>
      <c r="T92" s="292"/>
      <c r="U92" s="48"/>
      <c r="V92" s="293"/>
    </row>
    <row r="93" spans="1:25" s="1" customFormat="1" ht="13.5" thickBot="1" x14ac:dyDescent="0.25">
      <c r="A93" s="196"/>
      <c r="B93" s="197"/>
      <c r="C93" s="198"/>
      <c r="D93" s="736"/>
      <c r="E93" s="954"/>
      <c r="F93" s="978"/>
      <c r="G93" s="672"/>
      <c r="H93" s="673"/>
      <c r="I93" s="1098"/>
      <c r="J93" s="561" t="s">
        <v>31</v>
      </c>
      <c r="K93" s="562">
        <f>SUM(K92)</f>
        <v>5792</v>
      </c>
      <c r="L93" s="564">
        <f>SUM(L92)</f>
        <v>5792</v>
      </c>
      <c r="M93" s="562"/>
      <c r="N93" s="564"/>
      <c r="O93" s="564"/>
      <c r="P93" s="565"/>
      <c r="Q93" s="674"/>
      <c r="R93" s="674"/>
      <c r="S93" s="296"/>
      <c r="T93" s="64"/>
      <c r="U93" s="107"/>
      <c r="V93" s="228"/>
    </row>
    <row r="94" spans="1:25" s="1" customFormat="1" ht="13.5" thickBot="1" x14ac:dyDescent="0.25">
      <c r="A94" s="34" t="s">
        <v>22</v>
      </c>
      <c r="B94" s="331" t="s">
        <v>34</v>
      </c>
      <c r="C94" s="942" t="s">
        <v>37</v>
      </c>
      <c r="D94" s="942"/>
      <c r="E94" s="942"/>
      <c r="F94" s="942"/>
      <c r="G94" s="942"/>
      <c r="H94" s="942"/>
      <c r="I94" s="942"/>
      <c r="J94" s="942"/>
      <c r="K94" s="432">
        <f>K93+K91+K84+K82+K59</f>
        <v>3874102.0203892495</v>
      </c>
      <c r="L94" s="432">
        <f t="shared" ref="L94:R94" si="14">L93+L91+L84+L82+L59</f>
        <v>1442867</v>
      </c>
      <c r="M94" s="432">
        <f t="shared" si="14"/>
        <v>9702700</v>
      </c>
      <c r="N94" s="432">
        <f t="shared" si="14"/>
        <v>0</v>
      </c>
      <c r="O94" s="432">
        <f t="shared" si="14"/>
        <v>0</v>
      </c>
      <c r="P94" s="432">
        <f t="shared" si="14"/>
        <v>9702700</v>
      </c>
      <c r="Q94" s="432">
        <f t="shared" si="14"/>
        <v>6772300</v>
      </c>
      <c r="R94" s="432">
        <f t="shared" si="14"/>
        <v>2165700</v>
      </c>
      <c r="S94" s="1018"/>
      <c r="T94" s="1019"/>
      <c r="U94" s="1019"/>
      <c r="V94" s="1020"/>
    </row>
    <row r="95" spans="1:25" s="1" customFormat="1" ht="13.5" customHeight="1" thickBot="1" x14ac:dyDescent="0.25">
      <c r="A95" s="333" t="s">
        <v>22</v>
      </c>
      <c r="B95" s="331" t="s">
        <v>59</v>
      </c>
      <c r="C95" s="1021" t="s">
        <v>96</v>
      </c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334"/>
      <c r="U95" s="334"/>
      <c r="V95" s="335"/>
      <c r="W95" s="336"/>
    </row>
    <row r="96" spans="1:25" s="1" customFormat="1" ht="30" customHeight="1" x14ac:dyDescent="0.2">
      <c r="A96" s="90" t="s">
        <v>22</v>
      </c>
      <c r="B96" s="91" t="s">
        <v>59</v>
      </c>
      <c r="C96" s="337" t="s">
        <v>22</v>
      </c>
      <c r="D96" s="337"/>
      <c r="E96" s="1023" t="s">
        <v>97</v>
      </c>
      <c r="F96" s="338"/>
      <c r="G96" s="739" t="s">
        <v>27</v>
      </c>
      <c r="H96" s="815" t="s">
        <v>28</v>
      </c>
      <c r="I96" s="1088" t="s">
        <v>129</v>
      </c>
      <c r="J96" s="340" t="s">
        <v>29</v>
      </c>
      <c r="K96" s="409">
        <v>670268</v>
      </c>
      <c r="L96" s="410">
        <v>670268</v>
      </c>
      <c r="M96" s="409">
        <v>620300</v>
      </c>
      <c r="N96" s="740">
        <v>620300</v>
      </c>
      <c r="O96" s="740"/>
      <c r="P96" s="414"/>
      <c r="Q96" s="421">
        <v>620300</v>
      </c>
      <c r="R96" s="421">
        <v>620300</v>
      </c>
      <c r="S96" s="999" t="s">
        <v>98</v>
      </c>
      <c r="T96" s="1120">
        <v>6</v>
      </c>
      <c r="U96" s="812">
        <v>6</v>
      </c>
      <c r="V96" s="1027">
        <v>6</v>
      </c>
      <c r="W96" s="1006"/>
    </row>
    <row r="97" spans="1:25" s="1" customFormat="1" ht="15.75" customHeight="1" x14ac:dyDescent="0.2">
      <c r="A97" s="850"/>
      <c r="B97" s="851"/>
      <c r="C97" s="852"/>
      <c r="D97" s="852"/>
      <c r="E97" s="1105"/>
      <c r="F97" s="853"/>
      <c r="G97" s="854"/>
      <c r="H97" s="855"/>
      <c r="I97" s="1108"/>
      <c r="J97" s="239" t="s">
        <v>31</v>
      </c>
      <c r="K97" s="637">
        <f>K96</f>
        <v>670268</v>
      </c>
      <c r="L97" s="856">
        <f>L96</f>
        <v>670268</v>
      </c>
      <c r="M97" s="637">
        <f>M96</f>
        <v>620300</v>
      </c>
      <c r="N97" s="857">
        <f>+N96</f>
        <v>620300</v>
      </c>
      <c r="O97" s="857">
        <f>+O96</f>
        <v>0</v>
      </c>
      <c r="P97" s="856"/>
      <c r="Q97" s="858">
        <f>Q96</f>
        <v>620300</v>
      </c>
      <c r="R97" s="859">
        <f>R96</f>
        <v>620300</v>
      </c>
      <c r="S97" s="1107"/>
      <c r="T97" s="1121"/>
      <c r="U97" s="860"/>
      <c r="V97" s="1122"/>
      <c r="W97" s="1006"/>
    </row>
    <row r="98" spans="1:25" s="1" customFormat="1" ht="40.5" customHeight="1" x14ac:dyDescent="0.2">
      <c r="A98" s="109" t="s">
        <v>22</v>
      </c>
      <c r="B98" s="1127" t="s">
        <v>59</v>
      </c>
      <c r="C98" s="1128" t="s">
        <v>32</v>
      </c>
      <c r="D98" s="1129"/>
      <c r="E98" s="1131" t="s">
        <v>99</v>
      </c>
      <c r="F98" s="1132"/>
      <c r="G98" s="1133" t="s">
        <v>27</v>
      </c>
      <c r="H98" s="1135" t="s">
        <v>28</v>
      </c>
      <c r="I98" s="1098" t="s">
        <v>129</v>
      </c>
      <c r="J98" s="306" t="s">
        <v>29</v>
      </c>
      <c r="K98" s="677">
        <v>14481</v>
      </c>
      <c r="L98" s="846">
        <v>14481</v>
      </c>
      <c r="M98" s="677">
        <v>14500</v>
      </c>
      <c r="N98" s="847">
        <v>14500</v>
      </c>
      <c r="O98" s="721"/>
      <c r="P98" s="501"/>
      <c r="Q98" s="848">
        <v>20000</v>
      </c>
      <c r="R98" s="813">
        <v>20000</v>
      </c>
      <c r="S98" s="981" t="s">
        <v>100</v>
      </c>
      <c r="T98" s="1124">
        <v>14</v>
      </c>
      <c r="U98" s="849">
        <v>14</v>
      </c>
      <c r="V98" s="814">
        <v>15</v>
      </c>
      <c r="W98" s="357"/>
      <c r="X98" s="330"/>
    </row>
    <row r="99" spans="1:25" s="1" customFormat="1" ht="15" customHeight="1" thickBot="1" x14ac:dyDescent="0.25">
      <c r="A99" s="125"/>
      <c r="B99" s="914"/>
      <c r="C99" s="1008"/>
      <c r="D99" s="1130"/>
      <c r="E99" s="1010"/>
      <c r="F99" s="1012"/>
      <c r="G99" s="1134"/>
      <c r="H99" s="1136"/>
      <c r="I99" s="1089"/>
      <c r="J99" s="358" t="s">
        <v>31</v>
      </c>
      <c r="K99" s="430">
        <f>SUM(K98)</f>
        <v>14481</v>
      </c>
      <c r="L99" s="742">
        <f>SUM(L98)</f>
        <v>14481</v>
      </c>
      <c r="M99" s="743">
        <f>SUM(M98)</f>
        <v>14500</v>
      </c>
      <c r="N99" s="744">
        <f t="shared" ref="N99:R99" si="15">SUM(N98:N98)</f>
        <v>14500</v>
      </c>
      <c r="O99" s="744"/>
      <c r="P99" s="742"/>
      <c r="Q99" s="420">
        <f t="shared" si="15"/>
        <v>20000</v>
      </c>
      <c r="R99" s="358">
        <f t="shared" si="15"/>
        <v>20000</v>
      </c>
      <c r="S99" s="1000"/>
      <c r="T99" s="1125"/>
      <c r="U99" s="328"/>
      <c r="V99" s="329"/>
      <c r="W99" s="361"/>
      <c r="X99" s="330"/>
    </row>
    <row r="100" spans="1:25" s="1" customFormat="1" ht="13.5" thickBot="1" x14ac:dyDescent="0.25">
      <c r="A100" s="34" t="s">
        <v>22</v>
      </c>
      <c r="B100" s="331" t="s">
        <v>59</v>
      </c>
      <c r="C100" s="942" t="s">
        <v>37</v>
      </c>
      <c r="D100" s="942"/>
      <c r="E100" s="942"/>
      <c r="F100" s="942"/>
      <c r="G100" s="942"/>
      <c r="H100" s="942"/>
      <c r="I100" s="942"/>
      <c r="J100" s="942"/>
      <c r="K100" s="432">
        <f>K99+K97</f>
        <v>684749</v>
      </c>
      <c r="L100" s="433">
        <f>L99+L97</f>
        <v>684749</v>
      </c>
      <c r="M100" s="432">
        <f t="shared" ref="M100:R100" si="16">M99+M97</f>
        <v>634800</v>
      </c>
      <c r="N100" s="436">
        <f t="shared" si="16"/>
        <v>634800</v>
      </c>
      <c r="O100" s="435">
        <f t="shared" si="16"/>
        <v>0</v>
      </c>
      <c r="P100" s="433">
        <f t="shared" si="16"/>
        <v>0</v>
      </c>
      <c r="Q100" s="432">
        <f t="shared" si="16"/>
        <v>640300</v>
      </c>
      <c r="R100" s="432">
        <f t="shared" si="16"/>
        <v>640300</v>
      </c>
      <c r="S100" s="1018"/>
      <c r="T100" s="1019"/>
      <c r="U100" s="1019"/>
      <c r="V100" s="1020"/>
    </row>
    <row r="101" spans="1:25" s="1" customFormat="1" ht="13.5" thickBot="1" x14ac:dyDescent="0.25">
      <c r="A101" s="34" t="s">
        <v>22</v>
      </c>
      <c r="B101" s="1041" t="s">
        <v>101</v>
      </c>
      <c r="C101" s="1042"/>
      <c r="D101" s="1042"/>
      <c r="E101" s="1042"/>
      <c r="F101" s="1042"/>
      <c r="G101" s="1042"/>
      <c r="H101" s="1042"/>
      <c r="I101" s="1042"/>
      <c r="J101" s="1042"/>
      <c r="K101" s="745">
        <f>K100+K94+K45+K19</f>
        <v>8943965.0203892495</v>
      </c>
      <c r="L101" s="746">
        <f>L100+L94+L45+L19</f>
        <v>6519936</v>
      </c>
      <c r="M101" s="745">
        <f t="shared" ref="M101:R101" si="17">M94+M45+M19+M100</f>
        <v>14860000</v>
      </c>
      <c r="N101" s="747">
        <f t="shared" si="17"/>
        <v>5121400</v>
      </c>
      <c r="O101" s="747">
        <f t="shared" si="17"/>
        <v>2003300</v>
      </c>
      <c r="P101" s="748">
        <f t="shared" si="17"/>
        <v>9738600</v>
      </c>
      <c r="Q101" s="745">
        <f t="shared" si="17"/>
        <v>12173700</v>
      </c>
      <c r="R101" s="745">
        <f t="shared" si="17"/>
        <v>7548500</v>
      </c>
      <c r="S101" s="364"/>
      <c r="T101" s="365"/>
      <c r="U101" s="365"/>
      <c r="V101" s="366"/>
    </row>
    <row r="102" spans="1:25" s="1" customFormat="1" ht="13.5" thickBot="1" x14ac:dyDescent="0.25">
      <c r="A102" s="367" t="s">
        <v>102</v>
      </c>
      <c r="B102" s="1043" t="s">
        <v>103</v>
      </c>
      <c r="C102" s="1044"/>
      <c r="D102" s="1044"/>
      <c r="E102" s="1044"/>
      <c r="F102" s="1044"/>
      <c r="G102" s="1044"/>
      <c r="H102" s="1044"/>
      <c r="I102" s="1044"/>
      <c r="J102" s="1044"/>
      <c r="K102" s="749">
        <f>K101</f>
        <v>8943965.0203892495</v>
      </c>
      <c r="L102" s="750">
        <f>L101</f>
        <v>6519936</v>
      </c>
      <c r="M102" s="749">
        <f t="shared" ref="M102:R102" si="18">M101</f>
        <v>14860000</v>
      </c>
      <c r="N102" s="751">
        <f t="shared" si="18"/>
        <v>5121400</v>
      </c>
      <c r="O102" s="751">
        <f t="shared" si="18"/>
        <v>2003300</v>
      </c>
      <c r="P102" s="750">
        <f t="shared" si="18"/>
        <v>9738600</v>
      </c>
      <c r="Q102" s="752">
        <f t="shared" si="18"/>
        <v>12173700</v>
      </c>
      <c r="R102" s="749">
        <f t="shared" si="18"/>
        <v>7548500</v>
      </c>
      <c r="S102" s="370"/>
      <c r="T102" s="371"/>
      <c r="U102" s="371"/>
      <c r="V102" s="372"/>
    </row>
    <row r="103" spans="1:25" s="1" customFormat="1" ht="12.75" x14ac:dyDescent="0.2">
      <c r="A103" s="1126" t="s">
        <v>104</v>
      </c>
      <c r="B103" s="1126"/>
      <c r="C103" s="1126"/>
      <c r="D103" s="1126"/>
      <c r="E103" s="1126"/>
      <c r="F103" s="1126"/>
      <c r="G103" s="1126"/>
      <c r="H103" s="1126"/>
      <c r="I103" s="1126"/>
      <c r="J103" s="1126"/>
      <c r="K103" s="1126"/>
      <c r="L103" s="1126"/>
      <c r="M103" s="1126"/>
      <c r="N103" s="1126"/>
      <c r="O103" s="1126"/>
      <c r="P103" s="1126"/>
      <c r="Q103" s="1126"/>
      <c r="R103" s="1126"/>
      <c r="S103" s="1126"/>
      <c r="T103" s="1126"/>
      <c r="U103" s="1126"/>
      <c r="V103" s="1126"/>
      <c r="W103" s="373"/>
      <c r="Y103" s="67"/>
    </row>
    <row r="104" spans="1:25" s="1" customFormat="1" ht="12.75" x14ac:dyDescent="0.2">
      <c r="A104" s="1149" t="s">
        <v>150</v>
      </c>
      <c r="B104" s="1149"/>
      <c r="C104" s="1149"/>
      <c r="D104" s="1149"/>
      <c r="E104" s="1149"/>
      <c r="F104" s="1149"/>
      <c r="G104" s="1149"/>
      <c r="H104" s="1149"/>
      <c r="I104" s="1149"/>
      <c r="J104" s="1149"/>
      <c r="K104" s="1149"/>
      <c r="L104" s="1149"/>
      <c r="M104" s="1149"/>
      <c r="N104" s="1149"/>
      <c r="O104" s="1149"/>
      <c r="P104" s="1149"/>
      <c r="Q104" s="1149"/>
      <c r="R104" s="1149"/>
      <c r="S104" s="1149"/>
      <c r="T104" s="1149"/>
      <c r="U104" s="1149"/>
      <c r="V104" s="1149"/>
      <c r="W104" s="753"/>
    </row>
    <row r="105" spans="1:25" s="1" customFormat="1" ht="12.75" x14ac:dyDescent="0.2">
      <c r="A105" s="1149" t="s">
        <v>155</v>
      </c>
      <c r="B105" s="1149"/>
      <c r="C105" s="1149"/>
      <c r="D105" s="1149"/>
      <c r="E105" s="1149"/>
      <c r="F105" s="1149"/>
      <c r="G105" s="1149"/>
      <c r="H105" s="1149"/>
      <c r="I105" s="1149"/>
      <c r="J105" s="1149"/>
      <c r="K105" s="1149"/>
      <c r="L105" s="1149"/>
      <c r="M105" s="1149"/>
      <c r="N105" s="1149"/>
      <c r="O105" s="1149"/>
      <c r="P105" s="1149"/>
      <c r="Q105" s="1149"/>
      <c r="R105" s="1149"/>
      <c r="S105" s="1149"/>
      <c r="T105" s="1149"/>
      <c r="U105" s="1149"/>
      <c r="V105" s="1149"/>
      <c r="W105" s="753"/>
    </row>
    <row r="106" spans="1:25" s="1" customFormat="1" ht="22.5" customHeight="1" thickBot="1" x14ac:dyDescent="0.25">
      <c r="A106" s="374"/>
      <c r="B106" s="375"/>
      <c r="C106" s="376"/>
      <c r="D106" s="754"/>
      <c r="E106" s="1046" t="s">
        <v>105</v>
      </c>
      <c r="F106" s="1046"/>
      <c r="G106" s="1046"/>
      <c r="H106" s="1046"/>
      <c r="I106" s="1046"/>
      <c r="J106" s="1046"/>
      <c r="K106" s="1046"/>
      <c r="L106" s="1046"/>
      <c r="M106" s="1046"/>
      <c r="N106" s="1046"/>
      <c r="O106" s="1046"/>
      <c r="P106" s="1046"/>
      <c r="Q106" s="1046"/>
      <c r="R106" s="1046"/>
      <c r="S106" s="377"/>
      <c r="T106" s="378"/>
      <c r="U106" s="378"/>
      <c r="V106" s="378"/>
    </row>
    <row r="107" spans="1:25" s="1" customFormat="1" ht="63" customHeight="1" thickBot="1" x14ac:dyDescent="0.25">
      <c r="A107" s="375"/>
      <c r="B107" s="375"/>
      <c r="C107" s="755"/>
      <c r="D107" s="756"/>
      <c r="E107" s="1150" t="s">
        <v>106</v>
      </c>
      <c r="F107" s="1151"/>
      <c r="G107" s="1151"/>
      <c r="H107" s="1151"/>
      <c r="I107" s="1151"/>
      <c r="J107" s="1152"/>
      <c r="K107" s="757" t="s">
        <v>122</v>
      </c>
      <c r="L107" s="293" t="s">
        <v>123</v>
      </c>
      <c r="M107" s="758" t="s">
        <v>107</v>
      </c>
      <c r="N107" s="759"/>
      <c r="O107" s="759"/>
      <c r="P107" s="760"/>
      <c r="Q107" s="761" t="s">
        <v>151</v>
      </c>
      <c r="R107" s="762" t="s">
        <v>152</v>
      </c>
      <c r="S107" s="381"/>
      <c r="T107" s="382"/>
      <c r="U107" s="1032"/>
      <c r="V107" s="1032"/>
    </row>
    <row r="108" spans="1:25" s="1" customFormat="1" ht="12.75" x14ac:dyDescent="0.2">
      <c r="A108" s="375"/>
      <c r="B108" s="375"/>
      <c r="C108" s="763"/>
      <c r="D108" s="764"/>
      <c r="E108" s="1153" t="s">
        <v>110</v>
      </c>
      <c r="F108" s="1154"/>
      <c r="G108" s="1154"/>
      <c r="H108" s="1154"/>
      <c r="I108" s="1154"/>
      <c r="J108" s="1155"/>
      <c r="K108" s="765">
        <f>SUM(K109:K113)</f>
        <v>5936261.0092678405</v>
      </c>
      <c r="L108" s="766">
        <f>SUM(L109:L113)</f>
        <v>6336027</v>
      </c>
      <c r="M108" s="767">
        <f ca="1">SUM(M109:M113)</f>
        <v>7455400</v>
      </c>
      <c r="N108" s="768"/>
      <c r="O108" s="768"/>
      <c r="P108" s="769"/>
      <c r="Q108" s="765">
        <f t="shared" ref="Q108" ca="1" si="19">SUM(Q109:Q113)</f>
        <v>6584200</v>
      </c>
      <c r="R108" s="770">
        <f ca="1">SUM(R109:R113)</f>
        <v>5519600</v>
      </c>
      <c r="S108" s="385"/>
      <c r="T108" s="386"/>
      <c r="U108" s="1036"/>
      <c r="V108" s="1036"/>
    </row>
    <row r="109" spans="1:25" s="1" customFormat="1" ht="12.75" x14ac:dyDescent="0.2">
      <c r="A109" s="375"/>
      <c r="B109" s="375"/>
      <c r="C109" s="771"/>
      <c r="D109" s="374"/>
      <c r="E109" s="1141" t="s">
        <v>111</v>
      </c>
      <c r="F109" s="1142"/>
      <c r="G109" s="1142"/>
      <c r="H109" s="1142"/>
      <c r="I109" s="1143"/>
      <c r="J109" s="1144"/>
      <c r="K109" s="455">
        <f>SUMIF(J13:J98,"sb",K13:K98)</f>
        <v>5191873.0092678405</v>
      </c>
      <c r="L109" s="772">
        <f>SUMIF(J13:J98,"sb",L13:L98)</f>
        <v>5091874</v>
      </c>
      <c r="M109" s="773">
        <f ca="1">SUMIF(J13:J98,"sb",M13:M94)</f>
        <v>6151800</v>
      </c>
      <c r="N109" s="774"/>
      <c r="O109" s="774"/>
      <c r="P109" s="775"/>
      <c r="Q109" s="773">
        <f ca="1">SUMIF(J13:J98,"sb",Q13:Q94)</f>
        <v>5190300</v>
      </c>
      <c r="R109" s="176">
        <f ca="1">SUMIF(J13:J98,"sb",R13:R92)</f>
        <v>5255100</v>
      </c>
      <c r="S109" s="389"/>
      <c r="T109" s="390"/>
      <c r="U109" s="1040"/>
      <c r="V109" s="1040"/>
    </row>
    <row r="110" spans="1:25" s="1" customFormat="1" ht="12.75" x14ac:dyDescent="0.2">
      <c r="A110" s="375"/>
      <c r="B110" s="375"/>
      <c r="C110" s="776"/>
      <c r="D110" s="777"/>
      <c r="E110" s="1145" t="s">
        <v>112</v>
      </c>
      <c r="F110" s="1146"/>
      <c r="G110" s="1146"/>
      <c r="H110" s="1146"/>
      <c r="I110" s="1147"/>
      <c r="J110" s="1148"/>
      <c r="K110" s="778">
        <f>SUMIF(J13:J94,"sb(sp)",K13:K94)</f>
        <v>240443</v>
      </c>
      <c r="L110" s="715">
        <f>SUMIF(J13:J98,"sb(sp)",L13:L98)</f>
        <v>281617</v>
      </c>
      <c r="M110" s="779">
        <f ca="1">SUMIF(J13:J99,"sb(sp)",M13:M94)</f>
        <v>279000</v>
      </c>
      <c r="N110" s="780"/>
      <c r="O110" s="780"/>
      <c r="P110" s="780"/>
      <c r="Q110" s="778">
        <f>SUMIF(J13:J92,"sb(sp)",Q13:Q92)</f>
        <v>264500</v>
      </c>
      <c r="R110" s="781">
        <f>SUMIF(J13:J94,"sb(sp)",R13:R94)</f>
        <v>264500</v>
      </c>
      <c r="S110" s="389"/>
      <c r="T110" s="390"/>
      <c r="U110" s="1040"/>
      <c r="V110" s="1040"/>
    </row>
    <row r="111" spans="1:25" s="1" customFormat="1" ht="12.75" x14ac:dyDescent="0.2">
      <c r="A111" s="375"/>
      <c r="B111" s="375"/>
      <c r="C111" s="776"/>
      <c r="D111" s="777"/>
      <c r="E111" s="1054" t="s">
        <v>153</v>
      </c>
      <c r="F111" s="1055"/>
      <c r="G111" s="1055"/>
      <c r="H111" s="1055"/>
      <c r="I111" s="1055"/>
      <c r="J111" s="1056"/>
      <c r="K111" s="778">
        <f>SUMIF(J13:J98,"sb(spl)",K13:K98)</f>
        <v>68414</v>
      </c>
      <c r="L111" s="715">
        <f>SUMIF(J13:J98,"sb(spl)",L13:L98)</f>
        <v>68414</v>
      </c>
      <c r="M111" s="779"/>
      <c r="N111" s="780"/>
      <c r="O111" s="780"/>
      <c r="P111" s="780"/>
      <c r="Q111" s="778"/>
      <c r="R111" s="781"/>
      <c r="S111" s="389"/>
      <c r="T111" s="390"/>
      <c r="U111" s="390"/>
      <c r="V111" s="390"/>
    </row>
    <row r="112" spans="1:25" s="1" customFormat="1" ht="12.75" x14ac:dyDescent="0.2">
      <c r="A112" s="375"/>
      <c r="B112" s="375"/>
      <c r="C112" s="776"/>
      <c r="D112" s="777"/>
      <c r="E112" s="1054" t="s">
        <v>113</v>
      </c>
      <c r="F112" s="1055"/>
      <c r="G112" s="1055"/>
      <c r="H112" s="1055"/>
      <c r="I112" s="1055"/>
      <c r="J112" s="1056"/>
      <c r="K112" s="782">
        <f>SUMIF(J13:J94,"sb(p)",K13:K94)</f>
        <v>435531</v>
      </c>
      <c r="L112" s="783">
        <f>SUMIF(J13:J98,"sb(p)",L13:L98)</f>
        <v>435531</v>
      </c>
      <c r="M112" s="784">
        <f ca="1">SUMIF(J13:J98,"sb(p)",M13:M94)</f>
        <v>453400</v>
      </c>
      <c r="N112" s="785"/>
      <c r="O112" s="785"/>
      <c r="P112" s="785"/>
      <c r="Q112" s="782">
        <f>SUMIF(J13:J92,"sb(p)",Q13:Q92)</f>
        <v>475800</v>
      </c>
      <c r="R112" s="786">
        <f>SUMIF(J13:J94,"sb(p)",R13:R94)</f>
        <v>0</v>
      </c>
      <c r="S112" s="389"/>
      <c r="T112" s="390"/>
      <c r="U112" s="1040"/>
      <c r="V112" s="1040"/>
    </row>
    <row r="113" spans="1:22" s="1" customFormat="1" ht="12.75" x14ac:dyDescent="0.2">
      <c r="A113" s="375"/>
      <c r="B113" s="375"/>
      <c r="C113" s="776"/>
      <c r="D113" s="777"/>
      <c r="E113" s="1054" t="s">
        <v>114</v>
      </c>
      <c r="F113" s="1055"/>
      <c r="G113" s="1055"/>
      <c r="H113" s="1055"/>
      <c r="I113" s="1055"/>
      <c r="J113" s="1056"/>
      <c r="K113" s="782">
        <f>SUMIF(J13:J94,"sb(vb)",K13:K94)</f>
        <v>0</v>
      </c>
      <c r="L113" s="783">
        <f>SUMIF(J13:J98,"sb(vb)",L13:L98)</f>
        <v>458591</v>
      </c>
      <c r="M113" s="784">
        <f>M65+M51</f>
        <v>571200</v>
      </c>
      <c r="N113" s="785"/>
      <c r="O113" s="785"/>
      <c r="P113" s="785"/>
      <c r="Q113" s="782">
        <f>Q65+Q51</f>
        <v>653600</v>
      </c>
      <c r="R113" s="786">
        <f>R65+R51</f>
        <v>0</v>
      </c>
      <c r="S113" s="389"/>
      <c r="T113" s="390"/>
      <c r="U113" s="390"/>
      <c r="V113" s="390"/>
    </row>
    <row r="114" spans="1:22" s="1" customFormat="1" ht="12.75" x14ac:dyDescent="0.2">
      <c r="A114" s="375"/>
      <c r="B114" s="375"/>
      <c r="C114" s="763"/>
      <c r="D114" s="764"/>
      <c r="E114" s="1033" t="s">
        <v>115</v>
      </c>
      <c r="F114" s="1034"/>
      <c r="G114" s="1034"/>
      <c r="H114" s="1034"/>
      <c r="I114" s="1034"/>
      <c r="J114" s="1035"/>
      <c r="K114" s="787">
        <f>SUM(K115:K117)</f>
        <v>3007704.0111214085</v>
      </c>
      <c r="L114" s="788">
        <f>SUM(L115:L117)</f>
        <v>183909</v>
      </c>
      <c r="M114" s="789">
        <f>SUM(M115:M117)</f>
        <v>7404600</v>
      </c>
      <c r="N114" s="790"/>
      <c r="O114" s="790"/>
      <c r="P114" s="790"/>
      <c r="Q114" s="787">
        <f>SUM(Q115:Q117)</f>
        <v>5589500</v>
      </c>
      <c r="R114" s="791">
        <f>SUM(R115:R117)</f>
        <v>2028900</v>
      </c>
      <c r="S114" s="385"/>
      <c r="T114" s="386"/>
      <c r="U114" s="1036"/>
      <c r="V114" s="1036"/>
    </row>
    <row r="115" spans="1:22" s="1" customFormat="1" ht="12.75" x14ac:dyDescent="0.2">
      <c r="A115" s="375"/>
      <c r="B115" s="375"/>
      <c r="C115" s="771"/>
      <c r="D115" s="374"/>
      <c r="E115" s="1141" t="s">
        <v>116</v>
      </c>
      <c r="F115" s="1142"/>
      <c r="G115" s="1142"/>
      <c r="H115" s="1142"/>
      <c r="I115" s="1143"/>
      <c r="J115" s="1144"/>
      <c r="K115" s="455">
        <f>SUMIF(J13:J94,"es",K13:K94)</f>
        <v>2606580</v>
      </c>
      <c r="L115" s="772">
        <f>SUMIF(J13:J98,"es",L13:L98)</f>
        <v>0</v>
      </c>
      <c r="M115" s="773">
        <f>SUMIF(J13:J94,"es",M13:M94)</f>
        <v>7233600</v>
      </c>
      <c r="N115" s="774"/>
      <c r="O115" s="774"/>
      <c r="P115" s="774"/>
      <c r="Q115" s="455">
        <f>SUMIF(J13:J94,"es",Q13:Q94)</f>
        <v>5507200</v>
      </c>
      <c r="R115" s="176">
        <f>SUMIF(J13:J94,"es",R13:R94)</f>
        <v>1864400</v>
      </c>
      <c r="S115" s="389"/>
      <c r="T115" s="390"/>
      <c r="U115" s="1040"/>
      <c r="V115" s="1040"/>
    </row>
    <row r="116" spans="1:22" s="1" customFormat="1" ht="12.75" x14ac:dyDescent="0.2">
      <c r="A116" s="375"/>
      <c r="B116" s="375"/>
      <c r="C116" s="771"/>
      <c r="D116" s="374"/>
      <c r="E116" s="1047" t="s">
        <v>117</v>
      </c>
      <c r="F116" s="1048"/>
      <c r="G116" s="1048"/>
      <c r="H116" s="1048"/>
      <c r="I116" s="1048"/>
      <c r="J116" s="1049"/>
      <c r="K116" s="455"/>
      <c r="L116" s="772"/>
      <c r="M116" s="773">
        <f>SUMIF(J13:J92,"lrvb",M13:M92)</f>
        <v>146000</v>
      </c>
      <c r="N116" s="774"/>
      <c r="O116" s="774"/>
      <c r="P116" s="774"/>
      <c r="Q116" s="455">
        <f>SUMIF(J13:J92,"lrvb",Q13:Q92)</f>
        <v>82300</v>
      </c>
      <c r="R116" s="176">
        <f>SUMIF(J13:J92,"lrvb",R13:R92)</f>
        <v>164500</v>
      </c>
      <c r="S116" s="389"/>
      <c r="T116" s="390"/>
      <c r="U116" s="390"/>
      <c r="V116" s="390"/>
    </row>
    <row r="117" spans="1:22" s="1" customFormat="1" ht="12.75" x14ac:dyDescent="0.2">
      <c r="A117" s="375"/>
      <c r="B117" s="375"/>
      <c r="C117" s="771"/>
      <c r="D117" s="374"/>
      <c r="E117" s="1047" t="s">
        <v>118</v>
      </c>
      <c r="F117" s="1048"/>
      <c r="G117" s="1048"/>
      <c r="H117" s="1048"/>
      <c r="I117" s="1048"/>
      <c r="J117" s="1049"/>
      <c r="K117" s="455">
        <f>SUMIF(J13:J94,"kt",K13:K94)</f>
        <v>401124.01112140872</v>
      </c>
      <c r="L117" s="772">
        <f>SUMIF(J13:J98,"kt",L13:L98)</f>
        <v>183909</v>
      </c>
      <c r="M117" s="773">
        <f>SUMIF(J13:J94,"kt",M13:M94)</f>
        <v>25000</v>
      </c>
      <c r="N117" s="774"/>
      <c r="O117" s="774"/>
      <c r="P117" s="774"/>
      <c r="Q117" s="455">
        <f>SUMIF(J13:J94,"kt",Q13:Q94)</f>
        <v>0</v>
      </c>
      <c r="R117" s="176">
        <f>SUMIF(J13:J94,"kt",R13:R94)</f>
        <v>0</v>
      </c>
      <c r="S117" s="389"/>
      <c r="T117" s="390"/>
      <c r="U117" s="390"/>
      <c r="V117" s="390"/>
    </row>
    <row r="118" spans="1:22" s="1" customFormat="1" ht="13.5" thickBot="1" x14ac:dyDescent="0.25">
      <c r="A118" s="403"/>
      <c r="B118" s="403"/>
      <c r="C118" s="763"/>
      <c r="D118" s="764"/>
      <c r="E118" s="1138" t="s">
        <v>31</v>
      </c>
      <c r="F118" s="1139"/>
      <c r="G118" s="1139"/>
      <c r="H118" s="1139"/>
      <c r="I118" s="1139"/>
      <c r="J118" s="1140"/>
      <c r="K118" s="416">
        <f>K114+K108</f>
        <v>8943965.0203892495</v>
      </c>
      <c r="L118" s="417">
        <f>L114+L108</f>
        <v>6519936</v>
      </c>
      <c r="M118" s="651">
        <f t="shared" ref="M118:R118" ca="1" si="20">M114+M108</f>
        <v>14860000</v>
      </c>
      <c r="N118" s="793"/>
      <c r="O118" s="475"/>
      <c r="P118" s="794"/>
      <c r="Q118" s="651">
        <f t="shared" ca="1" si="20"/>
        <v>12173700</v>
      </c>
      <c r="R118" s="651">
        <f t="shared" ca="1" si="20"/>
        <v>7548500</v>
      </c>
      <c r="S118" s="404"/>
      <c r="T118" s="405"/>
      <c r="U118" s="1053"/>
      <c r="V118" s="1053"/>
    </row>
    <row r="119" spans="1:22" s="1" customFormat="1" ht="12.75" x14ac:dyDescent="0.2">
      <c r="A119" s="795"/>
      <c r="B119" s="795"/>
      <c r="C119" s="796"/>
      <c r="D119" s="795"/>
      <c r="J119" s="797"/>
      <c r="K119" s="797"/>
      <c r="L119" s="797"/>
      <c r="M119" s="797"/>
      <c r="N119" s="798"/>
      <c r="O119" s="797"/>
      <c r="P119" s="797"/>
      <c r="Q119" s="797"/>
      <c r="R119" s="797"/>
      <c r="S119" s="623"/>
      <c r="T119" s="623"/>
      <c r="U119" s="623"/>
      <c r="V119" s="623"/>
    </row>
    <row r="120" spans="1:22" s="1" customFormat="1" ht="12.75" x14ac:dyDescent="0.2">
      <c r="A120" s="795"/>
      <c r="B120" s="795"/>
      <c r="C120" s="796"/>
      <c r="D120" s="795"/>
      <c r="J120" s="797"/>
      <c r="K120" s="799">
        <f>K118-K102</f>
        <v>0</v>
      </c>
      <c r="L120" s="799">
        <f>L118-L102</f>
        <v>0</v>
      </c>
      <c r="M120" s="799">
        <f ca="1">M118-M102</f>
        <v>0</v>
      </c>
      <c r="N120" s="799"/>
      <c r="O120" s="799"/>
      <c r="P120" s="799"/>
      <c r="Q120" s="799">
        <f t="shared" ref="Q120:R120" ca="1" si="21">Q118-Q102</f>
        <v>0</v>
      </c>
      <c r="R120" s="799">
        <f t="shared" ca="1" si="21"/>
        <v>0</v>
      </c>
      <c r="S120" s="800"/>
      <c r="T120" s="623"/>
      <c r="U120" s="623"/>
      <c r="V120" s="623"/>
    </row>
  </sheetData>
  <mergeCells count="171">
    <mergeCell ref="S1:V1"/>
    <mergeCell ref="E117:J117"/>
    <mergeCell ref="E118:J118"/>
    <mergeCell ref="U118:V118"/>
    <mergeCell ref="E113:J113"/>
    <mergeCell ref="E114:J114"/>
    <mergeCell ref="U114:V114"/>
    <mergeCell ref="E115:J115"/>
    <mergeCell ref="U115:V115"/>
    <mergeCell ref="E116:J116"/>
    <mergeCell ref="E109:J109"/>
    <mergeCell ref="U109:V109"/>
    <mergeCell ref="E110:J110"/>
    <mergeCell ref="U110:V110"/>
    <mergeCell ref="E111:J111"/>
    <mergeCell ref="E112:J112"/>
    <mergeCell ref="U112:V112"/>
    <mergeCell ref="A104:V104"/>
    <mergeCell ref="A105:V105"/>
    <mergeCell ref="E106:R106"/>
    <mergeCell ref="E107:J107"/>
    <mergeCell ref="U107:V107"/>
    <mergeCell ref="E108:J108"/>
    <mergeCell ref="U108:V108"/>
    <mergeCell ref="T98:T99"/>
    <mergeCell ref="C100:J100"/>
    <mergeCell ref="S100:V100"/>
    <mergeCell ref="B101:J101"/>
    <mergeCell ref="B102:J102"/>
    <mergeCell ref="A103:V103"/>
    <mergeCell ref="W96:W97"/>
    <mergeCell ref="B98:B99"/>
    <mergeCell ref="C98:C99"/>
    <mergeCell ref="D98:D99"/>
    <mergeCell ref="E98:E99"/>
    <mergeCell ref="F98:F99"/>
    <mergeCell ref="G98:G99"/>
    <mergeCell ref="H98:H99"/>
    <mergeCell ref="I98:I99"/>
    <mergeCell ref="S98:S99"/>
    <mergeCell ref="C94:J94"/>
    <mergeCell ref="S94:V94"/>
    <mergeCell ref="C95:S95"/>
    <mergeCell ref="E96:E97"/>
    <mergeCell ref="I96:I97"/>
    <mergeCell ref="T96:T97"/>
    <mergeCell ref="V96:V97"/>
    <mergeCell ref="D82:J82"/>
    <mergeCell ref="S82:V82"/>
    <mergeCell ref="I83:I84"/>
    <mergeCell ref="I86:I88"/>
    <mergeCell ref="E90:E91"/>
    <mergeCell ref="E92:E93"/>
    <mergeCell ref="F92:F93"/>
    <mergeCell ref="I92:I93"/>
    <mergeCell ref="S96:S97"/>
    <mergeCell ref="E75:E79"/>
    <mergeCell ref="I75:I78"/>
    <mergeCell ref="S75:S79"/>
    <mergeCell ref="E80:E81"/>
    <mergeCell ref="F80:F81"/>
    <mergeCell ref="I80:I81"/>
    <mergeCell ref="C71:C74"/>
    <mergeCell ref="E71:E74"/>
    <mergeCell ref="G71:G74"/>
    <mergeCell ref="H71:H74"/>
    <mergeCell ref="I71:I74"/>
    <mergeCell ref="F72:F74"/>
    <mergeCell ref="S72:S74"/>
    <mergeCell ref="C67:C70"/>
    <mergeCell ref="E67:E70"/>
    <mergeCell ref="G67:G70"/>
    <mergeCell ref="H67:H70"/>
    <mergeCell ref="I67:I70"/>
    <mergeCell ref="F68:F70"/>
    <mergeCell ref="E56:E58"/>
    <mergeCell ref="I56:I58"/>
    <mergeCell ref="E59:J59"/>
    <mergeCell ref="S59:V59"/>
    <mergeCell ref="E61:E66"/>
    <mergeCell ref="I61:I66"/>
    <mergeCell ref="S61:S63"/>
    <mergeCell ref="F63:F66"/>
    <mergeCell ref="G65:G66"/>
    <mergeCell ref="E50:E52"/>
    <mergeCell ref="I50:I52"/>
    <mergeCell ref="S50:S52"/>
    <mergeCell ref="E53:E55"/>
    <mergeCell ref="I53:I55"/>
    <mergeCell ref="S53:S55"/>
    <mergeCell ref="E43:E44"/>
    <mergeCell ref="I43:I44"/>
    <mergeCell ref="C45:J45"/>
    <mergeCell ref="S45:V45"/>
    <mergeCell ref="C46:V46"/>
    <mergeCell ref="E48:E49"/>
    <mergeCell ref="I48:I49"/>
    <mergeCell ref="S48:S49"/>
    <mergeCell ref="E31:E32"/>
    <mergeCell ref="S31:S32"/>
    <mergeCell ref="I33:I35"/>
    <mergeCell ref="E39:E40"/>
    <mergeCell ref="E41:E42"/>
    <mergeCell ref="I41:I42"/>
    <mergeCell ref="S41:S42"/>
    <mergeCell ref="C20:V20"/>
    <mergeCell ref="E21:E23"/>
    <mergeCell ref="I21:I27"/>
    <mergeCell ref="L25:L27"/>
    <mergeCell ref="S25:S26"/>
    <mergeCell ref="S17:S18"/>
    <mergeCell ref="T17:T18"/>
    <mergeCell ref="U17:U18"/>
    <mergeCell ref="V17:V18"/>
    <mergeCell ref="C19:J19"/>
    <mergeCell ref="S19:V19"/>
    <mergeCell ref="S21:S23"/>
    <mergeCell ref="A15:A16"/>
    <mergeCell ref="B15:B16"/>
    <mergeCell ref="C15:C16"/>
    <mergeCell ref="E15:E16"/>
    <mergeCell ref="F15:F16"/>
    <mergeCell ref="G15:G16"/>
    <mergeCell ref="H15:H16"/>
    <mergeCell ref="I15:I16"/>
    <mergeCell ref="A17:A18"/>
    <mergeCell ref="B17:B18"/>
    <mergeCell ref="C17:C18"/>
    <mergeCell ref="E17:E18"/>
    <mergeCell ref="F17:F18"/>
    <mergeCell ref="G17:G18"/>
    <mergeCell ref="H17:H18"/>
    <mergeCell ref="I17:I18"/>
    <mergeCell ref="M6:P6"/>
    <mergeCell ref="A9:V9"/>
    <mergeCell ref="A10:V10"/>
    <mergeCell ref="B11:V11"/>
    <mergeCell ref="C12:V12"/>
    <mergeCell ref="A13:A14"/>
    <mergeCell ref="B13:B14"/>
    <mergeCell ref="C13:C14"/>
    <mergeCell ref="E13:E14"/>
    <mergeCell ref="F13:F14"/>
    <mergeCell ref="G13:G14"/>
    <mergeCell ref="H13:H14"/>
    <mergeCell ref="I13:I14"/>
    <mergeCell ref="S13:S14"/>
    <mergeCell ref="A2:W2"/>
    <mergeCell ref="A3:W3"/>
    <mergeCell ref="A4:W4"/>
    <mergeCell ref="T5:V5"/>
    <mergeCell ref="A6:A8"/>
    <mergeCell ref="B6:B8"/>
    <mergeCell ref="C6:C8"/>
    <mergeCell ref="E6:E8"/>
    <mergeCell ref="F6:F8"/>
    <mergeCell ref="G6:G8"/>
    <mergeCell ref="D6:D8"/>
    <mergeCell ref="Q6:Q8"/>
    <mergeCell ref="R6:R8"/>
    <mergeCell ref="S6:V6"/>
    <mergeCell ref="M7:M8"/>
    <mergeCell ref="N7:O7"/>
    <mergeCell ref="P7:P8"/>
    <mergeCell ref="S7:S8"/>
    <mergeCell ref="T7:V7"/>
    <mergeCell ref="H6:H8"/>
    <mergeCell ref="I6:I8"/>
    <mergeCell ref="J6:J8"/>
    <mergeCell ref="K6:K8"/>
    <mergeCell ref="L6:L8"/>
  </mergeCells>
  <printOptions horizontalCentered="1"/>
  <pageMargins left="0" right="0" top="0.35433070866141736" bottom="0" header="0.31496062992125984" footer="0.31496062992125984"/>
  <pageSetup paperSize="9" scale="85" orientation="landscape" r:id="rId1"/>
  <rowBreaks count="3" manualBreakCount="3">
    <brk id="29" max="21" man="1"/>
    <brk id="52" max="21" man="1"/>
    <brk id="79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11 programa</vt:lpstr>
      <vt:lpstr>Aiškinamoji lentelė</vt:lpstr>
      <vt:lpstr>'11 programa'!Print_Area</vt:lpstr>
      <vt:lpstr>'Aiškinamoji lentelė'!Print_Area</vt:lpstr>
      <vt:lpstr>'11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2015-12-22T09:38:58Z</cp:lastPrinted>
  <dcterms:created xsi:type="dcterms:W3CDTF">2015-11-25T08:18:21Z</dcterms:created>
  <dcterms:modified xsi:type="dcterms:W3CDTF">2015-12-22T09:39:02Z</dcterms:modified>
</cp:coreProperties>
</file>