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2-333\"/>
    </mc:Choice>
  </mc:AlternateContent>
  <bookViews>
    <workbookView xWindow="480" yWindow="630" windowWidth="27795" windowHeight="11790"/>
  </bookViews>
  <sheets>
    <sheet name="3 programa " sheetId="6" r:id="rId1"/>
    <sheet name="aiškinamoji lentelė" sheetId="5" state="hidden" r:id="rId2"/>
  </sheets>
  <definedNames>
    <definedName name="_xlnm.Print_Area" localSheetId="0">'3 programa '!$A$1:$N$131</definedName>
    <definedName name="_xlnm.Print_Area" localSheetId="1">'aiškinamoji lentelė'!$A$1:$U$173</definedName>
    <definedName name="_xlnm.Print_Titles" localSheetId="0">'3 programa '!$5:$7</definedName>
    <definedName name="_xlnm.Print_Titles" localSheetId="1">'aiškinamoji lentelė'!$6:$8</definedName>
  </definedNames>
  <calcPr calcId="152511"/>
</workbook>
</file>

<file path=xl/calcChain.xml><?xml version="1.0" encoding="utf-8"?>
<calcChain xmlns="http://schemas.openxmlformats.org/spreadsheetml/2006/main">
  <c r="O59" i="5" l="1"/>
  <c r="L59" i="5" s="1"/>
  <c r="J120" i="6" l="1"/>
  <c r="I120" i="6"/>
  <c r="H120" i="6"/>
  <c r="H20" i="6" l="1"/>
  <c r="H87" i="6" l="1"/>
  <c r="H62" i="6"/>
  <c r="H70" i="6" l="1"/>
  <c r="K141" i="5" l="1"/>
  <c r="J141" i="5"/>
  <c r="M83" i="5"/>
  <c r="L83" i="5"/>
  <c r="K83" i="5"/>
  <c r="J83" i="5"/>
  <c r="N39" i="5" l="1"/>
  <c r="O39" i="5"/>
  <c r="P39" i="5"/>
  <c r="Q39" i="5"/>
  <c r="U14" i="5" l="1"/>
  <c r="T14" i="5"/>
  <c r="S14" i="5"/>
  <c r="M93" i="5" l="1"/>
  <c r="L93" i="5" s="1"/>
  <c r="L104" i="5" s="1"/>
  <c r="L140" i="5" l="1"/>
  <c r="L141" i="5" s="1"/>
  <c r="L148" i="5" s="1"/>
  <c r="N17" i="6" l="1"/>
  <c r="M17" i="6"/>
  <c r="L17" i="6"/>
  <c r="J122" i="6"/>
  <c r="I122" i="6"/>
  <c r="I118" i="6"/>
  <c r="H127" i="6"/>
  <c r="H124" i="6"/>
  <c r="H123" i="6"/>
  <c r="H122" i="6"/>
  <c r="I121" i="6"/>
  <c r="H121" i="6"/>
  <c r="Q144" i="5" l="1"/>
  <c r="P141" i="5"/>
  <c r="H119" i="6"/>
  <c r="J108" i="6"/>
  <c r="I105" i="6" l="1"/>
  <c r="I109" i="6" s="1"/>
  <c r="J105" i="6"/>
  <c r="J109" i="6" s="1"/>
  <c r="H105" i="6"/>
  <c r="H109" i="6" s="1"/>
  <c r="I82" i="6" l="1"/>
  <c r="I83" i="6" s="1"/>
  <c r="J82" i="6"/>
  <c r="J83" i="6" s="1"/>
  <c r="H82" i="6"/>
  <c r="H83" i="6" s="1"/>
  <c r="Q57" i="5" l="1"/>
  <c r="P57" i="5"/>
  <c r="M57" i="5"/>
  <c r="L57" i="5"/>
  <c r="M52" i="5"/>
  <c r="L52" i="5"/>
  <c r="H67" i="6"/>
  <c r="I62" i="6"/>
  <c r="J62" i="6"/>
  <c r="H40" i="6"/>
  <c r="L61" i="5"/>
  <c r="J31" i="6"/>
  <c r="J118" i="6" s="1"/>
  <c r="I37" i="6"/>
  <c r="H31" i="6"/>
  <c r="L44" i="5"/>
  <c r="L58" i="5" l="1"/>
  <c r="J37" i="6"/>
  <c r="H37" i="6"/>
  <c r="H118" i="6"/>
  <c r="H117" i="6" s="1"/>
  <c r="J14" i="6" l="1"/>
  <c r="J20" i="6" s="1"/>
  <c r="I14" i="6"/>
  <c r="I20" i="6" s="1"/>
  <c r="I127" i="6" l="1"/>
  <c r="J127" i="6"/>
  <c r="J130" i="6"/>
  <c r="I130" i="6"/>
  <c r="H130" i="6"/>
  <c r="J129" i="6"/>
  <c r="I129" i="6"/>
  <c r="H129" i="6"/>
  <c r="J126" i="6"/>
  <c r="I126" i="6"/>
  <c r="H126" i="6"/>
  <c r="J125" i="6"/>
  <c r="I125" i="6"/>
  <c r="H125" i="6"/>
  <c r="J124" i="6"/>
  <c r="I124" i="6"/>
  <c r="J123" i="6"/>
  <c r="I123" i="6"/>
  <c r="J121" i="6"/>
  <c r="J119" i="6"/>
  <c r="I119" i="6"/>
  <c r="J90" i="6"/>
  <c r="J91" i="6" s="1"/>
  <c r="I90" i="6"/>
  <c r="I91" i="6" s="1"/>
  <c r="H90" i="6"/>
  <c r="J67" i="6"/>
  <c r="I67" i="6"/>
  <c r="J64" i="6"/>
  <c r="I64" i="6"/>
  <c r="H64" i="6"/>
  <c r="J42" i="6"/>
  <c r="I42" i="6"/>
  <c r="H42" i="6"/>
  <c r="J40" i="6"/>
  <c r="I40" i="6"/>
  <c r="J28" i="6"/>
  <c r="I28" i="6"/>
  <c r="H28" i="6"/>
  <c r="J26" i="6"/>
  <c r="I26" i="6"/>
  <c r="H26" i="6"/>
  <c r="J24" i="6"/>
  <c r="I24" i="6"/>
  <c r="H24" i="6"/>
  <c r="J22" i="6"/>
  <c r="I22" i="6"/>
  <c r="H22" i="6"/>
  <c r="L17" i="5"/>
  <c r="L39" i="5" s="1"/>
  <c r="M17" i="5"/>
  <c r="M39" i="5" s="1"/>
  <c r="Q13" i="5"/>
  <c r="P13" i="5"/>
  <c r="H116" i="6" l="1"/>
  <c r="I68" i="6"/>
  <c r="I110" i="6" s="1"/>
  <c r="H68" i="6"/>
  <c r="J68" i="6"/>
  <c r="J110" i="6" s="1"/>
  <c r="L13" i="5"/>
  <c r="I117" i="6"/>
  <c r="I116" i="6" s="1"/>
  <c r="H128" i="6"/>
  <c r="J128" i="6"/>
  <c r="I128" i="6"/>
  <c r="H91" i="6"/>
  <c r="J117" i="6"/>
  <c r="J116" i="6" s="1"/>
  <c r="J157" i="5"/>
  <c r="K24" i="5"/>
  <c r="Q171" i="5"/>
  <c r="P171" i="5"/>
  <c r="L171" i="5"/>
  <c r="K171" i="5"/>
  <c r="Q170" i="5"/>
  <c r="P170" i="5"/>
  <c r="L170" i="5"/>
  <c r="K170" i="5"/>
  <c r="J170" i="5"/>
  <c r="Q169" i="5"/>
  <c r="P169" i="5"/>
  <c r="L169" i="5"/>
  <c r="K169" i="5"/>
  <c r="J169" i="5"/>
  <c r="Q167" i="5"/>
  <c r="P167" i="5"/>
  <c r="L167" i="5"/>
  <c r="K167" i="5"/>
  <c r="J167" i="5"/>
  <c r="L166" i="5"/>
  <c r="Q165" i="5"/>
  <c r="P165" i="5"/>
  <c r="L165" i="5"/>
  <c r="K165" i="5"/>
  <c r="J165" i="5"/>
  <c r="Q164" i="5"/>
  <c r="P164" i="5"/>
  <c r="L164" i="5"/>
  <c r="K164" i="5"/>
  <c r="J164" i="5"/>
  <c r="Q163" i="5"/>
  <c r="P163" i="5"/>
  <c r="L163" i="5"/>
  <c r="K163" i="5"/>
  <c r="Q162" i="5"/>
  <c r="P162" i="5"/>
  <c r="L162" i="5"/>
  <c r="K162" i="5"/>
  <c r="J162" i="5"/>
  <c r="Q161" i="5"/>
  <c r="P161" i="5"/>
  <c r="L161" i="5"/>
  <c r="K161" i="5"/>
  <c r="J161" i="5"/>
  <c r="Q160" i="5"/>
  <c r="P160" i="5"/>
  <c r="L160" i="5"/>
  <c r="K160" i="5"/>
  <c r="J160" i="5"/>
  <c r="Q159" i="5"/>
  <c r="P159" i="5"/>
  <c r="L159" i="5"/>
  <c r="J159" i="5"/>
  <c r="Q158" i="5"/>
  <c r="P158" i="5"/>
  <c r="L158" i="5"/>
  <c r="J158" i="5"/>
  <c r="K147" i="5"/>
  <c r="J147" i="5"/>
  <c r="Q141" i="5"/>
  <c r="Q148" i="5" s="1"/>
  <c r="P148" i="5"/>
  <c r="O141" i="5"/>
  <c r="O148" i="5" s="1"/>
  <c r="N141" i="5"/>
  <c r="N148" i="5" s="1"/>
  <c r="M141" i="5"/>
  <c r="M148" i="5" s="1"/>
  <c r="O127" i="5"/>
  <c r="K126" i="5"/>
  <c r="J126" i="5"/>
  <c r="K123" i="5"/>
  <c r="J123" i="5"/>
  <c r="Q121" i="5"/>
  <c r="P121" i="5"/>
  <c r="M121" i="5"/>
  <c r="L121" i="5"/>
  <c r="K121" i="5"/>
  <c r="J121" i="5"/>
  <c r="N118" i="5"/>
  <c r="M118" i="5"/>
  <c r="L118" i="5"/>
  <c r="K118" i="5"/>
  <c r="J118" i="5"/>
  <c r="J113" i="5"/>
  <c r="K111" i="5"/>
  <c r="K113" i="5" s="1"/>
  <c r="K110" i="5"/>
  <c r="J110" i="5"/>
  <c r="K107" i="5"/>
  <c r="J107" i="5"/>
  <c r="Q104" i="5"/>
  <c r="Q114" i="5" s="1"/>
  <c r="P104" i="5"/>
  <c r="P114" i="5" s="1"/>
  <c r="O104" i="5"/>
  <c r="O114" i="5" s="1"/>
  <c r="N104" i="5"/>
  <c r="N114" i="5" s="1"/>
  <c r="M104" i="5"/>
  <c r="M114" i="5" s="1"/>
  <c r="K104" i="5"/>
  <c r="J104" i="5"/>
  <c r="L114" i="5"/>
  <c r="Q88" i="5"/>
  <c r="P88" i="5"/>
  <c r="O88" i="5"/>
  <c r="N88" i="5"/>
  <c r="M88" i="5"/>
  <c r="L88" i="5"/>
  <c r="K88" i="5"/>
  <c r="J88" i="5"/>
  <c r="Q85" i="5"/>
  <c r="P85" i="5"/>
  <c r="O85" i="5"/>
  <c r="N85" i="5"/>
  <c r="M85" i="5"/>
  <c r="L85" i="5"/>
  <c r="K85" i="5"/>
  <c r="J85" i="5"/>
  <c r="Q83" i="5"/>
  <c r="P83" i="5"/>
  <c r="O83" i="5"/>
  <c r="N83" i="5"/>
  <c r="Q63" i="5"/>
  <c r="P63" i="5"/>
  <c r="M63" i="5"/>
  <c r="L63" i="5"/>
  <c r="K63" i="5"/>
  <c r="J63" i="5"/>
  <c r="Q61" i="5"/>
  <c r="P61" i="5"/>
  <c r="O61" i="5"/>
  <c r="N61" i="5"/>
  <c r="M61" i="5"/>
  <c r="J61" i="5"/>
  <c r="K59" i="5"/>
  <c r="K61" i="5" s="1"/>
  <c r="O58" i="5"/>
  <c r="N58" i="5"/>
  <c r="K58" i="5"/>
  <c r="J58" i="5"/>
  <c r="Q58" i="5"/>
  <c r="P58" i="5"/>
  <c r="Q47" i="5"/>
  <c r="P47" i="5"/>
  <c r="O47" i="5"/>
  <c r="N47" i="5"/>
  <c r="M47" i="5"/>
  <c r="L47" i="5"/>
  <c r="K47" i="5"/>
  <c r="J47" i="5"/>
  <c r="Q45" i="5"/>
  <c r="P45" i="5"/>
  <c r="O45" i="5"/>
  <c r="N45" i="5"/>
  <c r="M45" i="5"/>
  <c r="L45" i="5"/>
  <c r="J45" i="5"/>
  <c r="K44" i="5"/>
  <c r="K45" i="5" s="1"/>
  <c r="Q43" i="5"/>
  <c r="P43" i="5"/>
  <c r="O43" i="5"/>
  <c r="N43" i="5"/>
  <c r="J43" i="5"/>
  <c r="M42" i="5"/>
  <c r="M43" i="5" s="1"/>
  <c r="L42" i="5"/>
  <c r="L43" i="5" s="1"/>
  <c r="K42" i="5"/>
  <c r="K43" i="5" s="1"/>
  <c r="Q41" i="5"/>
  <c r="P41" i="5"/>
  <c r="O41" i="5"/>
  <c r="N41" i="5"/>
  <c r="M41" i="5"/>
  <c r="L41" i="5"/>
  <c r="K41" i="5"/>
  <c r="J41" i="5"/>
  <c r="J39" i="5"/>
  <c r="K36" i="5"/>
  <c r="K158" i="5" s="1"/>
  <c r="K15" i="5"/>
  <c r="K159" i="5" s="1"/>
  <c r="K14" i="5"/>
  <c r="H110" i="6" l="1"/>
  <c r="H111" i="6" s="1"/>
  <c r="J156" i="5"/>
  <c r="J155" i="5" s="1"/>
  <c r="L89" i="5"/>
  <c r="P89" i="5"/>
  <c r="J168" i="5"/>
  <c r="I131" i="6"/>
  <c r="H131" i="6"/>
  <c r="J131" i="6"/>
  <c r="J111" i="6"/>
  <c r="I111" i="6"/>
  <c r="K168" i="5"/>
  <c r="K157" i="5"/>
  <c r="K156" i="5" s="1"/>
  <c r="K155" i="5" s="1"/>
  <c r="Q168" i="5"/>
  <c r="P168" i="5"/>
  <c r="L168" i="5"/>
  <c r="N127" i="5"/>
  <c r="M58" i="5"/>
  <c r="M89" i="5" s="1"/>
  <c r="L157" i="5"/>
  <c r="L156" i="5" s="1"/>
  <c r="L155" i="5" s="1"/>
  <c r="L127" i="5"/>
  <c r="P127" i="5"/>
  <c r="J114" i="5"/>
  <c r="K114" i="5"/>
  <c r="M127" i="5"/>
  <c r="Q127" i="5"/>
  <c r="Q157" i="5"/>
  <c r="Q156" i="5" s="1"/>
  <c r="Q155" i="5" s="1"/>
  <c r="Q172" i="5" s="1"/>
  <c r="J127" i="5"/>
  <c r="J148" i="5"/>
  <c r="K127" i="5"/>
  <c r="K148" i="5"/>
  <c r="N89" i="5"/>
  <c r="O89" i="5"/>
  <c r="O149" i="5" s="1"/>
  <c r="O150" i="5" s="1"/>
  <c r="J89" i="5"/>
  <c r="Q89" i="5"/>
  <c r="P157" i="5"/>
  <c r="P156" i="5" s="1"/>
  <c r="P155" i="5" s="1"/>
  <c r="P172" i="5" s="1"/>
  <c r="K39" i="5"/>
  <c r="K89" i="5" s="1"/>
  <c r="P149" i="5" l="1"/>
  <c r="P150" i="5" s="1"/>
  <c r="L149" i="5"/>
  <c r="L172" i="5"/>
  <c r="K172" i="5"/>
  <c r="J172" i="5"/>
  <c r="Q149" i="5"/>
  <c r="Q150" i="5" s="1"/>
  <c r="N149" i="5"/>
  <c r="N150" i="5" s="1"/>
  <c r="K149" i="5"/>
  <c r="K150" i="5" s="1"/>
  <c r="M149" i="5"/>
  <c r="M150" i="5" s="1"/>
  <c r="J149" i="5"/>
  <c r="J150" i="5" s="1"/>
  <c r="L150" i="5" l="1"/>
</calcChain>
</file>

<file path=xl/comments1.xml><?xml version="1.0" encoding="utf-8"?>
<comments xmlns="http://schemas.openxmlformats.org/spreadsheetml/2006/main">
  <authors>
    <author>Audra Cepiene</author>
  </authors>
  <commentList>
    <comment ref="I116" authorId="0" shapeId="0">
      <text>
        <r>
          <rPr>
            <b/>
            <sz val="9"/>
            <color indexed="81"/>
            <rFont val="Tahoma"/>
            <family val="2"/>
            <charset val="186"/>
          </rPr>
          <t>Norvegijos fondai</t>
        </r>
      </text>
    </comment>
    <comment ref="J156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biudžetas 18277854 Eur
</t>
        </r>
      </text>
    </comment>
  </commentList>
</comments>
</file>

<file path=xl/sharedStrings.xml><?xml version="1.0" encoding="utf-8"?>
<sst xmlns="http://schemas.openxmlformats.org/spreadsheetml/2006/main" count="791" uniqueCount="277">
  <si>
    <r>
      <t xml:space="preserve">2015–2018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</si>
  <si>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t>VALDYMO PROGRAMOS (NR. 3)</t>
  </si>
  <si>
    <t xml:space="preserve"> TIKSLŲ, UŽDAVINIŲ, PRIEMONIŲ IR PRIEMONIŲ IŠLAIDŲ SUVESTINĖ</t>
  </si>
  <si>
    <t>Eur</t>
  </si>
  <si>
    <t>Veiklos plano tikslo kodas</t>
  </si>
  <si>
    <t>Uždavinio kodas</t>
  </si>
  <si>
    <t>Priemonės kodas</t>
  </si>
  <si>
    <t>Papriemonės kodas</t>
  </si>
  <si>
    <t>Pavadinimas</t>
  </si>
  <si>
    <t>Priemonės požymis</t>
  </si>
  <si>
    <t>Asignavimų valdytojo kodas</t>
  </si>
  <si>
    <t>Vykdytojas (skyrius / asmuo)</t>
  </si>
  <si>
    <t>Finansavimo šaltinis</t>
  </si>
  <si>
    <t>2015 m. asignavimų planas</t>
  </si>
  <si>
    <t>2015 m. asignavimų plano pakeitimas</t>
  </si>
  <si>
    <t>Lėšų poreikis biudžetiniams 
2016-iesiems metams</t>
  </si>
  <si>
    <t>2017-ųjų metų lėšų projektas</t>
  </si>
  <si>
    <t>2018-ųjų metų lėšų projektas</t>
  </si>
  <si>
    <t>Produkto kriterijaus</t>
  </si>
  <si>
    <t>Iš viso</t>
  </si>
  <si>
    <t>Išlaidoms</t>
  </si>
  <si>
    <t>Turtui įsigyti ir finansiniams įsipareigojimams vykdyti</t>
  </si>
  <si>
    <t>Planas</t>
  </si>
  <si>
    <t>Iš jų darbo užmokesčiui</t>
  </si>
  <si>
    <t>2016-ieji metai</t>
  </si>
  <si>
    <t>2017-ieji metai</t>
  </si>
  <si>
    <t>2018-ieji metai</t>
  </si>
  <si>
    <t>Strateginis tikslas 01. Didinti miesto konkurencingumą, kryptingai vystant infrastruktūrą ir sudarant palankias sąlygas verslui</t>
  </si>
  <si>
    <t>03 Savivaldybės valdymo programa</t>
  </si>
  <si>
    <t>01</t>
  </si>
  <si>
    <t>Kurti savivaldybės valdymo sistemą, patogią verslui ir gyventojams</t>
  </si>
  <si>
    <t>Organizuoti savivaldybės veiklos bendrųjų funkcijų vykdymą</t>
  </si>
  <si>
    <t>Savivaldybės administracijos veiklos užtikrinimas:</t>
  </si>
  <si>
    <t>Savivaldybės administracijos veiklos užtikrinimas (darbo užmokestis)</t>
  </si>
  <si>
    <t>1</t>
  </si>
  <si>
    <t>FTD Apskaitos skyrius</t>
  </si>
  <si>
    <t>SB</t>
  </si>
  <si>
    <t>Savivaldybės administracijos darbuotojų skaičius</t>
  </si>
  <si>
    <t>SB(VB)</t>
  </si>
  <si>
    <t>02</t>
  </si>
  <si>
    <t>Ūkio skyrius</t>
  </si>
  <si>
    <t>SB(SP)</t>
  </si>
  <si>
    <t>SB(SPL)</t>
  </si>
  <si>
    <t>SB(L)</t>
  </si>
  <si>
    <t>03</t>
  </si>
  <si>
    <t>Dalyvavimas organizuojant rinkimus</t>
  </si>
  <si>
    <t>04</t>
  </si>
  <si>
    <t>Mokymų (valstybės tarnautojų įvadiniai mokymai, specifiniai mokymai atestatams ir licencijoms įgyti) organizavimas</t>
  </si>
  <si>
    <t>Personalo skyrius</t>
  </si>
  <si>
    <t>40/80</t>
  </si>
  <si>
    <t>05</t>
  </si>
  <si>
    <t>Informavimo ir e.paslaugų skyrius</t>
  </si>
  <si>
    <t>Atlikta apklausų, tyrimų, vnt.</t>
  </si>
  <si>
    <t>Nupirkta spaudos ploto   dienraščiuose, psl.</t>
  </si>
  <si>
    <t>06</t>
  </si>
  <si>
    <t>Teisės skyrius</t>
  </si>
  <si>
    <t>Per ataskaitinį laikotarpį užbaigtų bylų skaičius</t>
  </si>
  <si>
    <t>07</t>
  </si>
  <si>
    <t>08</t>
  </si>
  <si>
    <t>Daugiabučių gyvenamųjų namų žemės nuomos mokesčio paskirstymo ir administravimo paslaugos pirkimas</t>
  </si>
  <si>
    <t>FTD Mokesčių skyrius</t>
  </si>
  <si>
    <t>Namų administratorių, teikiančių paslaugas, skaičius</t>
  </si>
  <si>
    <t>09</t>
  </si>
  <si>
    <t>VšĮ „Klaipėdos šventės“ vietinės rinkliavos administravimo apmokėjimas (15 % nuo surinktos rinkliavos)</t>
  </si>
  <si>
    <t>IED Licencijų, leidimų ir vartotojų teisių apsaugos sk.</t>
  </si>
  <si>
    <t>SB(VR)</t>
  </si>
  <si>
    <t>SB(VRL)</t>
  </si>
  <si>
    <t>10</t>
  </si>
  <si>
    <t>Prisijungimų skaičius prie Gyventojų registro tarnybos sistemos, tūkst. kartų</t>
  </si>
  <si>
    <t>Prisijungimų skaičius prie Registrų centro sistemos, tūkst. kartų</t>
  </si>
  <si>
    <t>Viešosios tvarkos skyrius</t>
  </si>
  <si>
    <t>11</t>
  </si>
  <si>
    <t>Administracinių teisės aktų pažeidimų protokolų valdymo sistemos įdiegimas ir eksploatavimas</t>
  </si>
  <si>
    <t>1/27</t>
  </si>
  <si>
    <t>1/31</t>
  </si>
  <si>
    <t>1/34</t>
  </si>
  <si>
    <t>Iš viso priemonei:</t>
  </si>
  <si>
    <t>Kontrolės ir audito tarnybos finansinio, ūkinio bei materialinio aptarnavimo užtikrinimas</t>
  </si>
  <si>
    <t>Kontrolės ir audito tarnybos darbuotojų skaičius</t>
  </si>
  <si>
    <t>Iš viso:</t>
  </si>
  <si>
    <t>Savivaldybės tarybos finansinio, ūkinio bei materialinio aptarnavimo užtikrinimas</t>
  </si>
  <si>
    <t>Savivaldybės tarybos narių skaičius</t>
  </si>
  <si>
    <t>Mero reprezentacinių priemonių vykdymas (Mero fondo naudojimas)</t>
  </si>
  <si>
    <t>Dalyvavimas vietinių ir tarptautinių organizacijų veikloje:</t>
  </si>
  <si>
    <t>5</t>
  </si>
  <si>
    <t>IED Tarptautinių ryšių, verslo plėtros ir turizmo skyrius</t>
  </si>
  <si>
    <t>Tarptautinių organizacijų, kurių narė yra Klaipėdos miesto savivaldybė, skaičius</t>
  </si>
  <si>
    <t>Paskolų grąžinimas ir palūkanų mokėjimas</t>
  </si>
  <si>
    <t>FTD Finansų sk.</t>
  </si>
  <si>
    <t>Pasirašytų paskolų sutarčių skaičius</t>
  </si>
  <si>
    <t>Savivaldybės administracijos direktoriaus rezervas</t>
  </si>
  <si>
    <t>Savivaldybei nuosavybės teise priklausančio ir patikėjimo teise valdomo turto valdymas, naudojimas ir disponavimas:</t>
  </si>
  <si>
    <t>FTD Turto skyrius</t>
  </si>
  <si>
    <t>SB(KPP)</t>
  </si>
  <si>
    <t>PF</t>
  </si>
  <si>
    <t>Nekilnojamojo turto matavimai ir teisinė registracija</t>
  </si>
  <si>
    <t>Savivaldybei priklausančių patalpų eksploatacinių ir kitų išlaidų padengimas</t>
  </si>
  <si>
    <t>Prižiūrimų objektų skaičius, vnt.</t>
  </si>
  <si>
    <t>Pastatų, kuriuose yra savivaldybei priklausančios negyvenamosios patalpos, bendro naudojimo objektų remonto išlaidų padengimas</t>
  </si>
  <si>
    <t>Remontuojamų objektų skaičius, vnt.</t>
  </si>
  <si>
    <t xml:space="preserve">MŪD </t>
  </si>
  <si>
    <t>Savivaldybės kontroliuojamų įmonių įstatinio kapitalo didinimas, perduodant inžinerinius tinklus funkcijoms vykdyti</t>
  </si>
  <si>
    <t>Perduotų inžinerinių tinklų ilgis, km</t>
  </si>
  <si>
    <t>Automobilių statymo aikštelės prie „Švyturio“ arenos apšvietimo išlaidų dengimas ir energetinių išteklių išlaidų kompensavimas UAB „Klaipėdos arena“</t>
  </si>
  <si>
    <t>Eksploatuojama žibintų, apšviečiančių aikšteles, skaičius</t>
  </si>
  <si>
    <t>Objektų rengimas privatizavimui, privatizavimo programų rengimas, objektų privatizavimo organizavimas</t>
  </si>
  <si>
    <t>Privatizuota objektų, vnt.</t>
  </si>
  <si>
    <t>Gyvenamųjų patalpų ir jų priklausinių, taip pat pagalbinės paskirties pastatų, jų dalių privatizavimo dokumentų rengimas</t>
  </si>
  <si>
    <t>Privatizuota gyvenamųjų patalpų ir jų priklausinių, vnt.</t>
  </si>
  <si>
    <t>Turto valdymo dokumentų rengimas (galimybių studijos, ekspertizės ir kt.)</t>
  </si>
  <si>
    <t>Teritorijų prie nenaudojamų savivaldybės pastatų tvarkymas</t>
  </si>
  <si>
    <t>Prižiūrimos teritorijos plotas, ha</t>
  </si>
  <si>
    <t>1,28</t>
  </si>
  <si>
    <t xml:space="preserve">Savivaldybės nekilnojamojo turto  (negyvenamoji paskirtis) remontas </t>
  </si>
  <si>
    <t xml:space="preserve">Savivaldybei priklausančių statinių esamos techninės būklės įvertinimo paslaugų įsigijimas </t>
  </si>
  <si>
    <t>Įvertinta pastatų, skaičius</t>
  </si>
  <si>
    <t>Valstybės deleguotų funkcijų vykdymas:</t>
  </si>
  <si>
    <t>IED Tarptautinių ryšių, verslo plėtros ir turizmo sk.</t>
  </si>
  <si>
    <t>Darbo rinkos politikos priemonių vykdymas</t>
  </si>
  <si>
    <t>Žemės ūkio priemonių vykdymas</t>
  </si>
  <si>
    <t>Iš viso uždaviniui:</t>
  </si>
  <si>
    <t>Diegti Savivaldybės administracijoje modernias informacines sistemas ir plėsti elektroninių paslaugų spektrą</t>
  </si>
  <si>
    <t xml:space="preserve">Informacinių technologijų palaikymas ir plėtojimas Savivaldybės administracijoje </t>
  </si>
  <si>
    <t>P3.4.1.1,P3.4.2.1, P3.4.1.4</t>
  </si>
  <si>
    <t>Informavimo ir e. paslaugų skyrius</t>
  </si>
  <si>
    <t>Įsigyta programinė įranga, vnt.</t>
  </si>
  <si>
    <t>Išnuomota  programinės įrangos licencijų, vnt.</t>
  </si>
  <si>
    <t>Projekto „Centralizuotas savivaldybių paslaugų perkėlimas į elektroninę erdvę“ įgyvendinimas</t>
  </si>
  <si>
    <t>P3.4.2.2.</t>
  </si>
  <si>
    <t>LRVB</t>
  </si>
  <si>
    <t>ES</t>
  </si>
  <si>
    <t>Projekto „Klaipėdos miesto savivaldybės administracijos darbo organizavimo gerinimas tobulinant organizacinę struktūrą, finansinių išteklių ir veiklos valdymo procesus“ įgyvendinimas</t>
  </si>
  <si>
    <t>P3.4.1.1.</t>
  </si>
  <si>
    <t>Projekto „Interaktyvių elektroninių paslaugų plėtra ir prieinamumas“ įgyvendinimas</t>
  </si>
  <si>
    <t>IED Projektų skyrius</t>
  </si>
  <si>
    <t>SB(P)</t>
  </si>
  <si>
    <t>Tobulinti savivaldybės administracinių paslaugų teikimą, taikant pažangius vadybos principus</t>
  </si>
  <si>
    <t>Kt</t>
  </si>
  <si>
    <t>Mokymų dalyvių skaičius</t>
  </si>
  <si>
    <t xml:space="preserve">Sukurta korupcijos rodiklių identifikavimo ir matavimo metodika, vnt. </t>
  </si>
  <si>
    <t>Strateginio planavimo skyrius</t>
  </si>
  <si>
    <t>Dalyvavimas projekte „Besikeičiantys miestai: bendradarbiavimas miestų plėtros srityje“</t>
  </si>
  <si>
    <t>Projekto „Klaipėdos miesto savivaldybės administracijos darbuotojų ir savivaldybės tarybos narių kvalifikacijos tobulinimas, II etapas“ įgyvendinimas</t>
  </si>
  <si>
    <t>P3.4.3.1</t>
  </si>
  <si>
    <t>Gerinti gyventojų aptarnavimo ir darbuotojų darbo sąlygas Savivaldybės administracijoje</t>
  </si>
  <si>
    <t>Savivaldybės administracijos reikmėms naudojamų pastatų ir patalpų einamasis remontas:</t>
  </si>
  <si>
    <t>Ūkio tarnyba</t>
  </si>
  <si>
    <t>3</t>
  </si>
  <si>
    <t>Suremontuota kabinetų ploto, m²</t>
  </si>
  <si>
    <t>2/4</t>
  </si>
  <si>
    <t>300</t>
  </si>
  <si>
    <t>Socialinės paramos skyriaus patalpų remontas (Vytauto g. 13 ir Laukininkų g. 19A)</t>
  </si>
  <si>
    <t>Administracinio pastato, esančio Liepų g. 7, Klaipėdoje, atnaujinimas (modernizavimas), sumažinant energijos suvartojimo sąnaudas</t>
  </si>
  <si>
    <t>I</t>
  </si>
  <si>
    <t>Iš viso tikslui:</t>
  </si>
  <si>
    <t>Iš viso programai:</t>
  </si>
  <si>
    <t>Finansavimo šaltinių suvestinė</t>
  </si>
  <si>
    <t>Finansavimo šaltiniai</t>
  </si>
  <si>
    <t>2017-ųjų m. lėšų poreikis</t>
  </si>
  <si>
    <t>2018-ųjų m. lėšų poreikis</t>
  </si>
  <si>
    <t>SAVIVALDYBĖS  LĖŠOS, IŠ VISO:</t>
  </si>
  <si>
    <t xml:space="preserve">Savivaldybės biudžetas, iš jo: 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</si>
  <si>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</si>
  <si>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Savivaldybės biudžeto rinkliavos lėšos </t>
    </r>
    <r>
      <rPr>
        <b/>
        <sz val="10"/>
        <rFont val="Times New Roman"/>
        <family val="1"/>
        <charset val="186"/>
      </rPr>
      <t>SB(VR)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</si>
  <si>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</si>
  <si>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</si>
  <si>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Pajamų įmokos už patalpų nuomą </t>
    </r>
    <r>
      <rPr>
        <b/>
        <sz val="10"/>
        <rFont val="Times New Roman"/>
        <family val="1"/>
        <charset val="186"/>
      </rPr>
      <t>SB(SP)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</si>
  <si>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>SB(L)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</si>
  <si>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SB(KPP)</t>
    </r>
  </si>
  <si>
    <r>
      <t>Pajamų įmokų už patalpų nuomą likutis</t>
    </r>
    <r>
      <rPr>
        <b/>
        <sz val="10"/>
        <rFont val="Times New Roman"/>
        <family val="1"/>
        <charset val="186"/>
      </rPr>
      <t xml:space="preserve"> SB(SPL)</t>
    </r>
  </si>
  <si>
    <r>
      <t>Vietinių rinkliavų lėšų likutis</t>
    </r>
    <r>
      <rPr>
        <b/>
        <sz val="10"/>
        <rFont val="Times New Roman"/>
        <family val="1"/>
        <charset val="186"/>
      </rPr>
      <t xml:space="preserve"> SB(VRL)</t>
    </r>
  </si>
  <si>
    <r>
      <t xml:space="preserve">Savivaldybės biudžeto privatizavimo fondo lėšos </t>
    </r>
    <r>
      <rPr>
        <b/>
        <sz val="10"/>
        <rFont val="Times New Roman"/>
        <family val="1"/>
        <charset val="186"/>
      </rPr>
      <t>PF</t>
    </r>
  </si>
  <si>
    <t>KITI ŠALTINIAI, IŠ VISO: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</si>
  <si>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</si>
  <si>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</si>
  <si>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Kelių priežiūros ir plėtros programos lėšos KPP</t>
  </si>
  <si>
    <t>IŠ VISO:</t>
  </si>
  <si>
    <t>Parengta dokumentų dėl baseino operatoriaus parinkimo, vnt.</t>
  </si>
  <si>
    <t xml:space="preserve">Parengta pastatų rekonstrukcijos projektų, vnt. </t>
  </si>
  <si>
    <t xml:space="preserve">Savivaldybės nenaudojamų (neeksploatuojamų) statinių   nugriovimas ir jų inžinerinių tinklų techninės būklės palaikymas </t>
  </si>
  <si>
    <t>Prižiūrima inžinerinių tinklų, km</t>
  </si>
  <si>
    <t xml:space="preserve">Nugriauta statinių, vnt. </t>
  </si>
  <si>
    <t xml:space="preserve">Pastato Liepų g. 11 ir aplinkos atnaujinimo/remonto darbai:  </t>
  </si>
  <si>
    <t>Įstiklinta balkonų, vnt.</t>
  </si>
  <si>
    <t>Kapinių priežiūros skyriaus pastato remontas (Toleikių k.)</t>
  </si>
  <si>
    <t xml:space="preserve">Dalyvavimas miestų partnerių organizuojamuose tarptautiniuose renginiuose </t>
  </si>
  <si>
    <t>Vykdoma projektų, vnt.</t>
  </si>
  <si>
    <t>30</t>
  </si>
  <si>
    <t>P.3.4.3.1</t>
  </si>
  <si>
    <t>5/1200</t>
  </si>
  <si>
    <t>5/1600</t>
  </si>
  <si>
    <t>5/1000</t>
  </si>
  <si>
    <t>15/5</t>
  </si>
  <si>
    <t>IED</t>
  </si>
  <si>
    <t>SB(ŽPL)</t>
  </si>
  <si>
    <t>Naujo Klaipėdos miesto savivaldybės administracinio pastato statyba</t>
  </si>
  <si>
    <r>
      <t xml:space="preserve">Žemės pardavimų likučio lėšos </t>
    </r>
    <r>
      <rPr>
        <b/>
        <sz val="10"/>
        <rFont val="Times New Roman"/>
        <family val="1"/>
        <charset val="186"/>
      </rPr>
      <t>SB(ŽPL)</t>
    </r>
  </si>
  <si>
    <t>2016-ųjų metų asignavimų planas</t>
  </si>
  <si>
    <t>tūks. Eur</t>
  </si>
  <si>
    <t>VALDYMO PROGRAMOS</t>
  </si>
  <si>
    <r>
      <t xml:space="preserve">2016–2018 M. KLAIPĖDOS MIESTO SAVIVALDYBĖS </t>
    </r>
    <r>
      <rPr>
        <b/>
        <sz val="11"/>
        <rFont val="Times New Roman"/>
        <family val="1"/>
        <charset val="186"/>
      </rPr>
      <t xml:space="preserve">                       
VALDYMO PROGRAMOS (NR. 03)</t>
    </r>
  </si>
  <si>
    <r>
      <rPr>
        <b/>
        <sz val="10"/>
        <rFont val="Times New Roman"/>
        <family val="1"/>
        <charset val="186"/>
      </rPr>
      <t xml:space="preserve">Priemonių, mažinančių administracinę naštą juridiniams ir fiziniams asmenims, taikymas </t>
    </r>
    <r>
      <rPr>
        <sz val="10"/>
        <rFont val="Times New Roman"/>
        <family val="1"/>
        <charset val="186"/>
      </rPr>
      <t>(Licencijų ir leidimų išdavimo, proceso valdymo ir kontrolės sistemos sukūrimas)</t>
    </r>
  </si>
  <si>
    <t xml:space="preserve">Dalyvio mokestis už narystę  ir dalyvavimas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</si>
  <si>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Pastato Liepų g. 11 ir aplinkos atnaujinimas ir remontas</t>
  </si>
  <si>
    <t>Suremontuota fasado ploto (3170 m²),  proc.</t>
  </si>
  <si>
    <t>Kapinių priežiūros skyriaus pastato remontas (Toleikių k., Klaipėdos r. sav.)</t>
  </si>
  <si>
    <t>100</t>
  </si>
  <si>
    <t>Organizuota Baltijos miestų sąjungos sesijų Klaipėdoje</t>
  </si>
  <si>
    <t>Dalyvauta Baltijos miestų sąjungos komisijų sesijose, kartai</t>
  </si>
  <si>
    <t>Lietuvoje veikiančių asociacijų, kurių narė yra savivaldybė, skaičius</t>
  </si>
  <si>
    <t>Dalyvauta EUROCITIES metinėje konferencijoje ir  forumuose, kartai</t>
  </si>
  <si>
    <t>Dalyvauta PSO Sveikų miestų tinklo konferencijose, kartai</t>
  </si>
  <si>
    <t>Organizuotas Europos prizu apdovanotų miestų Generalinės asamblėjos ir Jaunimo komiteto susitikimo renginys Klaipėdoje, vnt.</t>
  </si>
  <si>
    <t>Organizuota delegacijų priėmimų, vnt.</t>
  </si>
  <si>
    <t>Įdarbinta asmenų pagal viešųjų darbų programą, vnt.</t>
  </si>
  <si>
    <t>Vykdoma sutarčių su Klaipėdos rajono savivaldybe, vnt.</t>
  </si>
  <si>
    <t>Išnuomota kompiuterinės technikos, vnt.</t>
  </si>
  <si>
    <t>Įsigyta kompiuterinės technikos, vnt</t>
  </si>
  <si>
    <t>Įsigyta organizacinės technikos, vnt.</t>
  </si>
  <si>
    <t>Įsigyta duomenų saugyklų, vnt.</t>
  </si>
  <si>
    <t xml:space="preserve">Eksploatuojama kompiuterių, vnt. </t>
  </si>
  <si>
    <t>Sukurta programų modulių, vnt.</t>
  </si>
  <si>
    <t xml:space="preserve">Eksploatuojama programų / IS vartotojų skaičius </t>
  </si>
  <si>
    <t>Mokymų dalyvių skaičius, asm.</t>
  </si>
  <si>
    <t>Suremontuotų kabinetų plotas, m²</t>
  </si>
  <si>
    <t>Rekonstruota posėdžių salės, proc.</t>
  </si>
  <si>
    <t>Suremontuotų patalpų plotas, m²</t>
  </si>
  <si>
    <t>Įsigyta kompiuterinės technikos, vnt.</t>
  </si>
  <si>
    <t>Suremontuotų patalpų plotas, m2</t>
  </si>
  <si>
    <r>
      <t>Suremontuotų patalpų plotas, m</t>
    </r>
    <r>
      <rPr>
        <vertAlign val="superscript"/>
        <sz val="10"/>
        <rFont val="Times New Roman"/>
        <family val="1"/>
        <charset val="186"/>
      </rPr>
      <t>2</t>
    </r>
  </si>
  <si>
    <t>Apmokėta teismo priteistų išlaidų (pagal esamus rizikingus ieškinius), atvejų skaičius</t>
  </si>
  <si>
    <t>Viešųjų ryšių plėtojimas (Gyventojų apklausos, nuomonių tyrimai,  informacijos sklaida žiniasklaidos priemonėse, savivaldybės skelbimų publikavimas, rinkodaros ir reprezentacinių  priemonių vykdymas ir kt.)</t>
  </si>
  <si>
    <t>Atstovavimo teismuose ir teismų sprendimų vykdymo organizavimas bei teismo išlaidų apmokėjimas</t>
  </si>
  <si>
    <t xml:space="preserve">Dalyvio mokestis už narystę ir dalyvavimas  tarptautinių organizacijų veikloje  (Cruise Baltic – CB, EUROCITIES, Union of the Baltic Cities – UBC, Baltic Sail,  European Cities Against Drugs – ECAD, World Health Organization – WHO,  Kommunnes Internasjonale Miljøorganisasjon – KIMO)   </t>
  </si>
  <si>
    <t>UPD  Statybos leidimų ir statinių priežiūros sk.</t>
  </si>
  <si>
    <t>5/ 1000</t>
  </si>
  <si>
    <t>5/ 1200</t>
  </si>
  <si>
    <t>5/ 1600</t>
  </si>
  <si>
    <t>Išsiųsta laiškų, tūkst. vnt.</t>
  </si>
  <si>
    <t>FTD Apskaitos sk.</t>
  </si>
  <si>
    <t>Įrengta elektromobilių įkrovos stotelė prie savivaldybės pastatų, vnt.</t>
  </si>
  <si>
    <t>Atnaujinta interneto svetainė, įvaizdžio strategija, vnt.</t>
  </si>
  <si>
    <t>Pastato S. Daukanto g. 24 patalpų  remontas</t>
  </si>
  <si>
    <t>Pastato S. Šimkaus g. 11 patalpų  remontas</t>
  </si>
  <si>
    <t>Savivaldybės tarybos ir mero sekretoriato finansinio, ūkinio bei materialinio aptarnavimo užtikrinimas</t>
  </si>
  <si>
    <t>Savivaldybės tarybos ir mero sekretoriato darbuotojų skaičius</t>
  </si>
  <si>
    <t>Inžinerinių tinklų, kurių atlikti matavimai, ilgis, km</t>
  </si>
  <si>
    <t>Kelių ir jų priklausinių, kurių atlikti matavimai, ilgis, km</t>
  </si>
  <si>
    <t>Atlikta pastato techninio projekto korektūra, vnt.</t>
  </si>
  <si>
    <t>Suremontuota pastatų, vnt.</t>
  </si>
  <si>
    <t>Kompiuterinės, programinės įrangos, organizacinės technikos bei licencijų įsigijimas, eksploatavimas</t>
  </si>
  <si>
    <t>Projekto „Lietuvos Respublikos ir Norvegijos karalystės institucijų bendradarbiavimas perteikiant žinias ir gerąją patirtį administracinio – finansinio valdymo bei korupcijos mažinimo ir prevencijos srityje Lietuvos Respublikos valstybės ir savivaldybių institucijoms“ įgyvendinimas</t>
  </si>
  <si>
    <t>Klaipėdos miesto integruotų investicijų teritorijos vietos veiklos grupės vietos plėtros strategijos parengimas ir įgyvendinimas (projektų bendrasis finansavimas)</t>
  </si>
  <si>
    <t xml:space="preserve">Patvirtinta vietos plėtros strategija, vnt. </t>
  </si>
  <si>
    <t>Restauruota, pakeista durų, vnt.</t>
  </si>
  <si>
    <t>Savivaldybės administracijos veiklos užtikrinimas</t>
  </si>
  <si>
    <t>Savivaldybės administracijos darbuotojų etatų skaičius</t>
  </si>
  <si>
    <t>Parengtas techninis projektas, proc.</t>
  </si>
  <si>
    <t>15</t>
  </si>
  <si>
    <t>Pašalpų ir kompensacijų administravimas</t>
  </si>
  <si>
    <t>Savivaldybės administracijos veiklos užtikrinimas (pastatų eksploatacija, prekių ir paslaugų įsigijimas, korespondencijos siuntimas paštu, spaudinių prenumerata, naudojimasis „Regitros“, registrų centro, gyventojų registro tarnybos informacinėmis duomenų bazėmis ir kt.)</t>
  </si>
  <si>
    <t xml:space="preserve">Įsigyta darbuotojų aprangos komplektų, sk. </t>
  </si>
  <si>
    <t>Atlikta budėtojų dalies įrengimo darbų, proc.</t>
  </si>
  <si>
    <t>Organizuotų mokymų/dalyvių skaičius, vnt.</t>
  </si>
  <si>
    <t xml:space="preserve">Eksploatuojama programa/ vartotojų skaičius </t>
  </si>
  <si>
    <t>Viešosios tvarkos skyriaus materialinis aprūpinimas (Viešosios tvarkos užtikrinimo ir teisės pažeidimų prevencijos 2016–2018 metų programa, kuriai pritarė savivaldybės tarybos kolegija įgyvendinimas)</t>
  </si>
  <si>
    <t>Išsiųsta registruotų laiškų su įteikimu/paprastų laiškų, tūkst. vnt. (Viešosios tvarkos skyriaus vykdomai veiklai)</t>
  </si>
  <si>
    <t>Nuomojama automobilių su būtina įranga (veiklos nuoma)</t>
  </si>
  <si>
    <t>Įsigyta suvenyrų  rūšių vnt.</t>
  </si>
  <si>
    <t>Įvykdyta rinkodaros ir reprezentacinių priemonių, skaičius (tarp jų - Darnaus judumo metų paminėjimo viešinimo priemonės)</t>
  </si>
  <si>
    <t>Pateikta suvestiniai duomenų, proc.</t>
  </si>
  <si>
    <t>Išmokų seniūnaičiams mokėjimas</t>
  </si>
  <si>
    <t>Seniūnaičių, gaunančių išmokas, skaičius</t>
  </si>
  <si>
    <t xml:space="preserve">Dalyvio mokestis už narystę Lietuvoje veikiančiose asociacijose </t>
  </si>
  <si>
    <t>Organizuota užsienio delegacijų priėmimų, vnt.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</si>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</sst>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0.0"/>
    <numFmt numFmtId="166" formatCode="#,##0.0"/>
  </numFmts>
  <fonts count="28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  <charset val="186"/>
    </font>
    <font>
      <b/>
      <sz val="8"/>
      <name val="Times New Roman"/>
      <family val="1"/>
    </font>
    <font>
      <vertAlign val="superscript"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TimesLT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22" fillId="0" borderId="0"/>
  </cellStyleXfs>
  <cellXfs count="1632">
    <xf numFmtId="0" fontId="0" fillId="0" borderId="0" xfId="0"/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29" xfId="0" applyFont="1" applyBorder="1" applyAlignment="1">
      <alignment horizontal="center" vertical="center" textRotation="90" shrinkToFi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shrinkToFit="1"/>
    </xf>
    <xf numFmtId="49" fontId="6" fillId="4" borderId="33" xfId="0" applyNumberFormat="1" applyFont="1" applyFill="1" applyBorder="1" applyAlignment="1">
      <alignment horizontal="left" vertical="top" wrapText="1"/>
    </xf>
    <xf numFmtId="49" fontId="6" fillId="4" borderId="34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left" vertical="top"/>
    </xf>
    <xf numFmtId="49" fontId="6" fillId="4" borderId="11" xfId="0" applyNumberFormat="1" applyFont="1" applyFill="1" applyBorder="1" applyAlignment="1">
      <alignment vertical="top"/>
    </xf>
    <xf numFmtId="49" fontId="6" fillId="5" borderId="12" xfId="0" applyNumberFormat="1" applyFont="1" applyFill="1" applyBorder="1" applyAlignment="1">
      <alignment vertical="top"/>
    </xf>
    <xf numFmtId="49" fontId="6" fillId="6" borderId="12" xfId="0" applyNumberFormat="1" applyFont="1" applyFill="1" applyBorder="1" applyAlignment="1">
      <alignment vertical="top"/>
    </xf>
    <xf numFmtId="0" fontId="6" fillId="7" borderId="0" xfId="0" applyFont="1" applyFill="1" applyBorder="1" applyAlignment="1">
      <alignment horizontal="left" vertical="top" wrapText="1"/>
    </xf>
    <xf numFmtId="165" fontId="4" fillId="7" borderId="12" xfId="0" applyNumberFormat="1" applyFont="1" applyFill="1" applyBorder="1" applyAlignment="1">
      <alignment horizontal="center" vertical="center" textRotation="90"/>
    </xf>
    <xf numFmtId="165" fontId="4" fillId="7" borderId="35" xfId="0" applyNumberFormat="1" applyFont="1" applyFill="1" applyBorder="1" applyAlignment="1">
      <alignment horizontal="center" vertical="center" textRotation="90"/>
    </xf>
    <xf numFmtId="3" fontId="4" fillId="4" borderId="14" xfId="0" applyNumberFormat="1" applyFont="1" applyFill="1" applyBorder="1" applyAlignment="1">
      <alignment vertical="top"/>
    </xf>
    <xf numFmtId="3" fontId="4" fillId="8" borderId="12" xfId="0" applyNumberFormat="1" applyFont="1" applyFill="1" applyBorder="1" applyAlignment="1">
      <alignment vertical="top"/>
    </xf>
    <xf numFmtId="3" fontId="4" fillId="6" borderId="0" xfId="0" applyNumberFormat="1" applyFont="1" applyFill="1" applyBorder="1" applyAlignment="1">
      <alignment vertical="top"/>
    </xf>
    <xf numFmtId="3" fontId="6" fillId="7" borderId="41" xfId="0" applyNumberFormat="1" applyFont="1" applyFill="1" applyBorder="1" applyAlignment="1">
      <alignment horizontal="center" vertical="top"/>
    </xf>
    <xf numFmtId="3" fontId="4" fillId="0" borderId="44" xfId="0" applyNumberFormat="1" applyFont="1" applyBorder="1" applyAlignment="1">
      <alignment horizontal="center" vertical="top"/>
    </xf>
    <xf numFmtId="3" fontId="4" fillId="7" borderId="45" xfId="0" applyNumberFormat="1" applyFont="1" applyFill="1" applyBorder="1" applyAlignment="1">
      <alignment horizontal="right" vertical="top"/>
    </xf>
    <xf numFmtId="3" fontId="6" fillId="4" borderId="11" xfId="0" applyNumberFormat="1" applyFont="1" applyFill="1" applyBorder="1" applyAlignment="1">
      <alignment vertical="top"/>
    </xf>
    <xf numFmtId="3" fontId="6" fillId="5" borderId="12" xfId="0" applyNumberFormat="1" applyFont="1" applyFill="1" applyBorder="1" applyAlignment="1">
      <alignment vertical="top"/>
    </xf>
    <xf numFmtId="3" fontId="6" fillId="6" borderId="12" xfId="0" applyNumberFormat="1" applyFont="1" applyFill="1" applyBorder="1" applyAlignment="1">
      <alignment vertical="top"/>
    </xf>
    <xf numFmtId="3" fontId="4" fillId="7" borderId="51" xfId="0" applyNumberFormat="1" applyFont="1" applyFill="1" applyBorder="1" applyAlignment="1">
      <alignment horizontal="right" vertical="top"/>
    </xf>
    <xf numFmtId="3" fontId="4" fillId="7" borderId="49" xfId="0" applyNumberFormat="1" applyFont="1" applyFill="1" applyBorder="1" applyAlignment="1">
      <alignment horizontal="right" vertical="top"/>
    </xf>
    <xf numFmtId="3" fontId="6" fillId="5" borderId="13" xfId="0" applyNumberFormat="1" applyFont="1" applyFill="1" applyBorder="1" applyAlignment="1">
      <alignment vertical="top"/>
    </xf>
    <xf numFmtId="3" fontId="6" fillId="6" borderId="13" xfId="0" applyNumberFormat="1" applyFont="1" applyFill="1" applyBorder="1" applyAlignment="1">
      <alignment vertical="top"/>
    </xf>
    <xf numFmtId="3" fontId="4" fillId="0" borderId="14" xfId="0" applyNumberFormat="1" applyFont="1" applyBorder="1" applyAlignment="1">
      <alignment horizontal="center" vertical="top"/>
    </xf>
    <xf numFmtId="3" fontId="4" fillId="7" borderId="11" xfId="0" applyNumberFormat="1" applyFont="1" applyFill="1" applyBorder="1" applyAlignment="1">
      <alignment horizontal="right" vertical="top"/>
    </xf>
    <xf numFmtId="3" fontId="4" fillId="7" borderId="14" xfId="0" applyNumberFormat="1" applyFont="1" applyFill="1" applyBorder="1" applyAlignment="1">
      <alignment horizontal="right" vertical="top"/>
    </xf>
    <xf numFmtId="3" fontId="4" fillId="0" borderId="56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7" borderId="56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9" borderId="42" xfId="0" applyNumberFormat="1" applyFont="1" applyFill="1" applyBorder="1" applyAlignment="1">
      <alignment horizontal="right" vertical="top"/>
    </xf>
    <xf numFmtId="3" fontId="5" fillId="9" borderId="42" xfId="0" applyNumberFormat="1" applyFont="1" applyFill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57" xfId="0" applyNumberFormat="1" applyFont="1" applyBorder="1" applyAlignment="1">
      <alignment horizontal="right" vertical="top"/>
    </xf>
    <xf numFmtId="3" fontId="4" fillId="0" borderId="56" xfId="0" applyNumberFormat="1" applyFont="1" applyBorder="1" applyAlignment="1">
      <alignment horizontal="right" vertical="top"/>
    </xf>
    <xf numFmtId="3" fontId="4" fillId="0" borderId="42" xfId="0" applyNumberFormat="1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0" borderId="58" xfId="0" applyNumberFormat="1" applyFont="1" applyBorder="1" applyAlignment="1">
      <alignment horizontal="center" vertical="top"/>
    </xf>
    <xf numFmtId="3" fontId="4" fillId="7" borderId="58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horizontal="right" vertical="top"/>
    </xf>
    <xf numFmtId="3" fontId="6" fillId="6" borderId="12" xfId="0" applyNumberFormat="1" applyFont="1" applyFill="1" applyBorder="1" applyAlignment="1">
      <alignment horizontal="center" vertical="top"/>
    </xf>
    <xf numFmtId="3" fontId="4" fillId="0" borderId="33" xfId="0" applyNumberFormat="1" applyFont="1" applyBorder="1" applyAlignment="1">
      <alignment horizontal="center" vertical="top"/>
    </xf>
    <xf numFmtId="3" fontId="4" fillId="7" borderId="34" xfId="0" applyNumberFormat="1" applyFont="1" applyFill="1" applyBorder="1" applyAlignment="1">
      <alignment horizontal="right" vertical="top"/>
    </xf>
    <xf numFmtId="3" fontId="4" fillId="7" borderId="33" xfId="0" applyNumberFormat="1" applyFont="1" applyFill="1" applyBorder="1" applyAlignment="1">
      <alignment horizontal="right" vertical="top"/>
    </xf>
    <xf numFmtId="3" fontId="4" fillId="9" borderId="34" xfId="0" applyNumberFormat="1" applyFont="1" applyFill="1" applyBorder="1" applyAlignment="1">
      <alignment horizontal="right" vertical="top"/>
    </xf>
    <xf numFmtId="3" fontId="4" fillId="9" borderId="63" xfId="0" applyNumberFormat="1" applyFont="1" applyFill="1" applyBorder="1" applyAlignment="1">
      <alignment horizontal="right" vertical="top"/>
    </xf>
    <xf numFmtId="3" fontId="4" fillId="0" borderId="64" xfId="0" applyNumberFormat="1" applyFont="1" applyBorder="1" applyAlignment="1">
      <alignment horizontal="right" vertical="top"/>
    </xf>
    <xf numFmtId="3" fontId="4" fillId="0" borderId="33" xfId="0" applyNumberFormat="1" applyFont="1" applyBorder="1" applyAlignment="1">
      <alignment horizontal="right" vertical="top"/>
    </xf>
    <xf numFmtId="3" fontId="4" fillId="0" borderId="65" xfId="0" applyNumberFormat="1" applyFont="1" applyBorder="1" applyAlignment="1">
      <alignment horizontal="right" vertical="top"/>
    </xf>
    <xf numFmtId="3" fontId="4" fillId="0" borderId="64" xfId="0" applyNumberFormat="1" applyFont="1" applyBorder="1" applyAlignment="1">
      <alignment horizontal="center" vertical="top" wrapText="1"/>
    </xf>
    <xf numFmtId="3" fontId="4" fillId="7" borderId="63" xfId="0" applyNumberFormat="1" applyFont="1" applyFill="1" applyBorder="1" applyAlignment="1">
      <alignment horizontal="right" vertical="top"/>
    </xf>
    <xf numFmtId="3" fontId="4" fillId="0" borderId="19" xfId="0" applyNumberFormat="1" applyFont="1" applyBorder="1" applyAlignment="1">
      <alignment vertical="top" wrapText="1"/>
    </xf>
    <xf numFmtId="49" fontId="5" fillId="0" borderId="63" xfId="0" applyNumberFormat="1" applyFont="1" applyBorder="1" applyAlignment="1">
      <alignment horizontal="center" vertical="top"/>
    </xf>
    <xf numFmtId="49" fontId="5" fillId="0" borderId="64" xfId="0" applyNumberFormat="1" applyFont="1" applyBorder="1" applyAlignment="1">
      <alignment horizontal="center" vertical="top"/>
    </xf>
    <xf numFmtId="3" fontId="4" fillId="7" borderId="14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right" vertical="top"/>
    </xf>
    <xf numFmtId="3" fontId="4" fillId="9" borderId="12" xfId="0" applyNumberFormat="1" applyFont="1" applyFill="1" applyBorder="1" applyAlignment="1">
      <alignment horizontal="right" vertical="top"/>
    </xf>
    <xf numFmtId="3" fontId="4" fillId="0" borderId="35" xfId="0" applyNumberFormat="1" applyFont="1" applyBorder="1" applyAlignment="1">
      <alignment horizontal="right" vertical="top"/>
    </xf>
    <xf numFmtId="3" fontId="4" fillId="0" borderId="67" xfId="0" applyNumberFormat="1" applyFont="1" applyFill="1" applyBorder="1" applyAlignment="1">
      <alignment horizontal="left" vertical="top" wrapText="1"/>
    </xf>
    <xf numFmtId="3" fontId="4" fillId="0" borderId="60" xfId="0" applyNumberFormat="1" applyFont="1" applyFill="1" applyBorder="1" applyAlignment="1">
      <alignment horizontal="center" vertical="top"/>
    </xf>
    <xf numFmtId="3" fontId="4" fillId="0" borderId="61" xfId="0" applyNumberFormat="1" applyFont="1" applyFill="1" applyBorder="1" applyAlignment="1">
      <alignment horizontal="center" vertical="top"/>
    </xf>
    <xf numFmtId="3" fontId="4" fillId="7" borderId="60" xfId="0" applyNumberFormat="1" applyFont="1" applyFill="1" applyBorder="1" applyAlignment="1">
      <alignment horizontal="center" vertical="top"/>
    </xf>
    <xf numFmtId="3" fontId="4" fillId="7" borderId="61" xfId="0" applyNumberFormat="1" applyFont="1" applyFill="1" applyBorder="1" applyAlignment="1">
      <alignment horizontal="center" vertical="top"/>
    </xf>
    <xf numFmtId="0" fontId="4" fillId="7" borderId="0" xfId="0" applyFont="1" applyFill="1" applyAlignment="1">
      <alignment vertical="top"/>
    </xf>
    <xf numFmtId="3" fontId="6" fillId="7" borderId="35" xfId="0" applyNumberFormat="1" applyFont="1" applyFill="1" applyBorder="1" applyAlignment="1">
      <alignment horizontal="center" vertical="top"/>
    </xf>
    <xf numFmtId="3" fontId="4" fillId="7" borderId="68" xfId="0" applyNumberFormat="1" applyFont="1" applyFill="1" applyBorder="1" applyAlignment="1">
      <alignment horizontal="center" vertical="top"/>
    </xf>
    <xf numFmtId="3" fontId="4" fillId="7" borderId="71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right" vertical="top"/>
    </xf>
    <xf numFmtId="3" fontId="4" fillId="7" borderId="16" xfId="0" applyNumberFormat="1" applyFont="1" applyFill="1" applyBorder="1" applyAlignment="1">
      <alignment horizontal="right" vertical="top"/>
    </xf>
    <xf numFmtId="3" fontId="4" fillId="7" borderId="53" xfId="0" applyNumberFormat="1" applyFont="1" applyFill="1" applyBorder="1" applyAlignment="1">
      <alignment horizontal="right" vertical="top"/>
    </xf>
    <xf numFmtId="3" fontId="4" fillId="7" borderId="52" xfId="0" applyNumberFormat="1" applyFont="1" applyFill="1" applyBorder="1" applyAlignment="1">
      <alignment horizontal="right" vertical="top"/>
    </xf>
    <xf numFmtId="3" fontId="4" fillId="7" borderId="35" xfId="0" applyNumberFormat="1" applyFont="1" applyFill="1" applyBorder="1" applyAlignment="1">
      <alignment horizontal="center" vertical="top"/>
    </xf>
    <xf numFmtId="165" fontId="4" fillId="0" borderId="0" xfId="0" applyNumberFormat="1" applyFont="1" applyAlignment="1">
      <alignment vertical="top"/>
    </xf>
    <xf numFmtId="3" fontId="5" fillId="7" borderId="13" xfId="0" applyNumberFormat="1" applyFont="1" applyFill="1" applyBorder="1" applyAlignment="1">
      <alignment horizontal="center" vertical="top" wrapText="1"/>
    </xf>
    <xf numFmtId="3" fontId="4" fillId="7" borderId="62" xfId="0" applyNumberFormat="1" applyFont="1" applyFill="1" applyBorder="1" applyAlignment="1">
      <alignment horizontal="right" vertical="top"/>
    </xf>
    <xf numFmtId="3" fontId="4" fillId="7" borderId="76" xfId="0" applyNumberFormat="1" applyFont="1" applyFill="1" applyBorder="1" applyAlignment="1">
      <alignment horizontal="center" vertical="top"/>
    </xf>
    <xf numFmtId="3" fontId="5" fillId="7" borderId="76" xfId="0" applyNumberFormat="1" applyFont="1" applyFill="1" applyBorder="1" applyAlignment="1">
      <alignment horizontal="center" vertical="top" wrapText="1"/>
    </xf>
    <xf numFmtId="3" fontId="4" fillId="7" borderId="55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center" vertical="top"/>
    </xf>
    <xf numFmtId="3" fontId="4" fillId="7" borderId="36" xfId="0" applyNumberFormat="1" applyFont="1" applyFill="1" applyBorder="1" applyAlignment="1">
      <alignment horizontal="right" vertical="top"/>
    </xf>
    <xf numFmtId="3" fontId="4" fillId="7" borderId="40" xfId="0" applyNumberFormat="1" applyFont="1" applyFill="1" applyBorder="1" applyAlignment="1">
      <alignment horizontal="right" vertical="top"/>
    </xf>
    <xf numFmtId="3" fontId="4" fillId="0" borderId="73" xfId="0" applyNumberFormat="1" applyFont="1" applyBorder="1" applyAlignment="1">
      <alignment vertical="top"/>
    </xf>
    <xf numFmtId="3" fontId="4" fillId="7" borderId="73" xfId="0" applyNumberFormat="1" applyFont="1" applyFill="1" applyBorder="1" applyAlignment="1">
      <alignment vertical="top"/>
    </xf>
    <xf numFmtId="3" fontId="4" fillId="7" borderId="55" xfId="0" applyNumberFormat="1" applyFont="1" applyFill="1" applyBorder="1" applyAlignment="1">
      <alignment vertical="top"/>
    </xf>
    <xf numFmtId="3" fontId="4" fillId="7" borderId="36" xfId="0" applyNumberFormat="1" applyFont="1" applyFill="1" applyBorder="1" applyAlignment="1">
      <alignment vertical="top"/>
    </xf>
    <xf numFmtId="0" fontId="4" fillId="0" borderId="73" xfId="0" applyFont="1" applyFill="1" applyBorder="1" applyAlignment="1">
      <alignment vertical="top" wrapText="1"/>
    </xf>
    <xf numFmtId="3" fontId="4" fillId="0" borderId="40" xfId="0" applyNumberFormat="1" applyFont="1" applyBorder="1" applyAlignment="1">
      <alignment horizontal="center" vertical="top"/>
    </xf>
    <xf numFmtId="3" fontId="4" fillId="7" borderId="40" xfId="0" applyNumberFormat="1" applyFont="1" applyFill="1" applyBorder="1" applyAlignment="1">
      <alignment vertical="top"/>
    </xf>
    <xf numFmtId="3" fontId="4" fillId="9" borderId="73" xfId="0" applyNumberFormat="1" applyFont="1" applyFill="1" applyBorder="1" applyAlignment="1">
      <alignment vertical="top"/>
    </xf>
    <xf numFmtId="3" fontId="4" fillId="0" borderId="55" xfId="0" applyNumberFormat="1" applyFont="1" applyBorder="1" applyAlignment="1">
      <alignment vertical="top"/>
    </xf>
    <xf numFmtId="3" fontId="4" fillId="0" borderId="76" xfId="0" applyNumberFormat="1" applyFont="1" applyBorder="1" applyAlignment="1">
      <alignment horizontal="center" vertical="top"/>
    </xf>
    <xf numFmtId="3" fontId="4" fillId="0" borderId="55" xfId="0" applyNumberFormat="1" applyFont="1" applyBorder="1" applyAlignment="1">
      <alignment horizontal="center" vertical="top"/>
    </xf>
    <xf numFmtId="3" fontId="4" fillId="7" borderId="45" xfId="0" applyNumberFormat="1" applyFont="1" applyFill="1" applyBorder="1" applyAlignment="1">
      <alignment vertical="top"/>
    </xf>
    <xf numFmtId="3" fontId="4" fillId="7" borderId="44" xfId="0" applyNumberFormat="1" applyFont="1" applyFill="1" applyBorder="1" applyAlignment="1">
      <alignment vertical="top"/>
    </xf>
    <xf numFmtId="3" fontId="4" fillId="7" borderId="47" xfId="0" applyNumberFormat="1" applyFont="1" applyFill="1" applyBorder="1" applyAlignment="1">
      <alignment vertical="top"/>
    </xf>
    <xf numFmtId="3" fontId="4" fillId="9" borderId="47" xfId="0" applyNumberFormat="1" applyFont="1" applyFill="1" applyBorder="1" applyAlignment="1">
      <alignment vertical="top"/>
    </xf>
    <xf numFmtId="3" fontId="4" fillId="0" borderId="48" xfId="0" applyNumberFormat="1" applyFont="1" applyBorder="1" applyAlignment="1">
      <alignment vertical="top"/>
    </xf>
    <xf numFmtId="3" fontId="4" fillId="0" borderId="46" xfId="0" applyNumberFormat="1" applyFont="1" applyBorder="1" applyAlignment="1">
      <alignment vertical="top"/>
    </xf>
    <xf numFmtId="3" fontId="4" fillId="0" borderId="44" xfId="0" applyNumberFormat="1" applyFont="1" applyBorder="1" applyAlignment="1">
      <alignment vertical="top"/>
    </xf>
    <xf numFmtId="3" fontId="4" fillId="7" borderId="45" xfId="0" applyNumberFormat="1" applyFont="1" applyFill="1" applyBorder="1" applyAlignment="1">
      <alignment horizontal="left" vertical="top" wrapText="1"/>
    </xf>
    <xf numFmtId="3" fontId="4" fillId="7" borderId="78" xfId="0" applyNumberFormat="1" applyFont="1" applyFill="1" applyBorder="1" applyAlignment="1">
      <alignment horizontal="center" vertical="top"/>
    </xf>
    <xf numFmtId="3" fontId="4" fillId="7" borderId="47" xfId="0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horizontal="center" vertical="top"/>
    </xf>
    <xf numFmtId="3" fontId="6" fillId="4" borderId="14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7" borderId="11" xfId="0" applyNumberFormat="1" applyFont="1" applyFill="1" applyBorder="1" applyAlignment="1">
      <alignment vertical="top"/>
    </xf>
    <xf numFmtId="3" fontId="4" fillId="7" borderId="14" xfId="0" applyNumberFormat="1" applyFont="1" applyFill="1" applyBorder="1" applyAlignment="1">
      <alignment vertical="top"/>
    </xf>
    <xf numFmtId="3" fontId="4" fillId="7" borderId="12" xfId="0" applyNumberFormat="1" applyFont="1" applyFill="1" applyBorder="1" applyAlignment="1">
      <alignment vertical="top"/>
    </xf>
    <xf numFmtId="3" fontId="4" fillId="9" borderId="12" xfId="0" applyNumberFormat="1" applyFont="1" applyFill="1" applyBorder="1" applyAlignment="1">
      <alignment vertical="top"/>
    </xf>
    <xf numFmtId="3" fontId="4" fillId="0" borderId="35" xfId="0" applyNumberFormat="1" applyFont="1" applyBorder="1" applyAlignment="1">
      <alignment vertical="top"/>
    </xf>
    <xf numFmtId="3" fontId="4" fillId="0" borderId="14" xfId="0" applyNumberFormat="1" applyFont="1" applyBorder="1" applyAlignment="1">
      <alignment vertical="top"/>
    </xf>
    <xf numFmtId="3" fontId="4" fillId="7" borderId="34" xfId="0" applyNumberFormat="1" applyFont="1" applyFill="1" applyBorder="1" applyAlignment="1">
      <alignment vertical="top"/>
    </xf>
    <xf numFmtId="3" fontId="4" fillId="7" borderId="33" xfId="0" applyNumberFormat="1" applyFont="1" applyFill="1" applyBorder="1" applyAlignment="1">
      <alignment vertical="top"/>
    </xf>
    <xf numFmtId="3" fontId="4" fillId="7" borderId="63" xfId="0" applyNumberFormat="1" applyFont="1" applyFill="1" applyBorder="1" applyAlignment="1">
      <alignment vertical="top"/>
    </xf>
    <xf numFmtId="3" fontId="4" fillId="7" borderId="18" xfId="0" applyNumberFormat="1" applyFont="1" applyFill="1" applyBorder="1" applyAlignment="1">
      <alignment horizontal="center" vertical="top"/>
    </xf>
    <xf numFmtId="3" fontId="4" fillId="0" borderId="77" xfId="0" applyNumberFormat="1" applyFont="1" applyBorder="1" applyAlignment="1">
      <alignment horizontal="center" vertical="top"/>
    </xf>
    <xf numFmtId="3" fontId="4" fillId="7" borderId="37" xfId="0" applyNumberFormat="1" applyFont="1" applyFill="1" applyBorder="1" applyAlignment="1">
      <alignment vertical="top"/>
    </xf>
    <xf numFmtId="3" fontId="4" fillId="0" borderId="36" xfId="0" applyNumberFormat="1" applyFont="1" applyBorder="1" applyAlignment="1">
      <alignment vertical="top"/>
    </xf>
    <xf numFmtId="3" fontId="4" fillId="7" borderId="37" xfId="0" applyNumberFormat="1" applyFont="1" applyFill="1" applyBorder="1" applyAlignment="1">
      <alignment horizontal="left" vertical="top" wrapText="1"/>
    </xf>
    <xf numFmtId="3" fontId="4" fillId="7" borderId="39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vertical="center" textRotation="90"/>
    </xf>
    <xf numFmtId="3" fontId="4" fillId="7" borderId="55" xfId="0" applyNumberFormat="1" applyFont="1" applyFill="1" applyBorder="1" applyAlignment="1">
      <alignment vertical="center" textRotation="90"/>
    </xf>
    <xf numFmtId="3" fontId="4" fillId="7" borderId="77" xfId="0" applyNumberFormat="1" applyFont="1" applyFill="1" applyBorder="1" applyAlignment="1">
      <alignment horizontal="center" vertical="top"/>
    </xf>
    <xf numFmtId="3" fontId="4" fillId="7" borderId="76" xfId="0" applyNumberFormat="1" applyFont="1" applyFill="1" applyBorder="1" applyAlignment="1">
      <alignment vertical="center" textRotation="90"/>
    </xf>
    <xf numFmtId="3" fontId="4" fillId="7" borderId="56" xfId="0" applyNumberFormat="1" applyFont="1" applyFill="1" applyBorder="1" applyAlignment="1">
      <alignment horizontal="center" vertical="top"/>
    </xf>
    <xf numFmtId="3" fontId="4" fillId="7" borderId="17" xfId="0" applyNumberFormat="1" applyFont="1" applyFill="1" applyBorder="1" applyAlignment="1">
      <alignment vertical="top"/>
    </xf>
    <xf numFmtId="3" fontId="4" fillId="7" borderId="56" xfId="0" applyNumberFormat="1" applyFont="1" applyFill="1" applyBorder="1" applyAlignment="1">
      <alignment vertical="top"/>
    </xf>
    <xf numFmtId="3" fontId="4" fillId="7" borderId="42" xfId="0" applyNumberFormat="1" applyFont="1" applyFill="1" applyBorder="1" applyAlignment="1">
      <alignment vertical="top"/>
    </xf>
    <xf numFmtId="3" fontId="4" fillId="0" borderId="20" xfId="0" applyNumberFormat="1" applyFont="1" applyBorder="1" applyAlignment="1">
      <alignment vertical="top"/>
    </xf>
    <xf numFmtId="3" fontId="4" fillId="7" borderId="20" xfId="0" applyNumberFormat="1" applyFont="1" applyFill="1" applyBorder="1" applyAlignment="1">
      <alignment vertical="top"/>
    </xf>
    <xf numFmtId="3" fontId="4" fillId="7" borderId="57" xfId="0" applyNumberFormat="1" applyFont="1" applyFill="1" applyBorder="1" applyAlignment="1">
      <alignment vertical="top"/>
    </xf>
    <xf numFmtId="3" fontId="4" fillId="0" borderId="48" xfId="0" applyNumberFormat="1" applyFont="1" applyBorder="1" applyAlignment="1">
      <alignment horizontal="center" vertical="top"/>
    </xf>
    <xf numFmtId="3" fontId="4" fillId="7" borderId="35" xfId="0" applyNumberFormat="1" applyFont="1" applyFill="1" applyBorder="1" applyAlignment="1">
      <alignment vertical="top"/>
    </xf>
    <xf numFmtId="3" fontId="4" fillId="7" borderId="16" xfId="0" applyNumberFormat="1" applyFont="1" applyFill="1" applyBorder="1" applyAlignment="1">
      <alignment vertical="top"/>
    </xf>
    <xf numFmtId="3" fontId="4" fillId="0" borderId="13" xfId="0" applyNumberFormat="1" applyFont="1" applyBorder="1" applyAlignment="1">
      <alignment horizontal="center" vertical="top"/>
    </xf>
    <xf numFmtId="0" fontId="4" fillId="7" borderId="37" xfId="0" applyFont="1" applyFill="1" applyBorder="1" applyAlignment="1">
      <alignment horizontal="left" vertical="top" wrapText="1"/>
    </xf>
    <xf numFmtId="3" fontId="4" fillId="7" borderId="64" xfId="0" applyNumberFormat="1" applyFont="1" applyFill="1" applyBorder="1" applyAlignment="1">
      <alignment vertical="top"/>
    </xf>
    <xf numFmtId="3" fontId="4" fillId="7" borderId="65" xfId="0" applyNumberFormat="1" applyFont="1" applyFill="1" applyBorder="1" applyAlignment="1">
      <alignment vertical="top"/>
    </xf>
    <xf numFmtId="3" fontId="4" fillId="7" borderId="64" xfId="0" applyNumberFormat="1" applyFont="1" applyFill="1" applyBorder="1" applyAlignment="1">
      <alignment horizontal="center" vertical="top" wrapText="1"/>
    </xf>
    <xf numFmtId="3" fontId="4" fillId="7" borderId="33" xfId="0" applyNumberFormat="1" applyFont="1" applyFill="1" applyBorder="1" applyAlignment="1">
      <alignment horizontal="center" vertical="top" wrapText="1"/>
    </xf>
    <xf numFmtId="3" fontId="6" fillId="7" borderId="63" xfId="0" applyNumberFormat="1" applyFont="1" applyFill="1" applyBorder="1" applyAlignment="1">
      <alignment vertical="top"/>
    </xf>
    <xf numFmtId="3" fontId="6" fillId="7" borderId="64" xfId="0" applyNumberFormat="1" applyFont="1" applyFill="1" applyBorder="1" applyAlignment="1">
      <alignment vertical="top"/>
    </xf>
    <xf numFmtId="3" fontId="4" fillId="7" borderId="19" xfId="0" applyNumberFormat="1" applyFont="1" applyFill="1" applyBorder="1" applyAlignment="1">
      <alignment vertical="top" wrapText="1"/>
    </xf>
    <xf numFmtId="3" fontId="4" fillId="0" borderId="64" xfId="0" applyNumberFormat="1" applyFont="1" applyBorder="1" applyAlignment="1">
      <alignment horizontal="center" vertical="top"/>
    </xf>
    <xf numFmtId="3" fontId="6" fillId="4" borderId="26" xfId="0" applyNumberFormat="1" applyFont="1" applyFill="1" applyBorder="1" applyAlignment="1">
      <alignment horizontal="center" vertical="top"/>
    </xf>
    <xf numFmtId="3" fontId="6" fillId="6" borderId="25" xfId="0" applyNumberFormat="1" applyFont="1" applyFill="1" applyBorder="1" applyAlignment="1">
      <alignment vertical="top"/>
    </xf>
    <xf numFmtId="3" fontId="6" fillId="6" borderId="1" xfId="0" applyNumberFormat="1" applyFont="1" applyFill="1" applyBorder="1" applyAlignment="1">
      <alignment vertical="top"/>
    </xf>
    <xf numFmtId="3" fontId="6" fillId="6" borderId="23" xfId="0" applyNumberFormat="1" applyFont="1" applyFill="1" applyBorder="1" applyAlignment="1">
      <alignment horizontal="center" vertical="top"/>
    </xf>
    <xf numFmtId="3" fontId="4" fillId="6" borderId="23" xfId="0" applyNumberFormat="1" applyFont="1" applyFill="1" applyBorder="1" applyAlignment="1">
      <alignment vertical="top"/>
    </xf>
    <xf numFmtId="3" fontId="4" fillId="6" borderId="24" xfId="0" applyNumberFormat="1" applyFont="1" applyFill="1" applyBorder="1" applyAlignment="1">
      <alignment horizontal="center" vertical="top"/>
    </xf>
    <xf numFmtId="3" fontId="4" fillId="6" borderId="30" xfId="0" applyNumberFormat="1" applyFont="1" applyFill="1" applyBorder="1" applyAlignment="1">
      <alignment horizontal="center" vertical="top"/>
    </xf>
    <xf numFmtId="3" fontId="4" fillId="0" borderId="80" xfId="0" applyNumberFormat="1" applyFont="1" applyBorder="1" applyAlignment="1">
      <alignment horizontal="center" vertical="top"/>
    </xf>
    <xf numFmtId="3" fontId="4" fillId="0" borderId="80" xfId="0" applyNumberFormat="1" applyFont="1" applyBorder="1" applyAlignment="1">
      <alignment horizontal="right" vertical="top"/>
    </xf>
    <xf numFmtId="3" fontId="6" fillId="10" borderId="28" xfId="0" applyNumberFormat="1" applyFont="1" applyFill="1" applyBorder="1" applyAlignment="1">
      <alignment horizontal="right" vertical="top" wrapText="1"/>
    </xf>
    <xf numFmtId="3" fontId="6" fillId="10" borderId="28" xfId="0" applyNumberFormat="1" applyFont="1" applyFill="1" applyBorder="1" applyAlignment="1">
      <alignment horizontal="right" vertical="top"/>
    </xf>
    <xf numFmtId="3" fontId="4" fillId="0" borderId="73" xfId="0" applyNumberFormat="1" applyFont="1" applyFill="1" applyBorder="1" applyAlignment="1">
      <alignment horizontal="center" vertical="top"/>
    </xf>
    <xf numFmtId="3" fontId="4" fillId="0" borderId="80" xfId="0" applyNumberFormat="1" applyFont="1" applyFill="1" applyBorder="1" applyAlignment="1">
      <alignment horizontal="center" vertical="top" wrapText="1"/>
    </xf>
    <xf numFmtId="3" fontId="4" fillId="7" borderId="82" xfId="0" applyNumberFormat="1" applyFont="1" applyFill="1" applyBorder="1" applyAlignment="1">
      <alignment vertical="top"/>
    </xf>
    <xf numFmtId="3" fontId="5" fillId="0" borderId="80" xfId="0" applyNumberFormat="1" applyFont="1" applyFill="1" applyBorder="1" applyAlignment="1">
      <alignment horizontal="right" vertical="top"/>
    </xf>
    <xf numFmtId="3" fontId="6" fillId="10" borderId="85" xfId="0" applyNumberFormat="1" applyFont="1" applyFill="1" applyBorder="1" applyAlignment="1">
      <alignment horizontal="right" vertical="top" wrapText="1"/>
    </xf>
    <xf numFmtId="3" fontId="6" fillId="10" borderId="86" xfId="0" applyNumberFormat="1" applyFont="1" applyFill="1" applyBorder="1" applyAlignment="1">
      <alignment vertical="top"/>
    </xf>
    <xf numFmtId="3" fontId="6" fillId="10" borderId="29" xfId="0" applyNumberFormat="1" applyFont="1" applyFill="1" applyBorder="1" applyAlignment="1">
      <alignment horizontal="center" vertical="top"/>
    </xf>
    <xf numFmtId="3" fontId="6" fillId="10" borderId="85" xfId="0" applyNumberFormat="1" applyFont="1" applyFill="1" applyBorder="1" applyAlignment="1">
      <alignment horizontal="right" vertical="top"/>
    </xf>
    <xf numFmtId="3" fontId="6" fillId="10" borderId="26" xfId="0" applyNumberFormat="1" applyFont="1" applyFill="1" applyBorder="1" applyAlignment="1">
      <alignment horizontal="right" vertical="top"/>
    </xf>
    <xf numFmtId="3" fontId="4" fillId="0" borderId="23" xfId="0" applyNumberFormat="1" applyFont="1" applyBorder="1" applyAlignment="1">
      <alignment vertical="top" wrapText="1"/>
    </xf>
    <xf numFmtId="3" fontId="6" fillId="5" borderId="87" xfId="0" applyNumberFormat="1" applyFont="1" applyFill="1" applyBorder="1" applyAlignment="1">
      <alignment horizontal="center" vertical="top"/>
    </xf>
    <xf numFmtId="3" fontId="6" fillId="6" borderId="87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center" textRotation="90"/>
    </xf>
    <xf numFmtId="3" fontId="4" fillId="0" borderId="76" xfId="0" applyNumberFormat="1" applyFont="1" applyFill="1" applyBorder="1" applyAlignment="1">
      <alignment horizontal="center" vertical="top" wrapText="1"/>
    </xf>
    <xf numFmtId="3" fontId="4" fillId="7" borderId="37" xfId="0" applyNumberFormat="1" applyFont="1" applyFill="1" applyBorder="1" applyAlignment="1">
      <alignment horizontal="center" vertical="top"/>
    </xf>
    <xf numFmtId="3" fontId="4" fillId="0" borderId="36" xfId="0" applyNumberFormat="1" applyFont="1" applyBorder="1" applyAlignment="1">
      <alignment horizontal="right" vertical="top"/>
    </xf>
    <xf numFmtId="3" fontId="4" fillId="0" borderId="37" xfId="0" applyNumberFormat="1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3" fontId="7" fillId="0" borderId="41" xfId="0" applyNumberFormat="1" applyFont="1" applyFill="1" applyBorder="1" applyAlignment="1">
      <alignment horizontal="center" vertical="center" textRotation="90"/>
    </xf>
    <xf numFmtId="3" fontId="4" fillId="0" borderId="41" xfId="0" applyNumberFormat="1" applyFont="1" applyBorder="1" applyAlignment="1">
      <alignment horizontal="center" vertical="top"/>
    </xf>
    <xf numFmtId="3" fontId="6" fillId="0" borderId="41" xfId="0" applyNumberFormat="1" applyFont="1" applyFill="1" applyBorder="1" applyAlignment="1">
      <alignment horizontal="center" vertical="top"/>
    </xf>
    <xf numFmtId="3" fontId="4" fillId="7" borderId="37" xfId="0" applyNumberFormat="1" applyFont="1" applyFill="1" applyBorder="1" applyAlignment="1">
      <alignment horizontal="right" vertical="top"/>
    </xf>
    <xf numFmtId="3" fontId="4" fillId="0" borderId="18" xfId="0" applyNumberFormat="1" applyFont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4" fillId="7" borderId="17" xfId="0" applyNumberFormat="1" applyFont="1" applyFill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6" fillId="6" borderId="0" xfId="0" applyNumberFormat="1" applyFont="1" applyFill="1" applyBorder="1" applyAlignment="1">
      <alignment horizontal="center" vertical="top"/>
    </xf>
    <xf numFmtId="3" fontId="13" fillId="0" borderId="16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left" vertical="top" wrapText="1"/>
    </xf>
    <xf numFmtId="3" fontId="13" fillId="0" borderId="36" xfId="0" applyNumberFormat="1" applyFont="1" applyFill="1" applyBorder="1" applyAlignment="1">
      <alignment horizontal="right" vertical="top"/>
    </xf>
    <xf numFmtId="3" fontId="13" fillId="0" borderId="39" xfId="0" applyNumberFormat="1" applyFont="1" applyFill="1" applyBorder="1" applyAlignment="1">
      <alignment horizontal="center" vertical="top"/>
    </xf>
    <xf numFmtId="0" fontId="4" fillId="7" borderId="34" xfId="0" applyFont="1" applyFill="1" applyBorder="1" applyAlignment="1">
      <alignment vertical="top" wrapText="1"/>
    </xf>
    <xf numFmtId="3" fontId="13" fillId="0" borderId="40" xfId="0" applyNumberFormat="1" applyFont="1" applyFill="1" applyBorder="1" applyAlignment="1">
      <alignment horizontal="right" vertical="top"/>
    </xf>
    <xf numFmtId="3" fontId="14" fillId="6" borderId="26" xfId="0" applyNumberFormat="1" applyFont="1" applyFill="1" applyBorder="1" applyAlignment="1">
      <alignment horizontal="right" vertical="top"/>
    </xf>
    <xf numFmtId="3" fontId="13" fillId="6" borderId="26" xfId="0" applyNumberFormat="1" applyFont="1" applyFill="1" applyBorder="1" applyAlignment="1">
      <alignment horizontal="left" vertical="top" wrapText="1"/>
    </xf>
    <xf numFmtId="3" fontId="12" fillId="6" borderId="1" xfId="0" applyNumberFormat="1" applyFont="1" applyFill="1" applyBorder="1" applyAlignment="1">
      <alignment horizontal="center" vertical="top"/>
    </xf>
    <xf numFmtId="3" fontId="12" fillId="6" borderId="27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center" vertical="top"/>
    </xf>
    <xf numFmtId="3" fontId="4" fillId="0" borderId="80" xfId="0" applyNumberFormat="1" applyFont="1" applyFill="1" applyBorder="1" applyAlignment="1">
      <alignment horizontal="center" vertical="top"/>
    </xf>
    <xf numFmtId="3" fontId="4" fillId="0" borderId="80" xfId="0" applyNumberFormat="1" applyFont="1" applyFill="1" applyBorder="1" applyAlignment="1">
      <alignment horizontal="right" vertical="top"/>
    </xf>
    <xf numFmtId="3" fontId="4" fillId="0" borderId="37" xfId="0" applyNumberFormat="1" applyFont="1" applyFill="1" applyBorder="1" applyAlignment="1">
      <alignment vertical="top"/>
    </xf>
    <xf numFmtId="3" fontId="4" fillId="0" borderId="73" xfId="0" applyNumberFormat="1" applyFont="1" applyFill="1" applyBorder="1" applyAlignment="1">
      <alignment vertical="top"/>
    </xf>
    <xf numFmtId="3" fontId="4" fillId="7" borderId="8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7" borderId="87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vertical="top"/>
    </xf>
    <xf numFmtId="3" fontId="4" fillId="0" borderId="12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vertical="top"/>
    </xf>
    <xf numFmtId="3" fontId="4" fillId="0" borderId="35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horizontal="center" vertical="top"/>
    </xf>
    <xf numFmtId="3" fontId="6" fillId="10" borderId="88" xfId="0" applyNumberFormat="1" applyFont="1" applyFill="1" applyBorder="1" applyAlignment="1">
      <alignment horizontal="center" vertical="top" wrapText="1"/>
    </xf>
    <xf numFmtId="3" fontId="6" fillId="10" borderId="17" xfId="0" applyNumberFormat="1" applyFont="1" applyFill="1" applyBorder="1" applyAlignment="1">
      <alignment horizontal="right" vertical="top"/>
    </xf>
    <xf numFmtId="3" fontId="6" fillId="10" borderId="29" xfId="0" applyNumberFormat="1" applyFont="1" applyFill="1" applyBorder="1" applyAlignment="1">
      <alignment vertical="top"/>
    </xf>
    <xf numFmtId="3" fontId="7" fillId="10" borderId="31" xfId="0" applyNumberFormat="1" applyFont="1" applyFill="1" applyBorder="1" applyAlignment="1">
      <alignment vertical="top"/>
    </xf>
    <xf numFmtId="3" fontId="6" fillId="10" borderId="89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center" vertical="top"/>
    </xf>
    <xf numFmtId="3" fontId="4" fillId="7" borderId="2" xfId="0" applyNumberFormat="1" applyFont="1" applyFill="1" applyBorder="1" applyAlignment="1">
      <alignment vertical="top"/>
    </xf>
    <xf numFmtId="3" fontId="4" fillId="7" borderId="7" xfId="0" applyNumberFormat="1" applyFont="1" applyFill="1" applyBorder="1" applyAlignment="1">
      <alignment vertical="top"/>
    </xf>
    <xf numFmtId="3" fontId="4" fillId="0" borderId="87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horizontal="right" vertical="top"/>
    </xf>
    <xf numFmtId="3" fontId="4" fillId="0" borderId="5" xfId="0" applyNumberFormat="1" applyFont="1" applyFill="1" applyBorder="1" applyAlignment="1">
      <alignment horizontal="right" vertical="top"/>
    </xf>
    <xf numFmtId="3" fontId="4" fillId="0" borderId="82" xfId="0" applyNumberFormat="1" applyFont="1" applyBorder="1" applyAlignment="1">
      <alignment vertical="top"/>
    </xf>
    <xf numFmtId="3" fontId="4" fillId="0" borderId="84" xfId="0" applyNumberFormat="1" applyFont="1" applyBorder="1" applyAlignment="1">
      <alignment horizontal="center" vertical="top"/>
    </xf>
    <xf numFmtId="3" fontId="6" fillId="10" borderId="57" xfId="0" applyNumberFormat="1" applyFont="1" applyFill="1" applyBorder="1" applyAlignment="1">
      <alignment horizontal="center" vertical="top" wrapText="1"/>
    </xf>
    <xf numFmtId="3" fontId="6" fillId="10" borderId="66" xfId="0" applyNumberFormat="1" applyFont="1" applyFill="1" applyBorder="1" applyAlignment="1">
      <alignment vertical="top"/>
    </xf>
    <xf numFmtId="3" fontId="6" fillId="10" borderId="42" xfId="0" applyNumberFormat="1" applyFont="1" applyFill="1" applyBorder="1" applyAlignment="1">
      <alignment vertical="top"/>
    </xf>
    <xf numFmtId="3" fontId="6" fillId="10" borderId="20" xfId="0" applyNumberFormat="1" applyFont="1" applyFill="1" applyBorder="1" applyAlignment="1">
      <alignment vertical="top"/>
    </xf>
    <xf numFmtId="3" fontId="4" fillId="0" borderId="86" xfId="0" applyNumberFormat="1" applyFont="1" applyBorder="1" applyAlignment="1">
      <alignment vertical="top"/>
    </xf>
    <xf numFmtId="3" fontId="4" fillId="0" borderId="31" xfId="0" applyNumberFormat="1" applyFont="1" applyBorder="1" applyAlignment="1">
      <alignment horizontal="center" vertical="top"/>
    </xf>
    <xf numFmtId="3" fontId="6" fillId="4" borderId="2" xfId="0" applyNumberFormat="1" applyFont="1" applyFill="1" applyBorder="1" applyAlignment="1">
      <alignment vertical="top"/>
    </xf>
    <xf numFmtId="3" fontId="6" fillId="5" borderId="3" xfId="0" applyNumberFormat="1" applyFont="1" applyFill="1" applyBorder="1" applyAlignment="1">
      <alignment vertical="top"/>
    </xf>
    <xf numFmtId="3" fontId="6" fillId="6" borderId="3" xfId="0" applyNumberFormat="1" applyFont="1" applyFill="1" applyBorder="1" applyAlignment="1">
      <alignment vertical="top"/>
    </xf>
    <xf numFmtId="3" fontId="6" fillId="7" borderId="32" xfId="0" applyNumberFormat="1" applyFont="1" applyFill="1" applyBorder="1" applyAlignment="1">
      <alignment vertical="top"/>
    </xf>
    <xf numFmtId="3" fontId="5" fillId="7" borderId="3" xfId="0" applyNumberFormat="1" applyFont="1" applyFill="1" applyBorder="1" applyAlignment="1">
      <alignment vertical="top" wrapText="1"/>
    </xf>
    <xf numFmtId="3" fontId="4" fillId="7" borderId="3" xfId="0" applyNumberFormat="1" applyFont="1" applyFill="1" applyBorder="1" applyAlignment="1">
      <alignment vertical="top"/>
    </xf>
    <xf numFmtId="3" fontId="6" fillId="7" borderId="3" xfId="1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83" xfId="0" applyNumberFormat="1" applyFont="1" applyBorder="1" applyAlignment="1">
      <alignment vertical="top"/>
    </xf>
    <xf numFmtId="3" fontId="4" fillId="0" borderId="8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3" fontId="6" fillId="7" borderId="0" xfId="0" applyNumberFormat="1" applyFont="1" applyFill="1" applyBorder="1" applyAlignment="1">
      <alignment vertical="top"/>
    </xf>
    <xf numFmtId="3" fontId="5" fillId="7" borderId="12" xfId="0" applyNumberFormat="1" applyFont="1" applyFill="1" applyBorder="1" applyAlignment="1">
      <alignment vertical="top" wrapText="1"/>
    </xf>
    <xf numFmtId="3" fontId="6" fillId="7" borderId="12" xfId="1" applyNumberFormat="1" applyFont="1" applyFill="1" applyBorder="1" applyAlignment="1">
      <alignment horizontal="center" vertical="top"/>
    </xf>
    <xf numFmtId="3" fontId="4" fillId="7" borderId="21" xfId="0" applyNumberFormat="1" applyFont="1" applyFill="1" applyBorder="1" applyAlignment="1">
      <alignment vertical="top"/>
    </xf>
    <xf numFmtId="3" fontId="4" fillId="0" borderId="21" xfId="0" applyNumberFormat="1" applyFont="1" applyFill="1" applyBorder="1" applyAlignment="1">
      <alignment horizontal="right" vertical="top"/>
    </xf>
    <xf numFmtId="3" fontId="4" fillId="0" borderId="36" xfId="0" applyNumberFormat="1" applyFont="1" applyBorder="1" applyAlignment="1">
      <alignment horizontal="center" vertical="top"/>
    </xf>
    <xf numFmtId="3" fontId="4" fillId="7" borderId="77" xfId="0" applyNumberFormat="1" applyFont="1" applyFill="1" applyBorder="1" applyAlignment="1">
      <alignment vertical="top"/>
    </xf>
    <xf numFmtId="3" fontId="4" fillId="0" borderId="77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Border="1" applyAlignment="1">
      <alignment vertical="top"/>
    </xf>
    <xf numFmtId="3" fontId="4" fillId="0" borderId="12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73" xfId="0" applyNumberFormat="1" applyFont="1" applyBorder="1" applyAlignment="1">
      <alignment horizontal="center" vertical="top" wrapText="1"/>
    </xf>
    <xf numFmtId="3" fontId="4" fillId="7" borderId="43" xfId="0" applyNumberFormat="1" applyFont="1" applyFill="1" applyBorder="1" applyAlignment="1">
      <alignment vertical="top"/>
    </xf>
    <xf numFmtId="3" fontId="4" fillId="0" borderId="56" xfId="0" applyNumberFormat="1" applyFont="1" applyFill="1" applyBorder="1" applyAlignment="1">
      <alignment vertical="top"/>
    </xf>
    <xf numFmtId="3" fontId="4" fillId="0" borderId="42" xfId="0" applyNumberFormat="1" applyFont="1" applyFill="1" applyBorder="1" applyAlignment="1">
      <alignment vertical="top"/>
    </xf>
    <xf numFmtId="3" fontId="4" fillId="0" borderId="42" xfId="0" applyNumberFormat="1" applyFont="1" applyBorder="1" applyAlignment="1">
      <alignment vertical="top"/>
    </xf>
    <xf numFmtId="3" fontId="4" fillId="0" borderId="43" xfId="0" applyNumberFormat="1" applyFont="1" applyFill="1" applyBorder="1" applyAlignment="1">
      <alignment horizontal="right" vertical="top"/>
    </xf>
    <xf numFmtId="3" fontId="4" fillId="0" borderId="75" xfId="0" applyNumberFormat="1" applyFont="1" applyBorder="1" applyAlignment="1">
      <alignment horizontal="center" vertical="top"/>
    </xf>
    <xf numFmtId="3" fontId="4" fillId="0" borderId="60" xfId="0" applyNumberFormat="1" applyFont="1" applyBorder="1" applyAlignment="1">
      <alignment horizontal="center" vertical="top" wrapText="1"/>
    </xf>
    <xf numFmtId="3" fontId="4" fillId="0" borderId="61" xfId="0" applyNumberFormat="1" applyFont="1" applyBorder="1" applyAlignment="1">
      <alignment horizontal="center" vertical="top"/>
    </xf>
    <xf numFmtId="3" fontId="4" fillId="7" borderId="72" xfId="0" applyNumberFormat="1" applyFont="1" applyFill="1" applyBorder="1" applyAlignment="1">
      <alignment vertical="top"/>
    </xf>
    <xf numFmtId="3" fontId="4" fillId="7" borderId="91" xfId="0" applyNumberFormat="1" applyFont="1" applyFill="1" applyBorder="1" applyAlignment="1">
      <alignment vertical="top"/>
    </xf>
    <xf numFmtId="3" fontId="4" fillId="0" borderId="69" xfId="0" applyNumberFormat="1" applyFont="1" applyFill="1" applyBorder="1" applyAlignment="1">
      <alignment vertical="top"/>
    </xf>
    <xf numFmtId="3" fontId="4" fillId="0" borderId="68" xfId="0" applyNumberFormat="1" applyFont="1" applyFill="1" applyBorder="1" applyAlignment="1">
      <alignment vertical="top"/>
    </xf>
    <xf numFmtId="3" fontId="4" fillId="0" borderId="68" xfId="0" applyNumberFormat="1" applyFont="1" applyBorder="1" applyAlignment="1">
      <alignment vertical="top"/>
    </xf>
    <xf numFmtId="3" fontId="4" fillId="0" borderId="92" xfId="0" applyNumberFormat="1" applyFont="1" applyBorder="1" applyAlignment="1">
      <alignment vertical="top"/>
    </xf>
    <xf numFmtId="3" fontId="4" fillId="0" borderId="91" xfId="0" applyNumberFormat="1" applyFont="1" applyFill="1" applyBorder="1" applyAlignment="1">
      <alignment horizontal="right" vertical="top"/>
    </xf>
    <xf numFmtId="0" fontId="4" fillId="0" borderId="57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3" fontId="4" fillId="7" borderId="88" xfId="0" applyNumberFormat="1" applyFont="1" applyFill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73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77" xfId="0" applyFont="1" applyBorder="1" applyAlignment="1">
      <alignment vertical="top"/>
    </xf>
    <xf numFmtId="3" fontId="6" fillId="7" borderId="41" xfId="0" applyNumberFormat="1" applyFont="1" applyFill="1" applyBorder="1" applyAlignment="1">
      <alignment vertical="top"/>
    </xf>
    <xf numFmtId="3" fontId="6" fillId="7" borderId="0" xfId="1" applyNumberFormat="1" applyFont="1" applyFill="1" applyBorder="1" applyAlignment="1">
      <alignment horizontal="center" vertical="top"/>
    </xf>
    <xf numFmtId="3" fontId="4" fillId="7" borderId="15" xfId="0" applyNumberFormat="1" applyFont="1" applyFill="1" applyBorder="1" applyAlignment="1">
      <alignment vertical="top"/>
    </xf>
    <xf numFmtId="3" fontId="5" fillId="7" borderId="0" xfId="0" applyNumberFormat="1" applyFont="1" applyFill="1" applyBorder="1" applyAlignment="1">
      <alignment horizontal="right" vertical="top"/>
    </xf>
    <xf numFmtId="3" fontId="5" fillId="7" borderId="42" xfId="0" applyNumberFormat="1" applyFont="1" applyFill="1" applyBorder="1" applyAlignment="1">
      <alignment horizontal="center" vertical="top"/>
    </xf>
    <xf numFmtId="3" fontId="5" fillId="7" borderId="20" xfId="0" applyNumberFormat="1" applyFont="1" applyFill="1" applyBorder="1" applyAlignment="1">
      <alignment horizontal="center" vertical="top"/>
    </xf>
    <xf numFmtId="3" fontId="6" fillId="7" borderId="76" xfId="0" applyNumberFormat="1" applyFont="1" applyFill="1" applyBorder="1" applyAlignment="1">
      <alignment vertical="top"/>
    </xf>
    <xf numFmtId="3" fontId="4" fillId="7" borderId="39" xfId="0" applyNumberFormat="1" applyFont="1" applyFill="1" applyBorder="1" applyAlignment="1">
      <alignment vertical="top"/>
    </xf>
    <xf numFmtId="3" fontId="5" fillId="7" borderId="77" xfId="0" applyNumberFormat="1" applyFont="1" applyFill="1" applyBorder="1" applyAlignment="1">
      <alignment horizontal="right" vertical="top"/>
    </xf>
    <xf numFmtId="3" fontId="5" fillId="7" borderId="76" xfId="0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horizontal="center" vertical="top"/>
    </xf>
    <xf numFmtId="3" fontId="5" fillId="7" borderId="55" xfId="0" applyNumberFormat="1" applyFont="1" applyFill="1" applyBorder="1" applyAlignment="1">
      <alignment horizontal="center" vertical="top"/>
    </xf>
    <xf numFmtId="3" fontId="6" fillId="5" borderId="87" xfId="0" applyNumberFormat="1" applyFont="1" applyFill="1" applyBorder="1" applyAlignment="1">
      <alignment vertical="top"/>
    </xf>
    <xf numFmtId="3" fontId="6" fillId="6" borderId="87" xfId="0" applyNumberFormat="1" applyFont="1" applyFill="1" applyBorder="1" applyAlignment="1">
      <alignment vertical="top"/>
    </xf>
    <xf numFmtId="49" fontId="6" fillId="7" borderId="42" xfId="0" applyNumberFormat="1" applyFont="1" applyFill="1" applyBorder="1" applyAlignment="1">
      <alignment vertical="top"/>
    </xf>
    <xf numFmtId="3" fontId="4" fillId="7" borderId="41" xfId="0" applyNumberFormat="1" applyFont="1" applyFill="1" applyBorder="1" applyAlignment="1">
      <alignment horizontal="center" vertical="top"/>
    </xf>
    <xf numFmtId="3" fontId="4" fillId="7" borderId="43" xfId="0" applyNumberFormat="1" applyFont="1" applyFill="1" applyBorder="1" applyAlignment="1">
      <alignment horizontal="right" vertical="top"/>
    </xf>
    <xf numFmtId="3" fontId="4" fillId="7" borderId="57" xfId="0" applyNumberFormat="1" applyFont="1" applyFill="1" applyBorder="1" applyAlignment="1">
      <alignment horizontal="right" vertical="top"/>
    </xf>
    <xf numFmtId="3" fontId="6" fillId="6" borderId="0" xfId="0" applyNumberFormat="1" applyFont="1" applyFill="1" applyBorder="1" applyAlignment="1">
      <alignment vertical="top"/>
    </xf>
    <xf numFmtId="49" fontId="6" fillId="7" borderId="73" xfId="0" applyNumberFormat="1" applyFont="1" applyFill="1" applyBorder="1" applyAlignment="1">
      <alignment vertical="top"/>
    </xf>
    <xf numFmtId="3" fontId="4" fillId="7" borderId="77" xfId="0" applyNumberFormat="1" applyFont="1" applyFill="1" applyBorder="1" applyAlignment="1">
      <alignment horizontal="right" vertical="top"/>
    </xf>
    <xf numFmtId="49" fontId="6" fillId="7" borderId="76" xfId="0" applyNumberFormat="1" applyFont="1" applyFill="1" applyBorder="1" applyAlignment="1">
      <alignment vertical="top"/>
    </xf>
    <xf numFmtId="49" fontId="6" fillId="7" borderId="38" xfId="0" applyNumberFormat="1" applyFont="1" applyFill="1" applyBorder="1" applyAlignment="1">
      <alignment vertical="top"/>
    </xf>
    <xf numFmtId="3" fontId="4" fillId="7" borderId="76" xfId="0" applyNumberFormat="1" applyFont="1" applyFill="1" applyBorder="1" applyAlignment="1">
      <alignment vertical="top" wrapText="1"/>
    </xf>
    <xf numFmtId="3" fontId="5" fillId="7" borderId="13" xfId="0" applyNumberFormat="1" applyFont="1" applyFill="1" applyBorder="1" applyAlignment="1">
      <alignment vertical="top" wrapText="1"/>
    </xf>
    <xf numFmtId="3" fontId="4" fillId="7" borderId="13" xfId="0" applyNumberFormat="1" applyFont="1" applyFill="1" applyBorder="1" applyAlignment="1">
      <alignment vertical="top"/>
    </xf>
    <xf numFmtId="3" fontId="6" fillId="7" borderId="13" xfId="1" applyNumberFormat="1" applyFont="1" applyFill="1" applyBorder="1" applyAlignment="1">
      <alignment horizontal="center" vertical="top"/>
    </xf>
    <xf numFmtId="3" fontId="4" fillId="7" borderId="46" xfId="0" applyNumberFormat="1" applyFont="1" applyFill="1" applyBorder="1" applyAlignment="1">
      <alignment vertical="top"/>
    </xf>
    <xf numFmtId="3" fontId="4" fillId="7" borderId="93" xfId="0" applyNumberFormat="1" applyFont="1" applyFill="1" applyBorder="1" applyAlignment="1">
      <alignment vertical="top"/>
    </xf>
    <xf numFmtId="3" fontId="5" fillId="0" borderId="45" xfId="0" applyNumberFormat="1" applyFont="1" applyFill="1" applyBorder="1" applyAlignment="1">
      <alignment horizontal="right" vertical="top"/>
    </xf>
    <xf numFmtId="3" fontId="5" fillId="7" borderId="47" xfId="0" applyNumberFormat="1" applyFont="1" applyFill="1" applyBorder="1" applyAlignment="1">
      <alignment horizontal="right" vertical="top"/>
    </xf>
    <xf numFmtId="3" fontId="7" fillId="7" borderId="47" xfId="0" applyNumberFormat="1" applyFont="1" applyFill="1" applyBorder="1" applyAlignment="1">
      <alignment horizontal="right" vertical="top"/>
    </xf>
    <xf numFmtId="3" fontId="7" fillId="7" borderId="48" xfId="0" applyNumberFormat="1" applyFont="1" applyFill="1" applyBorder="1" applyAlignment="1">
      <alignment horizontal="right" vertical="top"/>
    </xf>
    <xf numFmtId="3" fontId="5" fillId="7" borderId="93" xfId="0" applyNumberFormat="1" applyFont="1" applyFill="1" applyBorder="1" applyAlignment="1">
      <alignment horizontal="right" vertical="top"/>
    </xf>
    <xf numFmtId="3" fontId="5" fillId="0" borderId="47" xfId="0" applyNumberFormat="1" applyFont="1" applyFill="1" applyBorder="1" applyAlignment="1">
      <alignment horizontal="center" vertical="top"/>
    </xf>
    <xf numFmtId="3" fontId="5" fillId="0" borderId="48" xfId="0" applyNumberFormat="1" applyFont="1" applyFill="1" applyBorder="1" applyAlignment="1">
      <alignment horizontal="center" vertical="top"/>
    </xf>
    <xf numFmtId="3" fontId="5" fillId="0" borderId="37" xfId="0" applyNumberFormat="1" applyFont="1" applyFill="1" applyBorder="1" applyAlignment="1">
      <alignment horizontal="right" vertical="top"/>
    </xf>
    <xf numFmtId="3" fontId="5" fillId="7" borderId="73" xfId="0" applyNumberFormat="1" applyFont="1" applyFill="1" applyBorder="1" applyAlignment="1">
      <alignment horizontal="right" vertical="top"/>
    </xf>
    <xf numFmtId="3" fontId="5" fillId="7" borderId="55" xfId="0" applyNumberFormat="1" applyFont="1" applyFill="1" applyBorder="1" applyAlignment="1">
      <alignment horizontal="right" vertical="top"/>
    </xf>
    <xf numFmtId="49" fontId="6" fillId="7" borderId="77" xfId="0" applyNumberFormat="1" applyFont="1" applyFill="1" applyBorder="1" applyAlignment="1">
      <alignment vertical="top"/>
    </xf>
    <xf numFmtId="3" fontId="5" fillId="0" borderId="76" xfId="0" applyNumberFormat="1" applyFont="1" applyFill="1" applyBorder="1" applyAlignment="1">
      <alignment vertical="top" wrapText="1"/>
    </xf>
    <xf numFmtId="49" fontId="6" fillId="7" borderId="63" xfId="0" applyNumberFormat="1" applyFont="1" applyFill="1" applyBorder="1" applyAlignment="1">
      <alignment vertical="top"/>
    </xf>
    <xf numFmtId="0" fontId="4" fillId="7" borderId="18" xfId="0" applyFont="1" applyFill="1" applyBorder="1" applyAlignment="1">
      <alignment horizontal="left" vertical="top" wrapText="1"/>
    </xf>
    <xf numFmtId="3" fontId="4" fillId="7" borderId="21" xfId="0" applyNumberFormat="1" applyFont="1" applyFill="1" applyBorder="1" applyAlignment="1">
      <alignment horizontal="right" vertical="top"/>
    </xf>
    <xf numFmtId="3" fontId="4" fillId="7" borderId="65" xfId="0" applyNumberFormat="1" applyFont="1" applyFill="1" applyBorder="1" applyAlignment="1">
      <alignment horizontal="right" vertical="top"/>
    </xf>
    <xf numFmtId="0" fontId="4" fillId="7" borderId="18" xfId="0" applyNumberFormat="1" applyFont="1" applyFill="1" applyBorder="1" applyAlignment="1">
      <alignment horizontal="center" vertical="top"/>
    </xf>
    <xf numFmtId="0" fontId="4" fillId="7" borderId="64" xfId="0" applyNumberFormat="1" applyFont="1" applyFill="1" applyBorder="1" applyAlignment="1">
      <alignment horizontal="center" vertical="top"/>
    </xf>
    <xf numFmtId="49" fontId="6" fillId="7" borderId="66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vertical="top" wrapText="1"/>
    </xf>
    <xf numFmtId="0" fontId="6" fillId="7" borderId="12" xfId="1" applyNumberFormat="1" applyFont="1" applyFill="1" applyBorder="1" applyAlignment="1">
      <alignment horizontal="center" vertical="top"/>
    </xf>
    <xf numFmtId="3" fontId="4" fillId="7" borderId="48" xfId="0" applyNumberFormat="1" applyFont="1" applyFill="1" applyBorder="1" applyAlignment="1">
      <alignment vertical="top"/>
    </xf>
    <xf numFmtId="3" fontId="4" fillId="0" borderId="93" xfId="0" applyNumberFormat="1" applyFont="1" applyFill="1" applyBorder="1" applyAlignment="1">
      <alignment horizontal="right" vertical="top"/>
    </xf>
    <xf numFmtId="0" fontId="4" fillId="0" borderId="42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3" fontId="4" fillId="0" borderId="15" xfId="0" applyNumberFormat="1" applyFont="1" applyBorder="1" applyAlignment="1">
      <alignment horizontal="center" vertical="top"/>
    </xf>
    <xf numFmtId="3" fontId="6" fillId="7" borderId="38" xfId="0" applyNumberFormat="1" applyFont="1" applyFill="1" applyBorder="1" applyAlignment="1">
      <alignment horizontal="center" vertical="top"/>
    </xf>
    <xf numFmtId="0" fontId="6" fillId="7" borderId="73" xfId="1" applyNumberFormat="1" applyFont="1" applyFill="1" applyBorder="1" applyAlignment="1">
      <alignment horizontal="center" vertical="top"/>
    </xf>
    <xf numFmtId="0" fontId="4" fillId="7" borderId="76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vertical="top"/>
    </xf>
    <xf numFmtId="3" fontId="6" fillId="5" borderId="79" xfId="0" applyNumberFormat="1" applyFont="1" applyFill="1" applyBorder="1" applyAlignment="1">
      <alignment vertical="top"/>
    </xf>
    <xf numFmtId="3" fontId="6" fillId="6" borderId="28" xfId="0" applyNumberFormat="1" applyFont="1" applyFill="1" applyBorder="1" applyAlignment="1">
      <alignment vertical="top"/>
    </xf>
    <xf numFmtId="3" fontId="6" fillId="6" borderId="23" xfId="0" applyNumberFormat="1" applyFont="1" applyFill="1" applyBorder="1" applyAlignment="1">
      <alignment vertical="top"/>
    </xf>
    <xf numFmtId="3" fontId="6" fillId="6" borderId="24" xfId="0" applyNumberFormat="1" applyFont="1" applyFill="1" applyBorder="1" applyAlignment="1">
      <alignment vertical="top"/>
    </xf>
    <xf numFmtId="3" fontId="6" fillId="6" borderId="30" xfId="0" applyNumberFormat="1" applyFont="1" applyFill="1" applyBorder="1" applyAlignment="1">
      <alignment vertical="top"/>
    </xf>
    <xf numFmtId="3" fontId="6" fillId="6" borderId="1" xfId="0" applyNumberFormat="1" applyFont="1" applyFill="1" applyBorder="1" applyAlignment="1">
      <alignment horizontal="right" vertical="top"/>
    </xf>
    <xf numFmtId="3" fontId="13" fillId="6" borderId="1" xfId="0" applyNumberFormat="1" applyFont="1" applyFill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3" fontId="4" fillId="0" borderId="7" xfId="0" applyNumberFormat="1" applyFont="1" applyFill="1" applyBorder="1" applyAlignment="1">
      <alignment vertical="top"/>
    </xf>
    <xf numFmtId="3" fontId="4" fillId="0" borderId="90" xfId="0" applyNumberFormat="1" applyFont="1" applyBorder="1" applyAlignment="1">
      <alignment vertical="top"/>
    </xf>
    <xf numFmtId="3" fontId="6" fillId="10" borderId="85" xfId="0" applyNumberFormat="1" applyFont="1" applyFill="1" applyBorder="1" applyAlignment="1">
      <alignment horizontal="center" vertical="top"/>
    </xf>
    <xf numFmtId="3" fontId="6" fillId="10" borderId="94" xfId="0" applyNumberFormat="1" applyFont="1" applyFill="1" applyBorder="1" applyAlignment="1">
      <alignment vertical="top"/>
    </xf>
    <xf numFmtId="3" fontId="6" fillId="10" borderId="85" xfId="0" applyNumberFormat="1" applyFont="1" applyFill="1" applyBorder="1" applyAlignment="1">
      <alignment vertical="top"/>
    </xf>
    <xf numFmtId="3" fontId="6" fillId="10" borderId="95" xfId="0" applyNumberFormat="1" applyFont="1" applyFill="1" applyBorder="1" applyAlignment="1">
      <alignment vertical="top"/>
    </xf>
    <xf numFmtId="3" fontId="6" fillId="10" borderId="96" xfId="0" applyNumberFormat="1" applyFont="1" applyFill="1" applyBorder="1" applyAlignment="1">
      <alignment vertical="top"/>
    </xf>
    <xf numFmtId="3" fontId="4" fillId="0" borderId="79" xfId="0" applyNumberFormat="1" applyFont="1" applyBorder="1" applyAlignment="1">
      <alignment vertical="top"/>
    </xf>
    <xf numFmtId="3" fontId="4" fillId="0" borderId="25" xfId="0" applyNumberFormat="1" applyFont="1" applyBorder="1" applyAlignment="1">
      <alignment horizontal="center" vertical="top"/>
    </xf>
    <xf numFmtId="3" fontId="6" fillId="0" borderId="3" xfId="0" applyNumberFormat="1" applyFont="1" applyFill="1" applyBorder="1" applyAlignment="1">
      <alignment vertical="top" wrapText="1"/>
    </xf>
    <xf numFmtId="3" fontId="4" fillId="0" borderId="9" xfId="0" applyNumberFormat="1" applyFont="1" applyFill="1" applyBorder="1" applyAlignment="1">
      <alignment vertical="top"/>
    </xf>
    <xf numFmtId="3" fontId="4" fillId="0" borderId="80" xfId="0" applyNumberFormat="1" applyFont="1" applyFill="1" applyBorder="1" applyAlignment="1">
      <alignment vertical="top"/>
    </xf>
    <xf numFmtId="3" fontId="4" fillId="7" borderId="83" xfId="0" applyNumberFormat="1" applyFont="1" applyFill="1" applyBorder="1" applyAlignment="1">
      <alignment vertical="top"/>
    </xf>
    <xf numFmtId="3" fontId="4" fillId="7" borderId="98" xfId="0" applyNumberFormat="1" applyFont="1" applyFill="1" applyBorder="1" applyAlignment="1">
      <alignment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7" borderId="97" xfId="0" applyNumberFormat="1" applyFont="1" applyFill="1" applyBorder="1" applyAlignment="1">
      <alignment vertical="top" wrapText="1"/>
    </xf>
    <xf numFmtId="3" fontId="4" fillId="0" borderId="98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4" fillId="0" borderId="12" xfId="0" applyNumberFormat="1" applyFont="1" applyFill="1" applyBorder="1" applyAlignment="1">
      <alignment vertical="top" wrapText="1"/>
    </xf>
    <xf numFmtId="3" fontId="4" fillId="7" borderId="65" xfId="0" applyNumberFormat="1" applyFont="1" applyFill="1" applyBorder="1" applyAlignment="1">
      <alignment horizontal="center" vertical="top"/>
    </xf>
    <xf numFmtId="3" fontId="6" fillId="7" borderId="18" xfId="0" applyNumberFormat="1" applyFont="1" applyFill="1" applyBorder="1" applyAlignment="1">
      <alignment vertical="top"/>
    </xf>
    <xf numFmtId="3" fontId="4" fillId="0" borderId="24" xfId="0" applyNumberFormat="1" applyFont="1" applyFill="1" applyBorder="1" applyAlignment="1">
      <alignment vertical="top" wrapText="1"/>
    </xf>
    <xf numFmtId="3" fontId="9" fillId="0" borderId="24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3" fontId="6" fillId="5" borderId="23" xfId="0" applyNumberFormat="1" applyFont="1" applyFill="1" applyBorder="1" applyAlignment="1">
      <alignment vertical="top"/>
    </xf>
    <xf numFmtId="3" fontId="6" fillId="5" borderId="26" xfId="0" applyNumberFormat="1" applyFont="1" applyFill="1" applyBorder="1" applyAlignment="1">
      <alignment horizontal="right" vertical="top"/>
    </xf>
    <xf numFmtId="3" fontId="6" fillId="5" borderId="28" xfId="0" applyNumberFormat="1" applyFont="1" applyFill="1" applyBorder="1" applyAlignment="1">
      <alignment horizontal="right" vertical="top"/>
    </xf>
    <xf numFmtId="3" fontId="4" fillId="8" borderId="1" xfId="0" applyNumberFormat="1" applyFont="1" applyFill="1" applyBorder="1" applyAlignment="1">
      <alignment vertical="top"/>
    </xf>
    <xf numFmtId="3" fontId="4" fillId="8" borderId="1" xfId="0" applyNumberFormat="1" applyFont="1" applyFill="1" applyBorder="1" applyAlignment="1">
      <alignment horizontal="center" vertical="top"/>
    </xf>
    <xf numFmtId="3" fontId="4" fillId="8" borderId="27" xfId="0" applyNumberFormat="1" applyFont="1" applyFill="1" applyBorder="1" applyAlignment="1">
      <alignment horizontal="center" vertical="top"/>
    </xf>
    <xf numFmtId="3" fontId="6" fillId="4" borderId="99" xfId="0" applyNumberFormat="1" applyFont="1" applyFill="1" applyBorder="1" applyAlignment="1">
      <alignment horizontal="center" vertical="top"/>
    </xf>
    <xf numFmtId="3" fontId="6" fillId="5" borderId="100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 wrapText="1"/>
    </xf>
    <xf numFmtId="3" fontId="4" fillId="7" borderId="32" xfId="0" applyNumberFormat="1" applyFont="1" applyFill="1" applyBorder="1" applyAlignment="1">
      <alignment vertical="top"/>
    </xf>
    <xf numFmtId="3" fontId="4" fillId="7" borderId="7" xfId="0" applyNumberFormat="1" applyFont="1" applyFill="1" applyBorder="1" applyAlignment="1">
      <alignment horizontal="right" vertical="top"/>
    </xf>
    <xf numFmtId="3" fontId="4" fillId="7" borderId="90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0" borderId="57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vertical="top" wrapText="1"/>
    </xf>
    <xf numFmtId="0" fontId="4" fillId="7" borderId="75" xfId="0" applyFont="1" applyFill="1" applyBorder="1" applyAlignment="1">
      <alignment horizontal="center" vertical="top"/>
    </xf>
    <xf numFmtId="0" fontId="4" fillId="0" borderId="60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0" fontId="4" fillId="7" borderId="59" xfId="0" applyFont="1" applyFill="1" applyBorder="1" applyAlignment="1">
      <alignment horizontal="left" vertical="top" wrapText="1"/>
    </xf>
    <xf numFmtId="3" fontId="4" fillId="7" borderId="13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vertical="top" wrapText="1"/>
    </xf>
    <xf numFmtId="0" fontId="4" fillId="0" borderId="61" xfId="0" applyFont="1" applyFill="1" applyBorder="1" applyAlignment="1">
      <alignment vertical="top"/>
    </xf>
    <xf numFmtId="0" fontId="4" fillId="7" borderId="73" xfId="0" applyFont="1" applyFill="1" applyBorder="1" applyAlignment="1">
      <alignment vertical="top" wrapText="1"/>
    </xf>
    <xf numFmtId="3" fontId="6" fillId="0" borderId="42" xfId="0" applyNumberFormat="1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horizontal="center" vertical="top" wrapText="1"/>
    </xf>
    <xf numFmtId="3" fontId="13" fillId="7" borderId="14" xfId="0" applyNumberFormat="1" applyFont="1" applyFill="1" applyBorder="1" applyAlignment="1">
      <alignment horizontal="right" vertical="top"/>
    </xf>
    <xf numFmtId="3" fontId="13" fillId="7" borderId="15" xfId="0" applyNumberFormat="1" applyFont="1" applyFill="1" applyBorder="1" applyAlignment="1">
      <alignment horizontal="right" vertical="top"/>
    </xf>
    <xf numFmtId="3" fontId="13" fillId="0" borderId="40" xfId="0" applyNumberFormat="1" applyFont="1" applyFill="1" applyBorder="1" applyAlignment="1">
      <alignment horizontal="center" vertical="top" wrapText="1"/>
    </xf>
    <xf numFmtId="3" fontId="13" fillId="7" borderId="77" xfId="0" applyNumberFormat="1" applyFont="1" applyFill="1" applyBorder="1" applyAlignment="1">
      <alignment horizontal="right" vertical="top"/>
    </xf>
    <xf numFmtId="3" fontId="13" fillId="7" borderId="40" xfId="0" applyNumberFormat="1" applyFont="1" applyFill="1" applyBorder="1" applyAlignment="1">
      <alignment horizontal="right" vertical="top"/>
    </xf>
    <xf numFmtId="3" fontId="13" fillId="7" borderId="37" xfId="0" applyNumberFormat="1" applyFont="1" applyFill="1" applyBorder="1" applyAlignment="1">
      <alignment horizontal="center" vertical="top"/>
    </xf>
    <xf numFmtId="3" fontId="13" fillId="7" borderId="73" xfId="0" applyNumberFormat="1" applyFont="1" applyFill="1" applyBorder="1" applyAlignment="1">
      <alignment horizontal="center" vertical="top"/>
    </xf>
    <xf numFmtId="3" fontId="13" fillId="7" borderId="55" xfId="0" applyNumberFormat="1" applyFont="1" applyFill="1" applyBorder="1" applyAlignment="1">
      <alignment horizontal="center" vertical="top"/>
    </xf>
    <xf numFmtId="3" fontId="13" fillId="7" borderId="40" xfId="0" applyNumberFormat="1" applyFont="1" applyFill="1" applyBorder="1" applyAlignment="1">
      <alignment horizontal="center" vertical="top" wrapText="1"/>
    </xf>
    <xf numFmtId="3" fontId="16" fillId="6" borderId="1" xfId="0" applyNumberFormat="1" applyFont="1" applyFill="1" applyBorder="1" applyAlignment="1"/>
    <xf numFmtId="3" fontId="6" fillId="6" borderId="26" xfId="0" applyNumberFormat="1" applyFont="1" applyFill="1" applyBorder="1" applyAlignment="1">
      <alignment vertical="top"/>
    </xf>
    <xf numFmtId="3" fontId="6" fillId="7" borderId="3" xfId="0" applyNumberFormat="1" applyFont="1" applyFill="1" applyBorder="1" applyAlignment="1">
      <alignment horizontal="center" vertical="top" wrapText="1"/>
    </xf>
    <xf numFmtId="3" fontId="6" fillId="0" borderId="32" xfId="0" applyNumberFormat="1" applyFont="1" applyBorder="1" applyAlignment="1">
      <alignment horizontal="center" vertical="top" wrapText="1"/>
    </xf>
    <xf numFmtId="3" fontId="13" fillId="0" borderId="80" xfId="0" applyNumberFormat="1" applyFont="1" applyFill="1" applyBorder="1" applyAlignment="1">
      <alignment horizontal="center" vertical="top" wrapText="1"/>
    </xf>
    <xf numFmtId="3" fontId="13" fillId="0" borderId="8" xfId="0" applyNumberFormat="1" applyFont="1" applyFill="1" applyBorder="1" applyAlignment="1">
      <alignment horizontal="right" vertical="top"/>
    </xf>
    <xf numFmtId="3" fontId="13" fillId="0" borderId="80" xfId="0" applyNumberFormat="1" applyFont="1" applyFill="1" applyBorder="1" applyAlignment="1">
      <alignment horizontal="right" vertical="top"/>
    </xf>
    <xf numFmtId="3" fontId="13" fillId="7" borderId="7" xfId="0" applyNumberFormat="1" applyFont="1" applyFill="1" applyBorder="1" applyAlignment="1">
      <alignment horizontal="center" vertical="top" wrapText="1"/>
    </xf>
    <xf numFmtId="3" fontId="13" fillId="0" borderId="6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13" fillId="7" borderId="39" xfId="0" applyNumberFormat="1" applyFont="1" applyFill="1" applyBorder="1" applyAlignment="1">
      <alignment horizontal="center" vertical="top"/>
    </xf>
    <xf numFmtId="3" fontId="17" fillId="10" borderId="85" xfId="0" applyNumberFormat="1" applyFont="1" applyFill="1" applyBorder="1" applyAlignment="1">
      <alignment horizontal="center" vertical="top"/>
    </xf>
    <xf numFmtId="3" fontId="14" fillId="10" borderId="94" xfId="0" applyNumberFormat="1" applyFont="1" applyFill="1" applyBorder="1" applyAlignment="1">
      <alignment horizontal="right" vertical="center"/>
    </xf>
    <xf numFmtId="3" fontId="14" fillId="10" borderId="85" xfId="0" applyNumberFormat="1" applyFont="1" applyFill="1" applyBorder="1" applyAlignment="1">
      <alignment horizontal="right" vertical="center"/>
    </xf>
    <xf numFmtId="3" fontId="4" fillId="9" borderId="36" xfId="0" applyNumberFormat="1" applyFont="1" applyFill="1" applyBorder="1" applyAlignment="1">
      <alignment horizontal="right" vertical="top"/>
    </xf>
    <xf numFmtId="3" fontId="4" fillId="9" borderId="40" xfId="0" applyNumberFormat="1" applyFont="1" applyFill="1" applyBorder="1" applyAlignment="1">
      <alignment horizontal="right" vertical="top"/>
    </xf>
    <xf numFmtId="3" fontId="4" fillId="7" borderId="40" xfId="0" applyNumberFormat="1" applyFont="1" applyFill="1" applyBorder="1" applyAlignment="1">
      <alignment horizontal="center" vertical="top"/>
    </xf>
    <xf numFmtId="3" fontId="15" fillId="10" borderId="85" xfId="0" applyNumberFormat="1" applyFont="1" applyFill="1" applyBorder="1" applyAlignment="1">
      <alignment horizontal="right" vertical="top" wrapText="1"/>
    </xf>
    <xf numFmtId="3" fontId="6" fillId="10" borderId="96" xfId="0" applyNumberFormat="1" applyFont="1" applyFill="1" applyBorder="1" applyAlignment="1">
      <alignment horizontal="center" vertical="top"/>
    </xf>
    <xf numFmtId="3" fontId="13" fillId="7" borderId="2" xfId="0" applyNumberFormat="1" applyFont="1" applyFill="1" applyBorder="1" applyAlignment="1">
      <alignment horizontal="center" vertical="top"/>
    </xf>
    <xf numFmtId="3" fontId="13" fillId="7" borderId="81" xfId="0" applyNumberFormat="1" applyFont="1" applyFill="1" applyBorder="1" applyAlignment="1">
      <alignment horizontal="center" vertical="top"/>
    </xf>
    <xf numFmtId="3" fontId="13" fillId="7" borderId="6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3" fontId="15" fillId="10" borderId="85" xfId="0" applyNumberFormat="1" applyFont="1" applyFill="1" applyBorder="1" applyAlignment="1">
      <alignment horizontal="center" vertical="top"/>
    </xf>
    <xf numFmtId="3" fontId="6" fillId="5" borderId="103" xfId="0" applyNumberFormat="1" applyFont="1" applyFill="1" applyBorder="1" applyAlignment="1">
      <alignment horizontal="center" vertical="top"/>
    </xf>
    <xf numFmtId="3" fontId="6" fillId="5" borderId="104" xfId="0" applyNumberFormat="1" applyFont="1" applyFill="1" applyBorder="1" applyAlignment="1">
      <alignment horizontal="right" vertical="top"/>
    </xf>
    <xf numFmtId="3" fontId="4" fillId="8" borderId="86" xfId="0" applyNumberFormat="1" applyFont="1" applyFill="1" applyBorder="1" applyAlignment="1">
      <alignment vertical="top"/>
    </xf>
    <xf numFmtId="3" fontId="4" fillId="8" borderId="29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0" borderId="77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6" fillId="10" borderId="89" xfId="0" applyNumberFormat="1" applyFont="1" applyFill="1" applyBorder="1" applyAlignment="1">
      <alignment vertical="top"/>
    </xf>
    <xf numFmtId="3" fontId="6" fillId="10" borderId="105" xfId="0" applyNumberFormat="1" applyFont="1" applyFill="1" applyBorder="1" applyAlignment="1">
      <alignment vertical="top"/>
    </xf>
    <xf numFmtId="3" fontId="6" fillId="10" borderId="31" xfId="0" applyNumberFormat="1" applyFont="1" applyFill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center" vertical="top"/>
    </xf>
    <xf numFmtId="3" fontId="4" fillId="7" borderId="6" xfId="0" applyNumberFormat="1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top"/>
    </xf>
    <xf numFmtId="3" fontId="4" fillId="7" borderId="87" xfId="0" applyNumberFormat="1" applyFont="1" applyFill="1" applyBorder="1" applyAlignment="1">
      <alignment horizontal="center" vertical="top"/>
    </xf>
    <xf numFmtId="3" fontId="4" fillId="7" borderId="15" xfId="0" applyNumberFormat="1" applyFont="1" applyFill="1" applyBorder="1" applyAlignment="1">
      <alignment horizontal="center" vertical="top"/>
    </xf>
    <xf numFmtId="0" fontId="6" fillId="10" borderId="85" xfId="0" applyFont="1" applyFill="1" applyBorder="1" applyAlignment="1">
      <alignment horizontal="center" vertical="top"/>
    </xf>
    <xf numFmtId="3" fontId="4" fillId="7" borderId="27" xfId="0" applyNumberFormat="1" applyFont="1" applyFill="1" applyBorder="1" applyAlignment="1">
      <alignment horizontal="center" vertical="top"/>
    </xf>
    <xf numFmtId="3" fontId="4" fillId="0" borderId="57" xfId="0" applyNumberFormat="1" applyFont="1" applyBorder="1" applyAlignment="1">
      <alignment horizontal="center" vertical="top"/>
    </xf>
    <xf numFmtId="3" fontId="6" fillId="6" borderId="3" xfId="0" applyNumberFormat="1" applyFont="1" applyFill="1" applyBorder="1" applyAlignment="1">
      <alignment horizontal="center" vertical="top"/>
    </xf>
    <xf numFmtId="3" fontId="6" fillId="7" borderId="83" xfId="0" applyNumberFormat="1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4" fillId="7" borderId="8" xfId="0" applyNumberFormat="1" applyFont="1" applyFill="1" applyBorder="1" applyAlignment="1">
      <alignment vertical="top"/>
    </xf>
    <xf numFmtId="3" fontId="5" fillId="0" borderId="83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vertical="top"/>
    </xf>
    <xf numFmtId="3" fontId="4" fillId="7" borderId="82" xfId="0" applyNumberFormat="1" applyFont="1" applyFill="1" applyBorder="1" applyAlignment="1">
      <alignment horizontal="left" vertical="top" wrapText="1"/>
    </xf>
    <xf numFmtId="3" fontId="4" fillId="7" borderId="84" xfId="0" applyNumberFormat="1" applyFont="1" applyFill="1" applyBorder="1" applyAlignment="1">
      <alignment horizontal="center" vertical="top"/>
    </xf>
    <xf numFmtId="3" fontId="5" fillId="0" borderId="42" xfId="0" applyNumberFormat="1" applyFont="1" applyFill="1" applyBorder="1" applyAlignment="1">
      <alignment horizontal="center" vertical="top"/>
    </xf>
    <xf numFmtId="49" fontId="4" fillId="7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3" fontId="4" fillId="0" borderId="35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49" fontId="4" fillId="0" borderId="35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center" vertical="top"/>
    </xf>
    <xf numFmtId="0" fontId="4" fillId="0" borderId="73" xfId="0" applyFont="1" applyFill="1" applyBorder="1" applyAlignment="1">
      <alignment horizontal="center" vertical="top"/>
    </xf>
    <xf numFmtId="3" fontId="4" fillId="0" borderId="55" xfId="0" applyNumberFormat="1" applyFont="1" applyFill="1" applyBorder="1" applyAlignment="1">
      <alignment horizontal="center" vertical="top"/>
    </xf>
    <xf numFmtId="3" fontId="4" fillId="0" borderId="36" xfId="0" applyNumberFormat="1" applyFont="1" applyFill="1" applyBorder="1" applyAlignment="1">
      <alignment horizontal="right" vertical="top"/>
    </xf>
    <xf numFmtId="3" fontId="4" fillId="7" borderId="2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/>
    </xf>
    <xf numFmtId="3" fontId="4" fillId="7" borderId="5" xfId="0" applyNumberFormat="1" applyFont="1" applyFill="1" applyBorder="1" applyAlignment="1">
      <alignment vertical="top" wrapText="1"/>
    </xf>
    <xf numFmtId="3" fontId="4" fillId="7" borderId="3" xfId="0" applyNumberFormat="1" applyFont="1" applyFill="1" applyBorder="1" applyAlignment="1">
      <alignment horizontal="center" vertical="top" wrapText="1"/>
    </xf>
    <xf numFmtId="3" fontId="4" fillId="7" borderId="36" xfId="0" applyNumberFormat="1" applyFont="1" applyFill="1" applyBorder="1" applyAlignment="1">
      <alignment horizontal="center" vertical="top" wrapText="1"/>
    </xf>
    <xf numFmtId="3" fontId="4" fillId="7" borderId="12" xfId="0" applyNumberFormat="1" applyFont="1" applyFill="1" applyBorder="1" applyAlignment="1">
      <alignment horizontal="center" vertical="top" wrapText="1"/>
    </xf>
    <xf numFmtId="3" fontId="6" fillId="10" borderId="94" xfId="0" applyNumberFormat="1" applyFont="1" applyFill="1" applyBorder="1" applyAlignment="1">
      <alignment horizontal="right" vertical="top"/>
    </xf>
    <xf numFmtId="3" fontId="6" fillId="10" borderId="89" xfId="0" applyNumberFormat="1" applyFont="1" applyFill="1" applyBorder="1" applyAlignment="1">
      <alignment horizontal="center" vertical="top"/>
    </xf>
    <xf numFmtId="3" fontId="6" fillId="10" borderId="94" xfId="0" applyNumberFormat="1" applyFont="1" applyFill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 vertical="top"/>
    </xf>
    <xf numFmtId="3" fontId="6" fillId="4" borderId="106" xfId="0" applyNumberFormat="1" applyFont="1" applyFill="1" applyBorder="1" applyAlignment="1">
      <alignment horizontal="center" vertical="top"/>
    </xf>
    <xf numFmtId="3" fontId="6" fillId="3" borderId="99" xfId="0" applyNumberFormat="1" applyFont="1" applyFill="1" applyBorder="1" applyAlignment="1">
      <alignment horizontal="center" vertical="top"/>
    </xf>
    <xf numFmtId="3" fontId="6" fillId="3" borderId="106" xfId="0" applyNumberFormat="1" applyFont="1" applyFill="1" applyBorder="1" applyAlignment="1">
      <alignment horizontal="center" vertical="top"/>
    </xf>
    <xf numFmtId="0" fontId="4" fillId="9" borderId="0" xfId="0" applyFont="1" applyFill="1" applyAlignment="1">
      <alignment vertical="top"/>
    </xf>
    <xf numFmtId="3" fontId="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19" fillId="0" borderId="106" xfId="0" applyFont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top" wrapText="1"/>
    </xf>
    <xf numFmtId="3" fontId="6" fillId="9" borderId="0" xfId="0" applyNumberFormat="1" applyFont="1" applyFill="1" applyBorder="1" applyAlignment="1">
      <alignment horizontal="center" vertical="top"/>
    </xf>
    <xf numFmtId="3" fontId="4" fillId="10" borderId="65" xfId="0" applyNumberFormat="1" applyFont="1" applyFill="1" applyBorder="1" applyAlignment="1">
      <alignment horizontal="center" vertical="top" wrapText="1"/>
    </xf>
    <xf numFmtId="3" fontId="4" fillId="0" borderId="65" xfId="0" applyNumberFormat="1" applyFont="1" applyFill="1" applyBorder="1" applyAlignment="1">
      <alignment horizontal="center" vertical="top" wrapText="1"/>
    </xf>
    <xf numFmtId="3" fontId="4" fillId="9" borderId="0" xfId="0" applyNumberFormat="1" applyFont="1" applyFill="1" applyBorder="1" applyAlignment="1">
      <alignment vertical="top"/>
    </xf>
    <xf numFmtId="3" fontId="4" fillId="9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3" fontId="4" fillId="10" borderId="36" xfId="0" applyNumberFormat="1" applyFont="1" applyFill="1" applyBorder="1" applyAlignment="1">
      <alignment horizontal="center" vertical="top" wrapText="1"/>
    </xf>
    <xf numFmtId="3" fontId="6" fillId="3" borderId="16" xfId="0" applyNumberFormat="1" applyFont="1" applyFill="1" applyBorder="1" applyAlignment="1">
      <alignment horizontal="center" vertical="top" wrapText="1"/>
    </xf>
    <xf numFmtId="3" fontId="6" fillId="10" borderId="28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9" fillId="0" borderId="0" xfId="0" applyNumberFormat="1" applyFont="1" applyAlignment="1">
      <alignment horizontal="center" vertical="top"/>
    </xf>
    <xf numFmtId="3" fontId="10" fillId="7" borderId="3" xfId="0" applyNumberFormat="1" applyFont="1" applyFill="1" applyBorder="1" applyAlignment="1">
      <alignment horizontal="center" vertical="top" wrapText="1"/>
    </xf>
    <xf numFmtId="3" fontId="12" fillId="7" borderId="3" xfId="0" applyNumberFormat="1" applyFont="1" applyFill="1" applyBorder="1" applyAlignment="1">
      <alignment horizontal="center" vertical="top" wrapText="1"/>
    </xf>
    <xf numFmtId="3" fontId="12" fillId="7" borderId="81" xfId="0" applyNumberFormat="1" applyFont="1" applyFill="1" applyBorder="1" applyAlignment="1">
      <alignment horizontal="center" vertical="top" wrapText="1"/>
    </xf>
    <xf numFmtId="3" fontId="10" fillId="7" borderId="12" xfId="0" applyNumberFormat="1" applyFont="1" applyFill="1" applyBorder="1" applyAlignment="1">
      <alignment horizontal="center" vertical="top" wrapText="1"/>
    </xf>
    <xf numFmtId="3" fontId="12" fillId="7" borderId="12" xfId="0" applyNumberFormat="1" applyFont="1" applyFill="1" applyBorder="1" applyAlignment="1">
      <alignment horizontal="center" vertical="top" wrapText="1"/>
    </xf>
    <xf numFmtId="3" fontId="12" fillId="7" borderId="35" xfId="0" applyNumberFormat="1" applyFont="1" applyFill="1" applyBorder="1" applyAlignment="1">
      <alignment horizontal="center" vertical="top" wrapText="1"/>
    </xf>
    <xf numFmtId="3" fontId="10" fillId="7" borderId="26" xfId="0" applyNumberFormat="1" applyFont="1" applyFill="1" applyBorder="1" applyAlignment="1">
      <alignment horizontal="left" vertical="top" wrapText="1"/>
    </xf>
    <xf numFmtId="3" fontId="10" fillId="7" borderId="24" xfId="0" applyNumberFormat="1" applyFont="1" applyFill="1" applyBorder="1" applyAlignment="1">
      <alignment horizontal="center" vertical="top" wrapText="1"/>
    </xf>
    <xf numFmtId="3" fontId="12" fillId="7" borderId="24" xfId="0" applyNumberFormat="1" applyFont="1" applyFill="1" applyBorder="1" applyAlignment="1">
      <alignment horizontal="center" vertical="top" wrapText="1"/>
    </xf>
    <xf numFmtId="3" fontId="12" fillId="7" borderId="27" xfId="0" applyNumberFormat="1" applyFont="1" applyFill="1" applyBorder="1" applyAlignment="1">
      <alignment horizontal="center" vertical="top" wrapText="1"/>
    </xf>
    <xf numFmtId="3" fontId="4" fillId="7" borderId="26" xfId="0" applyNumberFormat="1" applyFont="1" applyFill="1" applyBorder="1" applyAlignment="1">
      <alignment vertical="top"/>
    </xf>
    <xf numFmtId="3" fontId="12" fillId="7" borderId="30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/>
    </xf>
    <xf numFmtId="3" fontId="5" fillId="7" borderId="3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vertical="center"/>
    </xf>
    <xf numFmtId="3" fontId="4" fillId="7" borderId="23" xfId="0" applyNumberFormat="1" applyFont="1" applyFill="1" applyBorder="1" applyAlignment="1">
      <alignment vertical="top" wrapText="1"/>
    </xf>
    <xf numFmtId="0" fontId="4" fillId="7" borderId="12" xfId="0" applyNumberFormat="1" applyFont="1" applyFill="1" applyBorder="1" applyAlignment="1">
      <alignment horizontal="center" vertical="top"/>
    </xf>
    <xf numFmtId="0" fontId="4" fillId="7" borderId="36" xfId="0" applyFont="1" applyFill="1" applyBorder="1" applyAlignment="1">
      <alignment horizontal="left" vertical="top" wrapText="1"/>
    </xf>
    <xf numFmtId="3" fontId="6" fillId="10" borderId="79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vertical="top" wrapText="1"/>
    </xf>
    <xf numFmtId="3" fontId="4" fillId="7" borderId="5" xfId="0" applyNumberFormat="1" applyFont="1" applyFill="1" applyBorder="1" applyAlignment="1">
      <alignment vertical="top"/>
    </xf>
    <xf numFmtId="3" fontId="13" fillId="7" borderId="36" xfId="0" applyNumberFormat="1" applyFont="1" applyFill="1" applyBorder="1" applyAlignment="1">
      <alignment horizontal="right" vertical="top"/>
    </xf>
    <xf numFmtId="3" fontId="4" fillId="7" borderId="6" xfId="0" applyNumberFormat="1" applyFont="1" applyFill="1" applyBorder="1" applyAlignment="1">
      <alignment horizontal="right" vertical="top"/>
    </xf>
    <xf numFmtId="3" fontId="4" fillId="7" borderId="15" xfId="0" applyNumberFormat="1" applyFont="1" applyFill="1" applyBorder="1" applyAlignment="1">
      <alignment horizontal="right" vertical="top"/>
    </xf>
    <xf numFmtId="3" fontId="4" fillId="7" borderId="88" xfId="0" applyNumberFormat="1" applyFont="1" applyFill="1" applyBorder="1" applyAlignment="1">
      <alignment horizontal="right" vertical="top"/>
    </xf>
    <xf numFmtId="3" fontId="13" fillId="7" borderId="15" xfId="0" applyNumberFormat="1" applyFont="1" applyFill="1" applyBorder="1" applyAlignment="1">
      <alignment horizontal="right" vertical="top" wrapText="1"/>
    </xf>
    <xf numFmtId="3" fontId="13" fillId="7" borderId="39" xfId="0" applyNumberFormat="1" applyFont="1" applyFill="1" applyBorder="1" applyAlignment="1">
      <alignment horizontal="center" vertical="top" wrapText="1"/>
    </xf>
    <xf numFmtId="0" fontId="4" fillId="7" borderId="58" xfId="0" applyFont="1" applyFill="1" applyBorder="1" applyAlignment="1">
      <alignment horizontal="left" vertical="top" wrapText="1"/>
    </xf>
    <xf numFmtId="3" fontId="13" fillId="7" borderId="35" xfId="0" applyNumberFormat="1" applyFont="1" applyFill="1" applyBorder="1" applyAlignment="1">
      <alignment horizontal="left" vertical="top" wrapText="1"/>
    </xf>
    <xf numFmtId="3" fontId="10" fillId="7" borderId="73" xfId="0" applyNumberFormat="1" applyFont="1" applyFill="1" applyBorder="1" applyAlignment="1">
      <alignment horizontal="left" vertical="top" wrapText="1"/>
    </xf>
    <xf numFmtId="3" fontId="13" fillId="7" borderId="16" xfId="0" applyNumberFormat="1" applyFont="1" applyFill="1" applyBorder="1" applyAlignment="1">
      <alignment horizontal="center" vertical="top" wrapText="1"/>
    </xf>
    <xf numFmtId="3" fontId="4" fillId="7" borderId="11" xfId="0" applyNumberFormat="1" applyFont="1" applyFill="1" applyBorder="1" applyAlignment="1">
      <alignment horizontal="center" vertical="top" wrapText="1"/>
    </xf>
    <xf numFmtId="3" fontId="13" fillId="7" borderId="87" xfId="0" applyNumberFormat="1" applyFont="1" applyFill="1" applyBorder="1" applyAlignment="1">
      <alignment horizontal="center" vertical="top"/>
    </xf>
    <xf numFmtId="3" fontId="13" fillId="7" borderId="15" xfId="0" applyNumberFormat="1" applyFont="1" applyFill="1" applyBorder="1" applyAlignment="1">
      <alignment horizontal="center" vertical="top"/>
    </xf>
    <xf numFmtId="3" fontId="13" fillId="7" borderId="16" xfId="0" applyNumberFormat="1" applyFont="1" applyFill="1" applyBorder="1" applyAlignment="1">
      <alignment horizontal="right" vertical="top"/>
    </xf>
    <xf numFmtId="3" fontId="13" fillId="7" borderId="52" xfId="0" applyNumberFormat="1" applyFont="1" applyFill="1" applyBorder="1" applyAlignment="1">
      <alignment horizontal="center" vertical="top" wrapText="1"/>
    </xf>
    <xf numFmtId="0" fontId="4" fillId="7" borderId="50" xfId="0" applyFont="1" applyFill="1" applyBorder="1" applyAlignment="1">
      <alignment horizontal="left" vertical="top" wrapText="1"/>
    </xf>
    <xf numFmtId="3" fontId="4" fillId="7" borderId="49" xfId="0" applyNumberFormat="1" applyFont="1" applyFill="1" applyBorder="1" applyAlignment="1">
      <alignment horizontal="center" vertical="top"/>
    </xf>
    <xf numFmtId="3" fontId="12" fillId="7" borderId="73" xfId="0" applyNumberFormat="1" applyFont="1" applyFill="1" applyBorder="1" applyAlignment="1">
      <alignment horizontal="center" vertical="top" wrapText="1"/>
    </xf>
    <xf numFmtId="3" fontId="13" fillId="7" borderId="55" xfId="0" applyNumberFormat="1" applyFont="1" applyFill="1" applyBorder="1" applyAlignment="1">
      <alignment horizontal="left" vertical="top" wrapText="1"/>
    </xf>
    <xf numFmtId="3" fontId="13" fillId="0" borderId="37" xfId="0" applyNumberFormat="1" applyFont="1" applyFill="1" applyBorder="1" applyAlignment="1">
      <alignment horizontal="right" vertical="top"/>
    </xf>
    <xf numFmtId="3" fontId="13" fillId="0" borderId="37" xfId="0" applyNumberFormat="1" applyFont="1" applyFill="1" applyBorder="1" applyAlignment="1">
      <alignment horizontal="center" vertical="top"/>
    </xf>
    <xf numFmtId="3" fontId="13" fillId="0" borderId="73" xfId="0" applyNumberFormat="1" applyFont="1" applyFill="1" applyBorder="1" applyAlignment="1">
      <alignment horizontal="center" vertical="top"/>
    </xf>
    <xf numFmtId="3" fontId="13" fillId="0" borderId="55" xfId="0" applyNumberFormat="1" applyFont="1" applyFill="1" applyBorder="1" applyAlignment="1">
      <alignment horizontal="center" vertical="top"/>
    </xf>
    <xf numFmtId="3" fontId="4" fillId="7" borderId="11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6" fillId="6" borderId="4" xfId="0" applyNumberFormat="1" applyFont="1" applyFill="1" applyBorder="1" applyAlignment="1">
      <alignment horizontal="center" vertical="top"/>
    </xf>
    <xf numFmtId="3" fontId="4" fillId="6" borderId="25" xfId="0" applyNumberFormat="1" applyFont="1" applyFill="1" applyBorder="1" applyAlignment="1">
      <alignment horizontal="center" vertical="top"/>
    </xf>
    <xf numFmtId="3" fontId="5" fillId="7" borderId="0" xfId="0" applyNumberFormat="1" applyFont="1" applyFill="1" applyBorder="1" applyAlignment="1">
      <alignment horizontal="center" vertical="top" wrapText="1"/>
    </xf>
    <xf numFmtId="3" fontId="4" fillId="9" borderId="11" xfId="0" applyNumberFormat="1" applyFont="1" applyFill="1" applyBorder="1" applyAlignment="1">
      <alignment horizontal="right" vertical="top"/>
    </xf>
    <xf numFmtId="3" fontId="4" fillId="0" borderId="14" xfId="0" applyNumberFormat="1" applyFont="1" applyBorder="1" applyAlignment="1">
      <alignment horizontal="right" vertical="top"/>
    </xf>
    <xf numFmtId="3" fontId="6" fillId="7" borderId="55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right" vertical="top"/>
    </xf>
    <xf numFmtId="3" fontId="4" fillId="7" borderId="55" xfId="0" applyNumberFormat="1" applyFont="1" applyFill="1" applyBorder="1" applyAlignment="1">
      <alignment horizontal="right" vertical="top"/>
    </xf>
    <xf numFmtId="3" fontId="4" fillId="0" borderId="16" xfId="0" applyNumberFormat="1" applyFont="1" applyBorder="1" applyAlignment="1">
      <alignment vertical="top"/>
    </xf>
    <xf numFmtId="3" fontId="4" fillId="7" borderId="51" xfId="0" applyNumberFormat="1" applyFont="1" applyFill="1" applyBorder="1" applyAlignment="1">
      <alignment horizontal="left" vertical="top" wrapText="1"/>
    </xf>
    <xf numFmtId="3" fontId="4" fillId="7" borderId="108" xfId="0" applyNumberFormat="1" applyFont="1" applyFill="1" applyBorder="1" applyAlignment="1">
      <alignment horizontal="center" vertical="top"/>
    </xf>
    <xf numFmtId="3" fontId="4" fillId="7" borderId="53" xfId="0" applyNumberFormat="1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vertical="top" wrapText="1"/>
    </xf>
    <xf numFmtId="0" fontId="4" fillId="7" borderId="11" xfId="0" applyFont="1" applyFill="1" applyBorder="1" applyAlignment="1">
      <alignment vertical="top" wrapText="1"/>
    </xf>
    <xf numFmtId="3" fontId="4" fillId="7" borderId="81" xfId="0" applyNumberFormat="1" applyFont="1" applyFill="1" applyBorder="1" applyAlignment="1">
      <alignment vertical="top"/>
    </xf>
    <xf numFmtId="3" fontId="4" fillId="7" borderId="42" xfId="0" applyNumberFormat="1" applyFont="1" applyFill="1" applyBorder="1" applyAlignment="1">
      <alignment horizontal="right" vertical="top"/>
    </xf>
    <xf numFmtId="3" fontId="13" fillId="7" borderId="11" xfId="0" applyNumberFormat="1" applyFont="1" applyFill="1" applyBorder="1" applyAlignment="1">
      <alignment horizontal="right" vertical="top"/>
    </xf>
    <xf numFmtId="3" fontId="5" fillId="7" borderId="12" xfId="0" applyNumberFormat="1" applyFont="1" applyFill="1" applyBorder="1" applyAlignment="1">
      <alignment horizontal="right" vertical="top" wrapText="1"/>
    </xf>
    <xf numFmtId="3" fontId="13" fillId="7" borderId="35" xfId="0" applyNumberFormat="1" applyFont="1" applyFill="1" applyBorder="1" applyAlignment="1">
      <alignment horizontal="right" vertical="top"/>
    </xf>
    <xf numFmtId="0" fontId="4" fillId="0" borderId="63" xfId="0" applyFont="1" applyFill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3" fontId="4" fillId="7" borderId="46" xfId="0" applyNumberFormat="1" applyFont="1" applyFill="1" applyBorder="1" applyAlignment="1">
      <alignment horizontal="center" vertical="top"/>
    </xf>
    <xf numFmtId="0" fontId="4" fillId="7" borderId="45" xfId="0" applyFont="1" applyFill="1" applyBorder="1" applyAlignment="1">
      <alignment horizontal="left" vertical="top" wrapText="1"/>
    </xf>
    <xf numFmtId="0" fontId="4" fillId="7" borderId="17" xfId="0" applyFont="1" applyFill="1" applyBorder="1" applyAlignment="1">
      <alignment horizontal="left" vertical="top" wrapText="1"/>
    </xf>
    <xf numFmtId="0" fontId="4" fillId="7" borderId="65" xfId="0" applyFont="1" applyFill="1" applyBorder="1" applyAlignment="1">
      <alignment horizontal="center" vertical="top"/>
    </xf>
    <xf numFmtId="0" fontId="4" fillId="7" borderId="76" xfId="1" applyNumberFormat="1" applyFont="1" applyFill="1" applyBorder="1" applyAlignment="1">
      <alignment horizontal="center" vertical="top" wrapText="1"/>
    </xf>
    <xf numFmtId="3" fontId="4" fillId="0" borderId="72" xfId="0" applyNumberFormat="1" applyFont="1" applyBorder="1" applyAlignment="1">
      <alignment horizontal="center" vertical="top"/>
    </xf>
    <xf numFmtId="0" fontId="4" fillId="7" borderId="46" xfId="0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right" vertical="top"/>
    </xf>
    <xf numFmtId="3" fontId="5" fillId="7" borderId="14" xfId="0" applyNumberFormat="1" applyFont="1" applyFill="1" applyBorder="1" applyAlignment="1">
      <alignment horizontal="right" vertical="top"/>
    </xf>
    <xf numFmtId="3" fontId="5" fillId="7" borderId="36" xfId="0" applyNumberFormat="1" applyFont="1" applyFill="1" applyBorder="1" applyAlignment="1">
      <alignment horizontal="right" vertical="top"/>
    </xf>
    <xf numFmtId="3" fontId="4" fillId="0" borderId="44" xfId="0" applyNumberFormat="1" applyFont="1" applyBorder="1" applyAlignment="1">
      <alignment horizontal="right" vertical="top"/>
    </xf>
    <xf numFmtId="3" fontId="6" fillId="6" borderId="26" xfId="0" applyNumberFormat="1" applyFont="1" applyFill="1" applyBorder="1" applyAlignment="1">
      <alignment horizontal="right" vertical="top"/>
    </xf>
    <xf numFmtId="3" fontId="4" fillId="0" borderId="14" xfId="0" applyNumberFormat="1" applyFont="1" applyBorder="1" applyAlignment="1">
      <alignment vertical="top" wrapText="1"/>
    </xf>
    <xf numFmtId="3" fontId="4" fillId="0" borderId="58" xfId="0" applyNumberFormat="1" applyFont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left" vertical="top" wrapText="1"/>
    </xf>
    <xf numFmtId="3" fontId="4" fillId="0" borderId="45" xfId="0" applyNumberFormat="1" applyFont="1" applyFill="1" applyBorder="1" applyAlignment="1">
      <alignment vertical="top" wrapText="1"/>
    </xf>
    <xf numFmtId="49" fontId="6" fillId="7" borderId="73" xfId="0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horizontal="center" vertical="top" wrapText="1"/>
    </xf>
    <xf numFmtId="3" fontId="4" fillId="0" borderId="78" xfId="0" applyNumberFormat="1" applyFont="1" applyBorder="1" applyAlignment="1">
      <alignment horizontal="center" vertical="top"/>
    </xf>
    <xf numFmtId="3" fontId="4" fillId="0" borderId="47" xfId="0" applyNumberFormat="1" applyFont="1" applyBorder="1" applyAlignment="1">
      <alignment horizontal="center" vertical="top"/>
    </xf>
    <xf numFmtId="3" fontId="4" fillId="7" borderId="16" xfId="0" applyNumberFormat="1" applyFont="1" applyFill="1" applyBorder="1" applyAlignment="1">
      <alignment horizontal="center" vertical="top"/>
    </xf>
    <xf numFmtId="3" fontId="4" fillId="0" borderId="51" xfId="0" applyNumberFormat="1" applyFont="1" applyBorder="1" applyAlignment="1">
      <alignment horizontal="left" vertical="top" wrapText="1"/>
    </xf>
    <xf numFmtId="0" fontId="4" fillId="7" borderId="51" xfId="0" applyFont="1" applyFill="1" applyBorder="1" applyAlignment="1">
      <alignment horizontal="left" vertical="top" wrapText="1"/>
    </xf>
    <xf numFmtId="3" fontId="19" fillId="4" borderId="104" xfId="0" applyNumberFormat="1" applyFont="1" applyFill="1" applyBorder="1" applyAlignment="1">
      <alignment horizontal="center" vertical="top"/>
    </xf>
    <xf numFmtId="3" fontId="19" fillId="3" borderId="104" xfId="0" applyNumberFormat="1" applyFont="1" applyFill="1" applyBorder="1" applyAlignment="1">
      <alignment horizontal="center" vertical="top"/>
    </xf>
    <xf numFmtId="3" fontId="4" fillId="7" borderId="41" xfId="0" applyNumberFormat="1" applyFont="1" applyFill="1" applyBorder="1" applyAlignment="1">
      <alignment vertical="top"/>
    </xf>
    <xf numFmtId="3" fontId="4" fillId="7" borderId="38" xfId="0" applyNumberFormat="1" applyFont="1" applyFill="1" applyBorder="1" applyAlignment="1">
      <alignment vertical="top"/>
    </xf>
    <xf numFmtId="3" fontId="6" fillId="7" borderId="13" xfId="0" applyNumberFormat="1" applyFont="1" applyFill="1" applyBorder="1" applyAlignment="1">
      <alignment vertical="top"/>
    </xf>
    <xf numFmtId="3" fontId="6" fillId="7" borderId="35" xfId="0" applyNumberFormat="1" applyFont="1" applyFill="1" applyBorder="1" applyAlignment="1">
      <alignment vertical="top"/>
    </xf>
    <xf numFmtId="3" fontId="4" fillId="7" borderId="16" xfId="0" applyNumberFormat="1" applyFont="1" applyFill="1" applyBorder="1" applyAlignment="1">
      <alignment horizontal="center" vertical="top" wrapText="1"/>
    </xf>
    <xf numFmtId="3" fontId="5" fillId="7" borderId="41" xfId="0" applyNumberFormat="1" applyFont="1" applyFill="1" applyBorder="1" applyAlignment="1">
      <alignment horizontal="center" vertical="top"/>
    </xf>
    <xf numFmtId="0" fontId="4" fillId="7" borderId="41" xfId="0" applyFont="1" applyFill="1" applyBorder="1" applyAlignment="1">
      <alignment horizontal="center" vertical="top"/>
    </xf>
    <xf numFmtId="49" fontId="6" fillId="7" borderId="12" xfId="0" applyNumberFormat="1" applyFont="1" applyFill="1" applyBorder="1" applyAlignment="1">
      <alignment vertical="top"/>
    </xf>
    <xf numFmtId="3" fontId="4" fillId="7" borderId="0" xfId="1" applyNumberFormat="1" applyFont="1" applyFill="1" applyBorder="1" applyAlignment="1">
      <alignment horizontal="center" vertical="top" wrapText="1"/>
    </xf>
    <xf numFmtId="3" fontId="4" fillId="0" borderId="45" xfId="0" applyNumberFormat="1" applyFont="1" applyBorder="1" applyAlignment="1">
      <alignment vertical="top" wrapText="1"/>
    </xf>
    <xf numFmtId="3" fontId="4" fillId="7" borderId="35" xfId="1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Border="1" applyAlignment="1">
      <alignment vertical="top"/>
    </xf>
    <xf numFmtId="0" fontId="4" fillId="7" borderId="40" xfId="0" applyFont="1" applyFill="1" applyBorder="1" applyAlignment="1">
      <alignment horizontal="center" vertical="top"/>
    </xf>
    <xf numFmtId="3" fontId="4" fillId="7" borderId="44" xfId="0" applyNumberFormat="1" applyFont="1" applyFill="1" applyBorder="1" applyAlignment="1">
      <alignment horizontal="right" vertical="top"/>
    </xf>
    <xf numFmtId="3" fontId="4" fillId="7" borderId="55" xfId="0" applyNumberFormat="1" applyFont="1" applyFill="1" applyBorder="1" applyAlignment="1">
      <alignment horizontal="center" vertical="top" wrapText="1"/>
    </xf>
    <xf numFmtId="49" fontId="4" fillId="0" borderId="10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3" fontId="4" fillId="0" borderId="114" xfId="0" applyNumberFormat="1" applyFont="1" applyBorder="1" applyAlignment="1">
      <alignment horizontal="center" vertical="top"/>
    </xf>
    <xf numFmtId="3" fontId="4" fillId="7" borderId="116" xfId="0" applyNumberFormat="1" applyFont="1" applyFill="1" applyBorder="1" applyAlignment="1">
      <alignment horizontal="right" vertical="top"/>
    </xf>
    <xf numFmtId="3" fontId="4" fillId="0" borderId="114" xfId="0" applyNumberFormat="1" applyFont="1" applyBorder="1" applyAlignment="1">
      <alignment horizontal="right" vertical="top"/>
    </xf>
    <xf numFmtId="3" fontId="4" fillId="0" borderId="115" xfId="0" applyNumberFormat="1" applyFont="1" applyBorder="1" applyAlignment="1">
      <alignment vertical="top" wrapText="1"/>
    </xf>
    <xf numFmtId="3" fontId="4" fillId="0" borderId="116" xfId="0" applyNumberFormat="1" applyFont="1" applyBorder="1" applyAlignment="1">
      <alignment horizontal="center" vertical="top"/>
    </xf>
    <xf numFmtId="3" fontId="4" fillId="0" borderId="117" xfId="0" applyNumberFormat="1" applyFont="1" applyBorder="1" applyAlignment="1">
      <alignment horizontal="center" vertical="top"/>
    </xf>
    <xf numFmtId="3" fontId="4" fillId="7" borderId="32" xfId="0" applyNumberFormat="1" applyFont="1" applyFill="1" applyBorder="1" applyAlignment="1">
      <alignment horizontal="right" vertical="top"/>
    </xf>
    <xf numFmtId="3" fontId="5" fillId="7" borderId="81" xfId="0" applyNumberFormat="1" applyFont="1" applyFill="1" applyBorder="1" applyAlignment="1">
      <alignment horizontal="center" vertical="top" wrapText="1"/>
    </xf>
    <xf numFmtId="3" fontId="10" fillId="7" borderId="13" xfId="0" applyNumberFormat="1" applyFont="1" applyFill="1" applyBorder="1" applyAlignment="1">
      <alignment horizontal="center" vertical="top"/>
    </xf>
    <xf numFmtId="3" fontId="10" fillId="7" borderId="35" xfId="0" applyNumberFormat="1" applyFont="1" applyFill="1" applyBorder="1" applyAlignment="1">
      <alignment horizontal="center" vertical="top"/>
    </xf>
    <xf numFmtId="3" fontId="10" fillId="7" borderId="25" xfId="0" applyNumberFormat="1" applyFont="1" applyFill="1" applyBorder="1" applyAlignment="1">
      <alignment horizontal="center" vertical="top"/>
    </xf>
    <xf numFmtId="3" fontId="10" fillId="7" borderId="30" xfId="0" applyNumberFormat="1" applyFont="1" applyFill="1" applyBorder="1" applyAlignment="1">
      <alignment horizontal="center" vertical="top"/>
    </xf>
    <xf numFmtId="3" fontId="4" fillId="7" borderId="111" xfId="0" applyNumberFormat="1" applyFont="1" applyFill="1" applyBorder="1" applyAlignment="1">
      <alignment horizontal="center" vertical="top"/>
    </xf>
    <xf numFmtId="3" fontId="4" fillId="7" borderId="111" xfId="0" applyNumberFormat="1" applyFont="1" applyFill="1" applyBorder="1" applyAlignment="1">
      <alignment vertical="top"/>
    </xf>
    <xf numFmtId="3" fontId="4" fillId="7" borderId="118" xfId="0" applyNumberFormat="1" applyFont="1" applyFill="1" applyBorder="1" applyAlignment="1">
      <alignment vertical="top"/>
    </xf>
    <xf numFmtId="49" fontId="6" fillId="7" borderId="73" xfId="0" applyNumberFormat="1" applyFont="1" applyFill="1" applyBorder="1" applyAlignment="1">
      <alignment horizontal="center" vertical="top" wrapText="1"/>
    </xf>
    <xf numFmtId="3" fontId="6" fillId="7" borderId="73" xfId="1" applyNumberFormat="1" applyFont="1" applyFill="1" applyBorder="1" applyAlignment="1">
      <alignment horizontal="center" vertical="top"/>
    </xf>
    <xf numFmtId="3" fontId="5" fillId="7" borderId="73" xfId="0" applyNumberFormat="1" applyFont="1" applyFill="1" applyBorder="1" applyAlignment="1">
      <alignment vertical="top" wrapText="1"/>
    </xf>
    <xf numFmtId="3" fontId="6" fillId="7" borderId="39" xfId="1" applyNumberFormat="1" applyFont="1" applyFill="1" applyBorder="1" applyAlignment="1">
      <alignment horizontal="center" vertical="top"/>
    </xf>
    <xf numFmtId="3" fontId="6" fillId="0" borderId="12" xfId="1" applyNumberFormat="1" applyFont="1" applyBorder="1" applyAlignment="1">
      <alignment horizontal="center" vertical="top"/>
    </xf>
    <xf numFmtId="3" fontId="6" fillId="0" borderId="13" xfId="1" applyNumberFormat="1" applyFont="1" applyBorder="1" applyAlignment="1">
      <alignment horizontal="center" vertical="top"/>
    </xf>
    <xf numFmtId="0" fontId="6" fillId="7" borderId="76" xfId="1" applyNumberFormat="1" applyFont="1" applyFill="1" applyBorder="1" applyAlignment="1">
      <alignment horizontal="center" vertical="top"/>
    </xf>
    <xf numFmtId="49" fontId="4" fillId="7" borderId="55" xfId="0" applyNumberFormat="1" applyFont="1" applyFill="1" applyBorder="1" applyAlignment="1">
      <alignment horizontal="center" vertical="top" wrapText="1"/>
    </xf>
    <xf numFmtId="3" fontId="4" fillId="0" borderId="117" xfId="0" applyNumberFormat="1" applyFont="1" applyBorder="1" applyAlignment="1">
      <alignment horizontal="right" vertical="top"/>
    </xf>
    <xf numFmtId="3" fontId="6" fillId="10" borderId="23" xfId="0" applyNumberFormat="1" applyFont="1" applyFill="1" applyBorder="1" applyAlignment="1">
      <alignment horizontal="right" vertical="top"/>
    </xf>
    <xf numFmtId="3" fontId="6" fillId="10" borderId="24" xfId="0" applyNumberFormat="1" applyFont="1" applyFill="1" applyBorder="1" applyAlignment="1">
      <alignment horizontal="right" vertical="top"/>
    </xf>
    <xf numFmtId="3" fontId="4" fillId="7" borderId="82" xfId="0" applyNumberFormat="1" applyFont="1" applyFill="1" applyBorder="1" applyAlignment="1">
      <alignment horizontal="right" vertical="top"/>
    </xf>
    <xf numFmtId="3" fontId="4" fillId="7" borderId="83" xfId="0" applyNumberFormat="1" applyFont="1" applyFill="1" applyBorder="1" applyAlignment="1">
      <alignment horizontal="right" vertical="top"/>
    </xf>
    <xf numFmtId="3" fontId="4" fillId="0" borderId="84" xfId="0" applyNumberFormat="1" applyFont="1" applyFill="1" applyBorder="1" applyAlignment="1">
      <alignment horizontal="right" vertical="top"/>
    </xf>
    <xf numFmtId="3" fontId="6" fillId="10" borderId="86" xfId="0" applyNumberFormat="1" applyFont="1" applyFill="1" applyBorder="1" applyAlignment="1">
      <alignment horizontal="right" vertical="top"/>
    </xf>
    <xf numFmtId="3" fontId="6" fillId="10" borderId="42" xfId="0" applyNumberFormat="1" applyFont="1" applyFill="1" applyBorder="1" applyAlignment="1">
      <alignment horizontal="right" vertical="top"/>
    </xf>
    <xf numFmtId="3" fontId="4" fillId="7" borderId="8" xfId="0" applyNumberFormat="1" applyFont="1" applyFill="1" applyBorder="1" applyAlignment="1">
      <alignment horizontal="right" vertical="top"/>
    </xf>
    <xf numFmtId="3" fontId="4" fillId="9" borderId="82" xfId="0" applyNumberFormat="1" applyFont="1" applyFill="1" applyBorder="1" applyAlignment="1">
      <alignment horizontal="right" vertical="top"/>
    </xf>
    <xf numFmtId="3" fontId="4" fillId="9" borderId="83" xfId="0" applyNumberFormat="1" applyFont="1" applyFill="1" applyBorder="1" applyAlignment="1">
      <alignment horizontal="right" vertical="top"/>
    </xf>
    <xf numFmtId="3" fontId="4" fillId="9" borderId="84" xfId="0" applyNumberFormat="1" applyFont="1" applyFill="1" applyBorder="1" applyAlignment="1">
      <alignment horizontal="right" vertical="top"/>
    </xf>
    <xf numFmtId="3" fontId="6" fillId="10" borderId="29" xfId="0" applyNumberFormat="1" applyFont="1" applyFill="1" applyBorder="1" applyAlignment="1">
      <alignment horizontal="right" vertical="top"/>
    </xf>
    <xf numFmtId="3" fontId="6" fillId="10" borderId="31" xfId="0" applyNumberFormat="1" applyFont="1" applyFill="1" applyBorder="1" applyAlignment="1">
      <alignment horizontal="right" vertical="top"/>
    </xf>
    <xf numFmtId="3" fontId="4" fillId="7" borderId="119" xfId="0" applyNumberFormat="1" applyFont="1" applyFill="1" applyBorder="1" applyAlignment="1">
      <alignment horizontal="right" vertical="top"/>
    </xf>
    <xf numFmtId="3" fontId="4" fillId="7" borderId="98" xfId="0" applyNumberFormat="1" applyFont="1" applyFill="1" applyBorder="1" applyAlignment="1">
      <alignment horizontal="right" vertical="top"/>
    </xf>
    <xf numFmtId="3" fontId="6" fillId="10" borderId="25" xfId="0" applyNumberFormat="1" applyFont="1" applyFill="1" applyBorder="1" applyAlignment="1">
      <alignment horizontal="right" vertical="top"/>
    </xf>
    <xf numFmtId="3" fontId="6" fillId="10" borderId="30" xfId="0" applyNumberFormat="1" applyFont="1" applyFill="1" applyBorder="1" applyAlignment="1">
      <alignment horizontal="right" vertical="top"/>
    </xf>
    <xf numFmtId="3" fontId="4" fillId="7" borderId="97" xfId="0" applyNumberFormat="1" applyFont="1" applyFill="1" applyBorder="1" applyAlignment="1">
      <alignment vertical="top"/>
    </xf>
    <xf numFmtId="3" fontId="4" fillId="7" borderId="19" xfId="0" applyNumberFormat="1" applyFont="1" applyFill="1" applyBorder="1" applyAlignment="1">
      <alignment vertical="top"/>
    </xf>
    <xf numFmtId="3" fontId="5" fillId="7" borderId="41" xfId="0" applyNumberFormat="1" applyFont="1" applyFill="1" applyBorder="1" applyAlignment="1">
      <alignment horizontal="center" vertical="top" wrapText="1"/>
    </xf>
    <xf numFmtId="3" fontId="6" fillId="7" borderId="42" xfId="1" applyNumberFormat="1" applyFont="1" applyFill="1" applyBorder="1" applyAlignment="1">
      <alignment horizontal="center" vertical="top"/>
    </xf>
    <xf numFmtId="3" fontId="4" fillId="0" borderId="81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6" fillId="7" borderId="13" xfId="0" applyFont="1" applyFill="1" applyBorder="1" applyAlignment="1">
      <alignment horizontal="left" vertical="top" wrapText="1"/>
    </xf>
    <xf numFmtId="49" fontId="6" fillId="4" borderId="14" xfId="0" applyNumberFormat="1" applyFont="1" applyFill="1" applyBorder="1" applyAlignment="1">
      <alignment vertical="top"/>
    </xf>
    <xf numFmtId="0" fontId="4" fillId="7" borderId="87" xfId="0" applyFont="1" applyFill="1" applyBorder="1" applyAlignment="1">
      <alignment horizontal="left" vertical="top" wrapText="1"/>
    </xf>
    <xf numFmtId="165" fontId="4" fillId="7" borderId="77" xfId="0" applyNumberFormat="1" applyFont="1" applyFill="1" applyBorder="1" applyAlignment="1">
      <alignment vertical="top"/>
    </xf>
    <xf numFmtId="165" fontId="4" fillId="7" borderId="65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vertical="top"/>
    </xf>
    <xf numFmtId="3" fontId="4" fillId="7" borderId="57" xfId="0" applyNumberFormat="1" applyFont="1" applyFill="1" applyBorder="1" applyAlignment="1">
      <alignment horizontal="center" vertical="top"/>
    </xf>
    <xf numFmtId="3" fontId="4" fillId="7" borderId="42" xfId="0" applyNumberFormat="1" applyFont="1" applyFill="1" applyBorder="1" applyAlignment="1">
      <alignment vertical="center" textRotation="90"/>
    </xf>
    <xf numFmtId="3" fontId="4" fillId="7" borderId="20" xfId="0" applyNumberFormat="1" applyFont="1" applyFill="1" applyBorder="1" applyAlignment="1">
      <alignment vertical="center" textRotation="90"/>
    </xf>
    <xf numFmtId="49" fontId="6" fillId="7" borderId="41" xfId="0" applyNumberFormat="1" applyFont="1" applyFill="1" applyBorder="1" applyAlignment="1">
      <alignment horizontal="center" vertical="top"/>
    </xf>
    <xf numFmtId="49" fontId="4" fillId="7" borderId="76" xfId="0" applyNumberFormat="1" applyFont="1" applyFill="1" applyBorder="1" applyAlignment="1">
      <alignment horizontal="center" vertical="top"/>
    </xf>
    <xf numFmtId="49" fontId="4" fillId="7" borderId="55" xfId="0" applyNumberFormat="1" applyFont="1" applyFill="1" applyBorder="1" applyAlignment="1">
      <alignment horizontal="center" vertical="top"/>
    </xf>
    <xf numFmtId="49" fontId="6" fillId="7" borderId="76" xfId="0" applyNumberFormat="1" applyFont="1" applyFill="1" applyBorder="1" applyAlignment="1">
      <alignment horizontal="center" vertical="top"/>
    </xf>
    <xf numFmtId="49" fontId="6" fillId="7" borderId="63" xfId="0" applyNumberFormat="1" applyFont="1" applyFill="1" applyBorder="1" applyAlignment="1">
      <alignment horizontal="center" vertical="top"/>
    </xf>
    <xf numFmtId="3" fontId="4" fillId="0" borderId="59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right" vertical="top"/>
    </xf>
    <xf numFmtId="3" fontId="4" fillId="7" borderId="59" xfId="0" applyNumberFormat="1" applyFont="1" applyFill="1" applyBorder="1" applyAlignment="1">
      <alignment vertical="top" wrapText="1"/>
    </xf>
    <xf numFmtId="3" fontId="4" fillId="7" borderId="12" xfId="0" applyNumberFormat="1" applyFont="1" applyFill="1" applyBorder="1" applyAlignment="1">
      <alignment horizontal="right" vertical="top" wrapText="1"/>
    </xf>
    <xf numFmtId="3" fontId="4" fillId="0" borderId="107" xfId="0" applyNumberFormat="1" applyFont="1" applyBorder="1" applyAlignment="1">
      <alignment vertical="top"/>
    </xf>
    <xf numFmtId="3" fontId="4" fillId="0" borderId="49" xfId="0" applyNumberFormat="1" applyFont="1" applyBorder="1" applyAlignment="1">
      <alignment vertical="top"/>
    </xf>
    <xf numFmtId="166" fontId="4" fillId="10" borderId="65" xfId="0" applyNumberFormat="1" applyFont="1" applyFill="1" applyBorder="1" applyAlignment="1">
      <alignment vertical="top"/>
    </xf>
    <xf numFmtId="166" fontId="4" fillId="10" borderId="40" xfId="0" applyNumberFormat="1" applyFont="1" applyFill="1" applyBorder="1" applyAlignment="1">
      <alignment vertical="top"/>
    </xf>
    <xf numFmtId="166" fontId="4" fillId="7" borderId="16" xfId="0" applyNumberFormat="1" applyFont="1" applyFill="1" applyBorder="1" applyAlignment="1">
      <alignment horizontal="right" vertical="top"/>
    </xf>
    <xf numFmtId="166" fontId="4" fillId="0" borderId="16" xfId="0" applyNumberFormat="1" applyFont="1" applyBorder="1" applyAlignment="1">
      <alignment vertical="top"/>
    </xf>
    <xf numFmtId="166" fontId="4" fillId="7" borderId="16" xfId="0" applyNumberFormat="1" applyFont="1" applyFill="1" applyBorder="1" applyAlignment="1">
      <alignment vertical="top"/>
    </xf>
    <xf numFmtId="166" fontId="4" fillId="7" borderId="14" xfId="0" applyNumberFormat="1" applyFont="1" applyFill="1" applyBorder="1" applyAlignment="1">
      <alignment vertical="top"/>
    </xf>
    <xf numFmtId="166" fontId="4" fillId="0" borderId="33" xfId="0" applyNumberFormat="1" applyFont="1" applyBorder="1" applyAlignment="1">
      <alignment horizontal="right" vertical="top"/>
    </xf>
    <xf numFmtId="166" fontId="4" fillId="0" borderId="80" xfId="0" applyNumberFormat="1" applyFont="1" applyBorder="1" applyAlignment="1">
      <alignment horizontal="right" vertical="top"/>
    </xf>
    <xf numFmtId="166" fontId="6" fillId="10" borderId="28" xfId="0" applyNumberFormat="1" applyFont="1" applyFill="1" applyBorder="1" applyAlignment="1">
      <alignment horizontal="right" vertical="top"/>
    </xf>
    <xf numFmtId="166" fontId="6" fillId="10" borderId="26" xfId="0" applyNumberFormat="1" applyFont="1" applyFill="1" applyBorder="1" applyAlignment="1">
      <alignment horizontal="right" vertical="top"/>
    </xf>
    <xf numFmtId="166" fontId="5" fillId="0" borderId="80" xfId="0" applyNumberFormat="1" applyFont="1" applyFill="1" applyBorder="1" applyAlignment="1">
      <alignment horizontal="right" vertical="top"/>
    </xf>
    <xf numFmtId="166" fontId="6" fillId="10" borderId="85" xfId="0" applyNumberFormat="1" applyFont="1" applyFill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166" fontId="4" fillId="0" borderId="40" xfId="0" applyNumberFormat="1" applyFont="1" applyBorder="1" applyAlignment="1">
      <alignment horizontal="right" vertical="top"/>
    </xf>
    <xf numFmtId="166" fontId="4" fillId="0" borderId="14" xfId="0" applyNumberFormat="1" applyFont="1" applyBorder="1" applyAlignment="1">
      <alignment horizontal="right" vertical="top"/>
    </xf>
    <xf numFmtId="166" fontId="6" fillId="10" borderId="86" xfId="0" applyNumberFormat="1" applyFont="1" applyFill="1" applyBorder="1" applyAlignment="1">
      <alignment vertical="top"/>
    </xf>
    <xf numFmtId="166" fontId="4" fillId="0" borderId="7" xfId="0" applyNumberFormat="1" applyFont="1" applyFill="1" applyBorder="1" applyAlignment="1">
      <alignment horizontal="right" vertical="top"/>
    </xf>
    <xf numFmtId="166" fontId="4" fillId="0" borderId="7" xfId="0" applyNumberFormat="1" applyFont="1" applyFill="1" applyBorder="1" applyAlignment="1">
      <alignment vertical="top"/>
    </xf>
    <xf numFmtId="166" fontId="6" fillId="10" borderId="95" xfId="0" applyNumberFormat="1" applyFont="1" applyFill="1" applyBorder="1" applyAlignment="1">
      <alignment vertical="top"/>
    </xf>
    <xf numFmtId="166" fontId="4" fillId="0" borderId="80" xfId="0" applyNumberFormat="1" applyFont="1" applyFill="1" applyBorder="1" applyAlignment="1">
      <alignment horizontal="right" vertical="top"/>
    </xf>
    <xf numFmtId="166" fontId="4" fillId="7" borderId="65" xfId="0" applyNumberFormat="1" applyFont="1" applyFill="1" applyBorder="1" applyAlignment="1">
      <alignment horizontal="right" vertical="top"/>
    </xf>
    <xf numFmtId="3" fontId="6" fillId="7" borderId="87" xfId="0" applyNumberFormat="1" applyFont="1" applyFill="1" applyBorder="1" applyAlignment="1">
      <alignment horizontal="center" vertical="top"/>
    </xf>
    <xf numFmtId="166" fontId="4" fillId="10" borderId="0" xfId="0" applyNumberFormat="1" applyFont="1" applyFill="1" applyBorder="1" applyAlignment="1">
      <alignment vertical="top"/>
    </xf>
    <xf numFmtId="49" fontId="6" fillId="7" borderId="0" xfId="0" applyNumberFormat="1" applyFont="1" applyFill="1" applyBorder="1" applyAlignment="1">
      <alignment vertical="top"/>
    </xf>
    <xf numFmtId="166" fontId="4" fillId="7" borderId="57" xfId="0" applyNumberFormat="1" applyFont="1" applyFill="1" applyBorder="1" applyAlignment="1">
      <alignment horizontal="right" vertical="top"/>
    </xf>
    <xf numFmtId="166" fontId="4" fillId="10" borderId="14" xfId="0" applyNumberFormat="1" applyFont="1" applyFill="1" applyBorder="1" applyAlignment="1">
      <alignment horizontal="right" vertical="top"/>
    </xf>
    <xf numFmtId="166" fontId="4" fillId="10" borderId="14" xfId="0" applyNumberFormat="1" applyFont="1" applyFill="1" applyBorder="1" applyAlignment="1">
      <alignment vertical="top"/>
    </xf>
    <xf numFmtId="166" fontId="4" fillId="10" borderId="36" xfId="0" applyNumberFormat="1" applyFont="1" applyFill="1" applyBorder="1" applyAlignment="1">
      <alignment horizontal="right" vertical="top"/>
    </xf>
    <xf numFmtId="166" fontId="4" fillId="10" borderId="76" xfId="0" applyNumberFormat="1" applyFont="1" applyFill="1" applyBorder="1" applyAlignment="1">
      <alignment horizontal="right" vertical="top"/>
    </xf>
    <xf numFmtId="166" fontId="4" fillId="10" borderId="98" xfId="0" applyNumberFormat="1" applyFont="1" applyFill="1" applyBorder="1" applyAlignment="1">
      <alignment horizontal="right" vertical="top"/>
    </xf>
    <xf numFmtId="166" fontId="4" fillId="10" borderId="11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horizontal="center" vertical="top"/>
    </xf>
    <xf numFmtId="3" fontId="6" fillId="10" borderId="85" xfId="0" applyNumberFormat="1" applyFont="1" applyFill="1" applyBorder="1" applyAlignment="1">
      <alignment horizontal="center" vertical="top" wrapText="1"/>
    </xf>
    <xf numFmtId="166" fontId="6" fillId="10" borderId="94" xfId="0" applyNumberFormat="1" applyFont="1" applyFill="1" applyBorder="1" applyAlignment="1">
      <alignment vertical="top"/>
    </xf>
    <xf numFmtId="166" fontId="4" fillId="0" borderId="65" xfId="0" applyNumberFormat="1" applyFont="1" applyFill="1" applyBorder="1" applyAlignment="1">
      <alignment horizontal="right" vertical="top"/>
    </xf>
    <xf numFmtId="166" fontId="4" fillId="0" borderId="16" xfId="0" applyNumberFormat="1" applyFont="1" applyFill="1" applyBorder="1" applyAlignment="1">
      <alignment horizontal="right" vertical="top"/>
    </xf>
    <xf numFmtId="166" fontId="5" fillId="7" borderId="16" xfId="0" applyNumberFormat="1" applyFont="1" applyFill="1" applyBorder="1" applyAlignment="1">
      <alignment horizontal="right" vertical="top"/>
    </xf>
    <xf numFmtId="166" fontId="4" fillId="7" borderId="40" xfId="0" applyNumberFormat="1" applyFont="1" applyFill="1" applyBorder="1" applyAlignment="1">
      <alignment horizontal="right" vertical="top"/>
    </xf>
    <xf numFmtId="166" fontId="4" fillId="0" borderId="16" xfId="0" applyNumberFormat="1" applyFont="1" applyFill="1" applyBorder="1" applyAlignment="1">
      <alignment vertical="top"/>
    </xf>
    <xf numFmtId="166" fontId="6" fillId="10" borderId="56" xfId="0" applyNumberFormat="1" applyFont="1" applyFill="1" applyBorder="1" applyAlignment="1">
      <alignment horizontal="right" vertical="top"/>
    </xf>
    <xf numFmtId="166" fontId="4" fillId="10" borderId="8" xfId="0" applyNumberFormat="1" applyFont="1" applyFill="1" applyBorder="1" applyAlignment="1">
      <alignment horizontal="right" vertical="top"/>
    </xf>
    <xf numFmtId="166" fontId="4" fillId="10" borderId="56" xfId="0" applyNumberFormat="1" applyFont="1" applyFill="1" applyBorder="1" applyAlignment="1">
      <alignment vertical="top"/>
    </xf>
    <xf numFmtId="166" fontId="4" fillId="0" borderId="57" xfId="0" applyNumberFormat="1" applyFont="1" applyBorder="1" applyAlignment="1">
      <alignment vertical="top"/>
    </xf>
    <xf numFmtId="166" fontId="4" fillId="10" borderId="11" xfId="0" applyNumberFormat="1" applyFont="1" applyFill="1" applyBorder="1" applyAlignment="1">
      <alignment vertical="top" wrapText="1"/>
    </xf>
    <xf numFmtId="166" fontId="13" fillId="7" borderId="14" xfId="0" applyNumberFormat="1" applyFont="1" applyFill="1" applyBorder="1" applyAlignment="1">
      <alignment vertical="top"/>
    </xf>
    <xf numFmtId="166" fontId="13" fillId="7" borderId="16" xfId="0" applyNumberFormat="1" applyFont="1" applyFill="1" applyBorder="1" applyAlignment="1">
      <alignment vertical="top"/>
    </xf>
    <xf numFmtId="166" fontId="4" fillId="10" borderId="51" xfId="0" applyNumberFormat="1" applyFont="1" applyFill="1" applyBorder="1" applyAlignment="1">
      <alignment vertical="top" wrapText="1"/>
    </xf>
    <xf numFmtId="166" fontId="13" fillId="7" borderId="50" xfId="0" applyNumberFormat="1" applyFont="1" applyFill="1" applyBorder="1" applyAlignment="1">
      <alignment vertical="top"/>
    </xf>
    <xf numFmtId="166" fontId="13" fillId="7" borderId="52" xfId="0" applyNumberFormat="1" applyFont="1" applyFill="1" applyBorder="1" applyAlignment="1">
      <alignment vertical="top"/>
    </xf>
    <xf numFmtId="166" fontId="4" fillId="10" borderId="17" xfId="0" applyNumberFormat="1" applyFont="1" applyFill="1" applyBorder="1" applyAlignment="1">
      <alignment vertical="top"/>
    </xf>
    <xf numFmtId="3" fontId="4" fillId="0" borderId="45" xfId="0" applyNumberFormat="1" applyFont="1" applyBorder="1" applyAlignment="1">
      <alignment horizontal="left" vertical="top" wrapText="1"/>
    </xf>
    <xf numFmtId="166" fontId="13" fillId="10" borderId="11" xfId="0" applyNumberFormat="1" applyFont="1" applyFill="1" applyBorder="1" applyAlignment="1">
      <alignment vertical="top"/>
    </xf>
    <xf numFmtId="3" fontId="13" fillId="0" borderId="111" xfId="0" applyNumberFormat="1" applyFont="1" applyFill="1" applyBorder="1" applyAlignment="1">
      <alignment horizontal="center" vertical="top" wrapText="1"/>
    </xf>
    <xf numFmtId="166" fontId="4" fillId="10" borderId="110" xfId="0" applyNumberFormat="1" applyFont="1" applyFill="1" applyBorder="1" applyAlignment="1">
      <alignment vertical="top" wrapText="1"/>
    </xf>
    <xf numFmtId="166" fontId="13" fillId="0" borderId="109" xfId="0" applyNumberFormat="1" applyFont="1" applyFill="1" applyBorder="1" applyAlignment="1">
      <alignment vertical="top"/>
    </xf>
    <xf numFmtId="166" fontId="13" fillId="0" borderId="111" xfId="0" applyNumberFormat="1" applyFont="1" applyFill="1" applyBorder="1" applyAlignment="1">
      <alignment vertical="top"/>
    </xf>
    <xf numFmtId="3" fontId="6" fillId="10" borderId="16" xfId="0" applyNumberFormat="1" applyFont="1" applyFill="1" applyBorder="1" applyAlignment="1">
      <alignment horizontal="right" vertical="top" wrapText="1"/>
    </xf>
    <xf numFmtId="166" fontId="6" fillId="10" borderId="16" xfId="0" applyNumberFormat="1" applyFont="1" applyFill="1" applyBorder="1" applyAlignment="1">
      <alignment horizontal="right" vertical="top"/>
    </xf>
    <xf numFmtId="166" fontId="6" fillId="10" borderId="14" xfId="0" applyNumberFormat="1" applyFont="1" applyFill="1" applyBorder="1" applyAlignment="1">
      <alignment horizontal="right" vertical="top"/>
    </xf>
    <xf numFmtId="3" fontId="4" fillId="0" borderId="40" xfId="0" applyNumberFormat="1" applyFont="1" applyFill="1" applyBorder="1" applyAlignment="1">
      <alignment horizontal="center" vertical="top"/>
    </xf>
    <xf numFmtId="3" fontId="6" fillId="5" borderId="90" xfId="0" applyNumberFormat="1" applyFont="1" applyFill="1" applyBorder="1" applyAlignment="1">
      <alignment horizontal="center" vertical="top"/>
    </xf>
    <xf numFmtId="3" fontId="6" fillId="7" borderId="90" xfId="0" applyNumberFormat="1" applyFont="1" applyFill="1" applyBorder="1" applyAlignment="1">
      <alignment horizontal="center" vertical="top"/>
    </xf>
    <xf numFmtId="3" fontId="7" fillId="0" borderId="32" xfId="0" applyNumberFormat="1" applyFont="1" applyFill="1" applyBorder="1" applyAlignment="1">
      <alignment horizontal="center" vertical="center" textRotation="90"/>
    </xf>
    <xf numFmtId="166" fontId="4" fillId="10" borderId="8" xfId="0" applyNumberFormat="1" applyFont="1" applyFill="1" applyBorder="1" applyAlignment="1">
      <alignment horizontal="center" vertical="top"/>
    </xf>
    <xf numFmtId="3" fontId="4" fillId="0" borderId="82" xfId="0" applyNumberFormat="1" applyFont="1" applyBorder="1" applyAlignment="1">
      <alignment vertical="top" wrapText="1"/>
    </xf>
    <xf numFmtId="3" fontId="4" fillId="0" borderId="98" xfId="0" applyNumberFormat="1" applyFont="1" applyBorder="1" applyAlignment="1">
      <alignment horizontal="center" vertical="top"/>
    </xf>
    <xf numFmtId="3" fontId="6" fillId="5" borderId="79" xfId="0" applyNumberFormat="1" applyFont="1" applyFill="1" applyBorder="1" applyAlignment="1">
      <alignment horizontal="center" vertical="top"/>
    </xf>
    <xf numFmtId="3" fontId="6" fillId="7" borderId="1" xfId="0" applyNumberFormat="1" applyFont="1" applyFill="1" applyBorder="1" applyAlignment="1">
      <alignment horizontal="center" vertical="top"/>
    </xf>
    <xf numFmtId="3" fontId="10" fillId="7" borderId="24" xfId="0" applyNumberFormat="1" applyFont="1" applyFill="1" applyBorder="1" applyAlignment="1">
      <alignment horizontal="left" vertical="top" wrapText="1"/>
    </xf>
    <xf numFmtId="166" fontId="4" fillId="10" borderId="87" xfId="0" applyNumberFormat="1" applyFont="1" applyFill="1" applyBorder="1" applyAlignment="1">
      <alignment vertical="top"/>
    </xf>
    <xf numFmtId="3" fontId="6" fillId="7" borderId="3" xfId="0" applyNumberFormat="1" applyFont="1" applyFill="1" applyBorder="1" applyAlignment="1">
      <alignment vertical="top"/>
    </xf>
    <xf numFmtId="3" fontId="6" fillId="7" borderId="12" xfId="0" applyNumberFormat="1" applyFont="1" applyFill="1" applyBorder="1" applyAlignment="1">
      <alignment vertical="top"/>
    </xf>
    <xf numFmtId="3" fontId="6" fillId="7" borderId="87" xfId="0" applyNumberFormat="1" applyFont="1" applyFill="1" applyBorder="1" applyAlignment="1">
      <alignment vertical="top"/>
    </xf>
    <xf numFmtId="166" fontId="4" fillId="7" borderId="65" xfId="0" applyNumberFormat="1" applyFont="1" applyFill="1" applyBorder="1" applyAlignment="1">
      <alignment vertical="top"/>
    </xf>
    <xf numFmtId="166" fontId="4" fillId="7" borderId="40" xfId="0" applyNumberFormat="1" applyFont="1" applyFill="1" applyBorder="1" applyAlignment="1">
      <alignment vertical="top"/>
    </xf>
    <xf numFmtId="166" fontId="4" fillId="10" borderId="8" xfId="0" applyNumberFormat="1" applyFont="1" applyFill="1" applyBorder="1" applyAlignment="1">
      <alignment vertical="top"/>
    </xf>
    <xf numFmtId="166" fontId="4" fillId="10" borderId="33" xfId="0" applyNumberFormat="1" applyFont="1" applyFill="1" applyBorder="1" applyAlignment="1">
      <alignment vertical="top"/>
    </xf>
    <xf numFmtId="166" fontId="5" fillId="10" borderId="14" xfId="0" applyNumberFormat="1" applyFont="1" applyFill="1" applyBorder="1" applyAlignment="1">
      <alignment horizontal="right" vertical="top"/>
    </xf>
    <xf numFmtId="3" fontId="6" fillId="7" borderId="35" xfId="1" applyNumberFormat="1" applyFont="1" applyFill="1" applyBorder="1" applyAlignment="1">
      <alignment horizontal="center" vertical="top"/>
    </xf>
    <xf numFmtId="3" fontId="6" fillId="0" borderId="35" xfId="1" applyNumberFormat="1" applyFont="1" applyBorder="1" applyAlignment="1">
      <alignment horizontal="center" vertical="top"/>
    </xf>
    <xf numFmtId="0" fontId="6" fillId="7" borderId="35" xfId="1" applyNumberFormat="1" applyFont="1" applyFill="1" applyBorder="1" applyAlignment="1">
      <alignment horizontal="center" vertical="top"/>
    </xf>
    <xf numFmtId="166" fontId="4" fillId="7" borderId="14" xfId="0" applyNumberFormat="1" applyFont="1" applyFill="1" applyBorder="1" applyAlignment="1">
      <alignment horizontal="right" vertical="top"/>
    </xf>
    <xf numFmtId="166" fontId="6" fillId="5" borderId="26" xfId="0" applyNumberFormat="1" applyFont="1" applyFill="1" applyBorder="1" applyAlignment="1">
      <alignment vertical="top"/>
    </xf>
    <xf numFmtId="166" fontId="4" fillId="7" borderId="15" xfId="0" applyNumberFormat="1" applyFont="1" applyFill="1" applyBorder="1" applyAlignment="1">
      <alignment horizontal="right" vertical="top"/>
    </xf>
    <xf numFmtId="166" fontId="4" fillId="0" borderId="15" xfId="0" applyNumberFormat="1" applyFont="1" applyBorder="1" applyAlignment="1">
      <alignment horizontal="right" vertical="top"/>
    </xf>
    <xf numFmtId="166" fontId="6" fillId="10" borderId="85" xfId="0" applyNumberFormat="1" applyFont="1" applyFill="1" applyBorder="1" applyAlignment="1">
      <alignment vertical="top"/>
    </xf>
    <xf numFmtId="166" fontId="4" fillId="10" borderId="9" xfId="0" applyNumberFormat="1" applyFont="1" applyFill="1" applyBorder="1" applyAlignment="1">
      <alignment vertical="top"/>
    </xf>
    <xf numFmtId="166" fontId="4" fillId="10" borderId="21" xfId="0" applyNumberFormat="1" applyFont="1" applyFill="1" applyBorder="1" applyAlignment="1">
      <alignment vertical="top"/>
    </xf>
    <xf numFmtId="3" fontId="6" fillId="7" borderId="4" xfId="0" applyNumberFormat="1" applyFont="1" applyFill="1" applyBorder="1" applyAlignment="1">
      <alignment horizontal="center" vertical="top"/>
    </xf>
    <xf numFmtId="166" fontId="4" fillId="7" borderId="5" xfId="0" applyNumberFormat="1" applyFont="1" applyFill="1" applyBorder="1" applyAlignment="1">
      <alignment vertical="top"/>
    </xf>
    <xf numFmtId="166" fontId="13" fillId="7" borderId="16" xfId="0" applyNumberFormat="1" applyFont="1" applyFill="1" applyBorder="1" applyAlignment="1">
      <alignment horizontal="right" vertical="top" wrapText="1"/>
    </xf>
    <xf numFmtId="166" fontId="13" fillId="7" borderId="40" xfId="0" applyNumberFormat="1" applyFont="1" applyFill="1" applyBorder="1" applyAlignment="1">
      <alignment horizontal="center" vertical="top" wrapText="1"/>
    </xf>
    <xf numFmtId="166" fontId="6" fillId="10" borderId="26" xfId="0" applyNumberFormat="1" applyFont="1" applyFill="1" applyBorder="1" applyAlignment="1">
      <alignment vertical="top"/>
    </xf>
    <xf numFmtId="166" fontId="6" fillId="5" borderId="104" xfId="0" applyNumberFormat="1" applyFont="1" applyFill="1" applyBorder="1" applyAlignment="1">
      <alignment horizontal="right" vertical="top"/>
    </xf>
    <xf numFmtId="3" fontId="13" fillId="7" borderId="11" xfId="0" applyNumberFormat="1" applyFont="1" applyFill="1" applyBorder="1" applyAlignment="1">
      <alignment horizontal="center" vertical="top"/>
    </xf>
    <xf numFmtId="3" fontId="13" fillId="7" borderId="12" xfId="0" applyNumberFormat="1" applyFont="1" applyFill="1" applyBorder="1" applyAlignment="1">
      <alignment horizontal="center" vertical="top"/>
    </xf>
    <xf numFmtId="3" fontId="13" fillId="7" borderId="35" xfId="0" applyNumberFormat="1" applyFont="1" applyFill="1" applyBorder="1" applyAlignment="1">
      <alignment horizontal="center" vertical="top"/>
    </xf>
    <xf numFmtId="3" fontId="13" fillId="0" borderId="14" xfId="0" applyNumberFormat="1" applyFont="1" applyFill="1" applyBorder="1" applyAlignment="1">
      <alignment horizontal="right" vertical="top"/>
    </xf>
    <xf numFmtId="3" fontId="4" fillId="0" borderId="46" xfId="0" applyNumberFormat="1" applyFont="1" applyBorder="1" applyAlignment="1">
      <alignment horizontal="center" vertical="top"/>
    </xf>
    <xf numFmtId="3" fontId="4" fillId="7" borderId="45" xfId="0" applyNumberFormat="1" applyFont="1" applyFill="1" applyBorder="1" applyAlignment="1">
      <alignment horizontal="center" vertical="top"/>
    </xf>
    <xf numFmtId="3" fontId="13" fillId="0" borderId="11" xfId="0" applyNumberFormat="1" applyFont="1" applyFill="1" applyBorder="1" applyAlignment="1">
      <alignment horizontal="right" vertical="top"/>
    </xf>
    <xf numFmtId="3" fontId="4" fillId="0" borderId="51" xfId="0" applyNumberFormat="1" applyFont="1" applyFill="1" applyBorder="1" applyAlignment="1">
      <alignment horizontal="center" vertical="top" wrapText="1"/>
    </xf>
    <xf numFmtId="3" fontId="13" fillId="0" borderId="107" xfId="0" applyNumberFormat="1" applyFont="1" applyFill="1" applyBorder="1" applyAlignment="1">
      <alignment horizontal="center" vertical="top"/>
    </xf>
    <xf numFmtId="3" fontId="13" fillId="0" borderId="54" xfId="0" applyNumberFormat="1" applyFont="1" applyFill="1" applyBorder="1" applyAlignment="1">
      <alignment horizontal="center" vertical="top"/>
    </xf>
    <xf numFmtId="1" fontId="13" fillId="0" borderId="52" xfId="0" applyNumberFormat="1" applyFont="1" applyFill="1" applyBorder="1" applyAlignment="1">
      <alignment horizontal="right" vertical="top"/>
    </xf>
    <xf numFmtId="3" fontId="4" fillId="7" borderId="37" xfId="0" applyNumberFormat="1" applyFont="1" applyFill="1" applyBorder="1" applyAlignment="1">
      <alignment horizontal="center" vertical="top" wrapText="1"/>
    </xf>
    <xf numFmtId="3" fontId="13" fillId="7" borderId="38" xfId="0" applyNumberFormat="1" applyFont="1" applyFill="1" applyBorder="1" applyAlignment="1">
      <alignment horizontal="center" vertical="top"/>
    </xf>
    <xf numFmtId="166" fontId="4" fillId="7" borderId="36" xfId="0" applyNumberFormat="1" applyFont="1" applyFill="1" applyBorder="1" applyAlignment="1">
      <alignment horizontal="right" vertical="top"/>
    </xf>
    <xf numFmtId="166" fontId="13" fillId="7" borderId="0" xfId="0" applyNumberFormat="1" applyFont="1" applyFill="1" applyBorder="1" applyAlignment="1">
      <alignment horizontal="right" vertical="top"/>
    </xf>
    <xf numFmtId="166" fontId="13" fillId="0" borderId="77" xfId="0" applyNumberFormat="1" applyFont="1" applyFill="1" applyBorder="1" applyAlignment="1">
      <alignment horizontal="center" vertical="top"/>
    </xf>
    <xf numFmtId="3" fontId="4" fillId="7" borderId="7" xfId="0" applyNumberFormat="1" applyFont="1" applyFill="1" applyBorder="1" applyAlignment="1">
      <alignment horizontal="center" vertical="top" wrapText="1"/>
    </xf>
    <xf numFmtId="166" fontId="4" fillId="7" borderId="57" xfId="0" applyNumberFormat="1" applyFont="1" applyFill="1" applyBorder="1" applyAlignment="1">
      <alignment vertical="top"/>
    </xf>
    <xf numFmtId="3" fontId="7" fillId="7" borderId="41" xfId="0" applyNumberFormat="1" applyFont="1" applyFill="1" applyBorder="1" applyAlignment="1">
      <alignment horizontal="center" vertical="center" textRotation="90"/>
    </xf>
    <xf numFmtId="3" fontId="7" fillId="7" borderId="12" xfId="0" applyNumberFormat="1" applyFont="1" applyFill="1" applyBorder="1" applyAlignment="1">
      <alignment horizontal="center" vertical="top" wrapText="1"/>
    </xf>
    <xf numFmtId="3" fontId="5" fillId="0" borderId="73" xfId="0" applyNumberFormat="1" applyFont="1" applyFill="1" applyBorder="1" applyAlignment="1">
      <alignment horizontal="right" vertical="top"/>
    </xf>
    <xf numFmtId="3" fontId="5" fillId="0" borderId="34" xfId="0" applyNumberFormat="1" applyFont="1" applyFill="1" applyBorder="1" applyAlignment="1">
      <alignment horizontal="right" vertical="top"/>
    </xf>
    <xf numFmtId="3" fontId="5" fillId="0" borderId="63" xfId="0" applyNumberFormat="1" applyFont="1" applyFill="1" applyBorder="1" applyAlignment="1">
      <alignment horizontal="right" vertical="top"/>
    </xf>
    <xf numFmtId="3" fontId="5" fillId="0" borderId="9" xfId="0" applyNumberFormat="1" applyFont="1" applyFill="1" applyBorder="1" applyAlignment="1">
      <alignment horizontal="center" vertical="top"/>
    </xf>
    <xf numFmtId="3" fontId="5" fillId="0" borderId="76" xfId="0" applyNumberFormat="1" applyFont="1" applyFill="1" applyBorder="1" applyAlignment="1">
      <alignment horizontal="right" vertical="top"/>
    </xf>
    <xf numFmtId="3" fontId="6" fillId="7" borderId="1" xfId="0" applyNumberFormat="1" applyFont="1" applyFill="1" applyBorder="1" applyAlignment="1">
      <alignment vertical="top"/>
    </xf>
    <xf numFmtId="0" fontId="4" fillId="0" borderId="75" xfId="0" applyFont="1" applyFill="1" applyBorder="1" applyAlignment="1">
      <alignment vertical="top" wrapText="1"/>
    </xf>
    <xf numFmtId="166" fontId="6" fillId="10" borderId="86" xfId="0" applyNumberFormat="1" applyFont="1" applyFill="1" applyBorder="1" applyAlignment="1">
      <alignment horizontal="right" vertical="top"/>
    </xf>
    <xf numFmtId="49" fontId="5" fillId="7" borderId="81" xfId="0" applyNumberFormat="1" applyFont="1" applyFill="1" applyBorder="1" applyAlignment="1">
      <alignment horizontal="center" vertical="top" wrapText="1"/>
    </xf>
    <xf numFmtId="166" fontId="6" fillId="5" borderId="104" xfId="0" applyNumberFormat="1" applyFont="1" applyFill="1" applyBorder="1" applyAlignment="1">
      <alignment vertical="top"/>
    </xf>
    <xf numFmtId="166" fontId="6" fillId="4" borderId="104" xfId="0" applyNumberFormat="1" applyFont="1" applyFill="1" applyBorder="1" applyAlignment="1">
      <alignment horizontal="right" vertical="top"/>
    </xf>
    <xf numFmtId="166" fontId="6" fillId="3" borderId="104" xfId="0" applyNumberFormat="1" applyFont="1" applyFill="1" applyBorder="1" applyAlignment="1">
      <alignment horizontal="right" vertical="top"/>
    </xf>
    <xf numFmtId="166" fontId="6" fillId="3" borderId="106" xfId="0" applyNumberFormat="1" applyFont="1" applyFill="1" applyBorder="1" applyAlignment="1">
      <alignment horizontal="right" vertical="top"/>
    </xf>
    <xf numFmtId="166" fontId="4" fillId="7" borderId="7" xfId="0" applyNumberFormat="1" applyFont="1" applyFill="1" applyBorder="1" applyAlignment="1">
      <alignment horizontal="right" vertical="top"/>
    </xf>
    <xf numFmtId="166" fontId="4" fillId="7" borderId="40" xfId="0" applyNumberFormat="1" applyFont="1" applyFill="1" applyBorder="1" applyAlignment="1">
      <alignment horizontal="right" vertical="top" wrapText="1"/>
    </xf>
    <xf numFmtId="166" fontId="6" fillId="10" borderId="89" xfId="0" applyNumberFormat="1" applyFont="1" applyFill="1" applyBorder="1" applyAlignment="1">
      <alignment horizontal="right" vertical="top"/>
    </xf>
    <xf numFmtId="0" fontId="6" fillId="0" borderId="106" xfId="0" applyFont="1" applyBorder="1" applyAlignment="1">
      <alignment horizontal="center" vertical="center" wrapText="1"/>
    </xf>
    <xf numFmtId="166" fontId="4" fillId="10" borderId="5" xfId="0" applyNumberFormat="1" applyFont="1" applyFill="1" applyBorder="1" applyAlignment="1">
      <alignment vertical="top"/>
    </xf>
    <xf numFmtId="166" fontId="4" fillId="10" borderId="36" xfId="0" applyNumberFormat="1" applyFont="1" applyFill="1" applyBorder="1" applyAlignment="1">
      <alignment vertical="top"/>
    </xf>
    <xf numFmtId="166" fontId="13" fillId="10" borderId="14" xfId="0" applyNumberFormat="1" applyFont="1" applyFill="1" applyBorder="1" applyAlignment="1">
      <alignment horizontal="right" vertical="top"/>
    </xf>
    <xf numFmtId="166" fontId="13" fillId="10" borderId="36" xfId="0" applyNumberFormat="1" applyFont="1" applyFill="1" applyBorder="1" applyAlignment="1">
      <alignment horizontal="center" vertical="top"/>
    </xf>
    <xf numFmtId="166" fontId="5" fillId="10" borderId="11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>
      <alignment horizontal="right" vertical="top"/>
    </xf>
    <xf numFmtId="3" fontId="4" fillId="0" borderId="57" xfId="0" applyNumberFormat="1" applyFont="1" applyFill="1" applyBorder="1" applyAlignment="1">
      <alignment horizontal="center" vertical="top"/>
    </xf>
    <xf numFmtId="166" fontId="4" fillId="0" borderId="114" xfId="0" applyNumberFormat="1" applyFont="1" applyBorder="1" applyAlignment="1">
      <alignment vertical="top"/>
    </xf>
    <xf numFmtId="166" fontId="4" fillId="0" borderId="120" xfId="0" applyNumberFormat="1" applyFont="1" applyBorder="1" applyAlignment="1">
      <alignment vertical="top"/>
    </xf>
    <xf numFmtId="166" fontId="4" fillId="0" borderId="14" xfId="0" applyNumberFormat="1" applyFont="1" applyBorder="1" applyAlignment="1">
      <alignment vertical="top"/>
    </xf>
    <xf numFmtId="166" fontId="6" fillId="10" borderId="89" xfId="0" applyNumberFormat="1" applyFont="1" applyFill="1" applyBorder="1" applyAlignment="1">
      <alignment vertical="top"/>
    </xf>
    <xf numFmtId="166" fontId="4" fillId="7" borderId="7" xfId="0" applyNumberFormat="1" applyFont="1" applyFill="1" applyBorder="1" applyAlignment="1">
      <alignment vertical="top"/>
    </xf>
    <xf numFmtId="166" fontId="4" fillId="10" borderId="13" xfId="0" applyNumberFormat="1" applyFont="1" applyFill="1" applyBorder="1" applyAlignment="1">
      <alignment vertical="top"/>
    </xf>
    <xf numFmtId="166" fontId="6" fillId="3" borderId="8" xfId="0" applyNumberFormat="1" applyFont="1" applyFill="1" applyBorder="1" applyAlignment="1">
      <alignment horizontal="center" vertical="top" wrapText="1"/>
    </xf>
    <xf numFmtId="166" fontId="6" fillId="10" borderId="33" xfId="0" applyNumberFormat="1" applyFont="1" applyFill="1" applyBorder="1" applyAlignment="1">
      <alignment horizontal="center" vertical="top" wrapText="1"/>
    </xf>
    <xf numFmtId="166" fontId="4" fillId="10" borderId="33" xfId="0" applyNumberFormat="1" applyFont="1" applyFill="1" applyBorder="1" applyAlignment="1">
      <alignment horizontal="center" vertical="top" wrapText="1"/>
    </xf>
    <xf numFmtId="166" fontId="4" fillId="10" borderId="65" xfId="0" applyNumberFormat="1" applyFont="1" applyFill="1" applyBorder="1" applyAlignment="1">
      <alignment horizontal="center" vertical="top" wrapText="1"/>
    </xf>
    <xf numFmtId="166" fontId="4" fillId="0" borderId="33" xfId="0" applyNumberFormat="1" applyFont="1" applyBorder="1" applyAlignment="1">
      <alignment horizontal="center" vertical="top" wrapText="1"/>
    </xf>
    <xf numFmtId="166" fontId="4" fillId="0" borderId="33" xfId="0" applyNumberFormat="1" applyFont="1" applyFill="1" applyBorder="1" applyAlignment="1">
      <alignment horizontal="center" vertical="top" wrapText="1"/>
    </xf>
    <xf numFmtId="166" fontId="4" fillId="0" borderId="65" xfId="0" applyNumberFormat="1" applyFont="1" applyFill="1" applyBorder="1" applyAlignment="1">
      <alignment horizontal="center" vertical="top" wrapText="1"/>
    </xf>
    <xf numFmtId="166" fontId="6" fillId="3" borderId="33" xfId="0" applyNumberFormat="1" applyFont="1" applyFill="1" applyBorder="1" applyAlignment="1">
      <alignment horizontal="center" vertical="top" wrapText="1"/>
    </xf>
    <xf numFmtId="166" fontId="6" fillId="10" borderId="89" xfId="0" applyNumberFormat="1" applyFont="1" applyFill="1" applyBorder="1" applyAlignment="1">
      <alignment horizontal="center" vertical="top" wrapText="1"/>
    </xf>
    <xf numFmtId="166" fontId="6" fillId="10" borderId="26" xfId="0" applyNumberFormat="1" applyFont="1" applyFill="1" applyBorder="1" applyAlignment="1">
      <alignment horizontal="center" vertical="top" wrapText="1"/>
    </xf>
    <xf numFmtId="166" fontId="6" fillId="10" borderId="28" xfId="0" applyNumberFormat="1" applyFont="1" applyFill="1" applyBorder="1" applyAlignment="1">
      <alignment horizontal="center" vertical="top" wrapText="1"/>
    </xf>
    <xf numFmtId="166" fontId="6" fillId="3" borderId="65" xfId="0" applyNumberFormat="1" applyFont="1" applyFill="1" applyBorder="1" applyAlignment="1">
      <alignment horizontal="center" vertical="top" wrapText="1"/>
    </xf>
    <xf numFmtId="166" fontId="4" fillId="10" borderId="57" xfId="0" applyNumberFormat="1" applyFont="1" applyFill="1" applyBorder="1" applyAlignment="1">
      <alignment vertical="top"/>
    </xf>
    <xf numFmtId="3" fontId="5" fillId="7" borderId="17" xfId="0" applyNumberFormat="1" applyFont="1" applyFill="1" applyBorder="1" applyAlignment="1">
      <alignment horizontal="center" vertical="top"/>
    </xf>
    <xf numFmtId="3" fontId="5" fillId="7" borderId="36" xfId="0" applyNumberFormat="1" applyFont="1" applyFill="1" applyBorder="1" applyAlignment="1">
      <alignment horizontal="center" vertical="top"/>
    </xf>
    <xf numFmtId="3" fontId="4" fillId="4" borderId="11" xfId="0" applyNumberFormat="1" applyFont="1" applyFill="1" applyBorder="1" applyAlignment="1">
      <alignment horizontal="center" vertical="top"/>
    </xf>
    <xf numFmtId="3" fontId="4" fillId="5" borderId="12" xfId="0" applyNumberFormat="1" applyFont="1" applyFill="1" applyBorder="1" applyAlignment="1">
      <alignment horizontal="center" vertical="top"/>
    </xf>
    <xf numFmtId="3" fontId="4" fillId="6" borderId="12" xfId="0" applyNumberFormat="1" applyFont="1" applyFill="1" applyBorder="1" applyAlignment="1">
      <alignment horizontal="center" vertical="top"/>
    </xf>
    <xf numFmtId="49" fontId="6" fillId="0" borderId="63" xfId="0" applyNumberFormat="1" applyFont="1" applyBorder="1" applyAlignment="1">
      <alignment horizontal="center" vertical="top"/>
    </xf>
    <xf numFmtId="49" fontId="4" fillId="0" borderId="42" xfId="0" applyNumberFormat="1" applyFont="1" applyFill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 vertical="top"/>
    </xf>
    <xf numFmtId="3" fontId="4" fillId="0" borderId="47" xfId="0" applyNumberFormat="1" applyFont="1" applyFill="1" applyBorder="1" applyAlignment="1">
      <alignment horizontal="center" vertical="top"/>
    </xf>
    <xf numFmtId="3" fontId="4" fillId="0" borderId="48" xfId="0" applyNumberFormat="1" applyFont="1" applyFill="1" applyBorder="1" applyAlignment="1">
      <alignment horizontal="center" vertical="top"/>
    </xf>
    <xf numFmtId="166" fontId="4" fillId="7" borderId="0" xfId="0" applyNumberFormat="1" applyFont="1" applyFill="1" applyBorder="1" applyAlignment="1">
      <alignment horizontal="right" vertical="top"/>
    </xf>
    <xf numFmtId="3" fontId="4" fillId="0" borderId="5" xfId="0" applyNumberFormat="1" applyFont="1" applyBorder="1" applyAlignment="1">
      <alignment horizontal="center" vertical="top"/>
    </xf>
    <xf numFmtId="166" fontId="5" fillId="10" borderId="2" xfId="0" applyNumberFormat="1" applyFont="1" applyFill="1" applyBorder="1" applyAlignment="1">
      <alignment horizontal="right" vertical="top"/>
    </xf>
    <xf numFmtId="166" fontId="4" fillId="0" borderId="6" xfId="0" applyNumberFormat="1" applyFont="1" applyFill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10" borderId="16" xfId="0" applyNumberFormat="1" applyFont="1" applyFill="1" applyBorder="1" applyAlignment="1">
      <alignment horizontal="right" vertical="top"/>
    </xf>
    <xf numFmtId="0" fontId="4" fillId="7" borderId="66" xfId="0" applyFont="1" applyFill="1" applyBorder="1" applyAlignment="1">
      <alignment horizontal="left" vertical="top" wrapText="1"/>
    </xf>
    <xf numFmtId="3" fontId="4" fillId="0" borderId="24" xfId="0" applyNumberFormat="1" applyFont="1" applyFill="1" applyBorder="1" applyAlignment="1">
      <alignment horizontal="center" vertical="top"/>
    </xf>
    <xf numFmtId="0" fontId="6" fillId="7" borderId="42" xfId="0" applyFont="1" applyFill="1" applyBorder="1" applyAlignment="1">
      <alignment horizontal="left" vertical="top" wrapText="1"/>
    </xf>
    <xf numFmtId="3" fontId="6" fillId="7" borderId="0" xfId="0" applyNumberFormat="1" applyFont="1" applyFill="1" applyBorder="1" applyAlignment="1">
      <alignment horizontal="center" vertical="top"/>
    </xf>
    <xf numFmtId="3" fontId="4" fillId="7" borderId="76" xfId="0" applyNumberFormat="1" applyFont="1" applyFill="1" applyBorder="1" applyAlignment="1">
      <alignment horizontal="left" vertical="top" wrapText="1"/>
    </xf>
    <xf numFmtId="3" fontId="4" fillId="7" borderId="83" xfId="0" applyNumberFormat="1" applyFont="1" applyFill="1" applyBorder="1" applyAlignment="1">
      <alignment horizontal="center" vertical="top"/>
    </xf>
    <xf numFmtId="3" fontId="6" fillId="0" borderId="3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5" fillId="7" borderId="12" xfId="0" applyNumberFormat="1" applyFont="1" applyFill="1" applyBorder="1" applyAlignment="1">
      <alignment horizontal="center" vertical="top" wrapText="1"/>
    </xf>
    <xf numFmtId="3" fontId="4" fillId="7" borderId="17" xfId="0" applyNumberFormat="1" applyFont="1" applyFill="1" applyBorder="1" applyAlignment="1">
      <alignment horizontal="left" vertical="top" wrapText="1"/>
    </xf>
    <xf numFmtId="165" fontId="4" fillId="7" borderId="42" xfId="0" applyNumberFormat="1" applyFont="1" applyFill="1" applyBorder="1" applyAlignment="1">
      <alignment horizontal="center" vertical="top" wrapText="1"/>
    </xf>
    <xf numFmtId="165" fontId="4" fillId="7" borderId="20" xfId="0" applyNumberFormat="1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3" fontId="4" fillId="7" borderId="81" xfId="1" applyNumberFormat="1" applyFont="1" applyFill="1" applyBorder="1" applyAlignment="1">
      <alignment horizontal="center" vertical="top" wrapText="1"/>
    </xf>
    <xf numFmtId="49" fontId="4" fillId="7" borderId="87" xfId="0" applyNumberFormat="1" applyFont="1" applyFill="1" applyBorder="1" applyAlignment="1">
      <alignment vertical="top" wrapText="1"/>
    </xf>
    <xf numFmtId="0" fontId="4" fillId="7" borderId="69" xfId="0" applyFont="1" applyFill="1" applyBorder="1" applyAlignment="1">
      <alignment horizontal="left" vertical="top" wrapText="1"/>
    </xf>
    <xf numFmtId="3" fontId="4" fillId="0" borderId="49" xfId="0" applyNumberFormat="1" applyFont="1" applyFill="1" applyBorder="1" applyAlignment="1">
      <alignment horizontal="center" vertical="top"/>
    </xf>
    <xf numFmtId="3" fontId="4" fillId="0" borderId="53" xfId="0" applyNumberFormat="1" applyFont="1" applyFill="1" applyBorder="1" applyAlignment="1">
      <alignment horizontal="center" vertical="top"/>
    </xf>
    <xf numFmtId="0" fontId="4" fillId="7" borderId="26" xfId="0" applyFont="1" applyFill="1" applyBorder="1" applyAlignment="1">
      <alignment horizontal="left" vertical="top" wrapText="1"/>
    </xf>
    <xf numFmtId="3" fontId="4" fillId="0" borderId="3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4" fillId="7" borderId="41" xfId="0" applyNumberFormat="1" applyFont="1" applyFill="1" applyBorder="1" applyAlignment="1">
      <alignment horizontal="center" vertical="top"/>
    </xf>
    <xf numFmtId="0" fontId="4" fillId="7" borderId="42" xfId="0" applyFont="1" applyFill="1" applyBorder="1" applyAlignment="1">
      <alignment vertical="top"/>
    </xf>
    <xf numFmtId="0" fontId="4" fillId="7" borderId="20" xfId="0" applyFont="1" applyFill="1" applyBorder="1" applyAlignment="1">
      <alignment vertical="top"/>
    </xf>
    <xf numFmtId="0" fontId="4" fillId="7" borderId="110" xfId="0" applyFont="1" applyFill="1" applyBorder="1" applyAlignment="1">
      <alignment horizontal="left" vertical="top" wrapText="1"/>
    </xf>
    <xf numFmtId="0" fontId="4" fillId="7" borderId="121" xfId="0" applyFont="1" applyFill="1" applyBorder="1" applyAlignment="1">
      <alignment horizontal="center" vertical="top"/>
    </xf>
    <xf numFmtId="0" fontId="4" fillId="0" borderId="112" xfId="0" applyFont="1" applyBorder="1" applyAlignment="1">
      <alignment vertical="top"/>
    </xf>
    <xf numFmtId="0" fontId="4" fillId="0" borderId="113" xfId="0" applyFont="1" applyBorder="1" applyAlignment="1">
      <alignment vertical="top"/>
    </xf>
    <xf numFmtId="49" fontId="12" fillId="7" borderId="13" xfId="0" applyNumberFormat="1" applyFont="1" applyFill="1" applyBorder="1" applyAlignment="1">
      <alignment horizontal="center" vertical="top" wrapText="1"/>
    </xf>
    <xf numFmtId="49" fontId="12" fillId="7" borderId="35" xfId="0" applyNumberFormat="1" applyFont="1" applyFill="1" applyBorder="1" applyAlignment="1">
      <alignment horizontal="center" vertical="top" wrapText="1"/>
    </xf>
    <xf numFmtId="166" fontId="4" fillId="10" borderId="120" xfId="0" applyNumberFormat="1" applyFont="1" applyFill="1" applyBorder="1" applyAlignment="1">
      <alignment vertical="top"/>
    </xf>
    <xf numFmtId="49" fontId="4" fillId="7" borderId="50" xfId="0" applyNumberFormat="1" applyFont="1" applyFill="1" applyBorder="1" applyAlignment="1">
      <alignment vertical="top" wrapText="1"/>
    </xf>
    <xf numFmtId="49" fontId="4" fillId="7" borderId="108" xfId="0" applyNumberFormat="1" applyFont="1" applyFill="1" applyBorder="1" applyAlignment="1">
      <alignment horizontal="center" vertical="top"/>
    </xf>
    <xf numFmtId="49" fontId="4" fillId="0" borderId="49" xfId="0" applyNumberFormat="1" applyFont="1" applyFill="1" applyBorder="1" applyAlignment="1">
      <alignment horizontal="center" vertical="top"/>
    </xf>
    <xf numFmtId="49" fontId="4" fillId="0" borderId="53" xfId="0" applyNumberFormat="1" applyFont="1" applyFill="1" applyBorder="1" applyAlignment="1">
      <alignment horizontal="center" vertical="top"/>
    </xf>
    <xf numFmtId="3" fontId="4" fillId="0" borderId="75" xfId="0" applyNumberFormat="1" applyFont="1" applyFill="1" applyBorder="1" applyAlignment="1">
      <alignment horizontal="center" vertical="top"/>
    </xf>
    <xf numFmtId="0" fontId="4" fillId="7" borderId="69" xfId="0" applyFont="1" applyFill="1" applyBorder="1" applyAlignment="1">
      <alignment vertical="top" wrapText="1"/>
    </xf>
    <xf numFmtId="0" fontId="4" fillId="7" borderId="74" xfId="0" applyFont="1" applyFill="1" applyBorder="1" applyAlignment="1">
      <alignment horizontal="center" vertical="top"/>
    </xf>
    <xf numFmtId="0" fontId="4" fillId="7" borderId="70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horizontal="center" vertical="top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71" xfId="0" applyNumberFormat="1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3" fontId="4" fillId="0" borderId="108" xfId="0" applyNumberFormat="1" applyFont="1" applyFill="1" applyBorder="1" applyAlignment="1">
      <alignment horizontal="center" vertical="top"/>
    </xf>
    <xf numFmtId="0" fontId="23" fillId="0" borderId="25" xfId="0" applyFont="1" applyBorder="1" applyAlignment="1">
      <alignment vertical="top"/>
    </xf>
    <xf numFmtId="3" fontId="4" fillId="7" borderId="0" xfId="0" applyNumberFormat="1" applyFont="1" applyFill="1" applyAlignment="1">
      <alignment vertical="top"/>
    </xf>
    <xf numFmtId="0" fontId="23" fillId="0" borderId="0" xfId="0" applyFont="1"/>
    <xf numFmtId="3" fontId="23" fillId="0" borderId="0" xfId="0" applyNumberFormat="1" applyFont="1"/>
    <xf numFmtId="165" fontId="4" fillId="7" borderId="40" xfId="0" applyNumberFormat="1" applyFont="1" applyFill="1" applyBorder="1" applyAlignment="1">
      <alignment horizontal="center" vertical="top"/>
    </xf>
    <xf numFmtId="166" fontId="4" fillId="10" borderId="40" xfId="0" applyNumberFormat="1" applyFont="1" applyFill="1" applyBorder="1" applyAlignment="1">
      <alignment horizontal="right" vertical="top"/>
    </xf>
    <xf numFmtId="3" fontId="4" fillId="7" borderId="46" xfId="0" applyNumberFormat="1" applyFont="1" applyFill="1" applyBorder="1" applyAlignment="1">
      <alignment horizontal="right" vertical="top"/>
    </xf>
    <xf numFmtId="165" fontId="4" fillId="7" borderId="12" xfId="0" applyNumberFormat="1" applyFont="1" applyFill="1" applyBorder="1" applyAlignment="1">
      <alignment horizontal="center" vertical="top" wrapText="1"/>
    </xf>
    <xf numFmtId="165" fontId="4" fillId="7" borderId="35" xfId="0" applyNumberFormat="1" applyFont="1" applyFill="1" applyBorder="1" applyAlignment="1">
      <alignment horizontal="center" vertical="top" wrapText="1"/>
    </xf>
    <xf numFmtId="3" fontId="23" fillId="0" borderId="37" xfId="0" applyNumberFormat="1" applyFont="1" applyBorder="1" applyAlignment="1">
      <alignment horizontal="left" vertical="top" wrapText="1"/>
    </xf>
    <xf numFmtId="3" fontId="23" fillId="0" borderId="73" xfId="0" applyNumberFormat="1" applyFont="1" applyBorder="1" applyAlignment="1">
      <alignment horizontal="center" wrapText="1"/>
    </xf>
    <xf numFmtId="3" fontId="23" fillId="0" borderId="55" xfId="0" applyNumberFormat="1" applyFont="1" applyBorder="1" applyAlignment="1">
      <alignment horizontal="center" wrapText="1"/>
    </xf>
    <xf numFmtId="3" fontId="4" fillId="7" borderId="58" xfId="0" applyNumberFormat="1" applyFont="1" applyFill="1" applyBorder="1" applyAlignment="1">
      <alignment horizontal="left" vertical="top" wrapText="1"/>
    </xf>
    <xf numFmtId="3" fontId="4" fillId="7" borderId="42" xfId="0" applyNumberFormat="1" applyFont="1" applyFill="1" applyBorder="1" applyAlignment="1">
      <alignment horizontal="center" vertical="top"/>
    </xf>
    <xf numFmtId="3" fontId="4" fillId="7" borderId="112" xfId="0" applyNumberFormat="1" applyFont="1" applyFill="1" applyBorder="1" applyAlignment="1">
      <alignment horizontal="center" vertical="top"/>
    </xf>
    <xf numFmtId="3" fontId="4" fillId="7" borderId="113" xfId="0" applyNumberFormat="1" applyFont="1" applyFill="1" applyBorder="1" applyAlignment="1">
      <alignment horizontal="center" vertical="top"/>
    </xf>
    <xf numFmtId="3" fontId="5" fillId="9" borderId="12" xfId="0" applyNumberFormat="1" applyFont="1" applyFill="1" applyBorder="1" applyAlignment="1">
      <alignment horizontal="right" vertical="top"/>
    </xf>
    <xf numFmtId="3" fontId="4" fillId="7" borderId="37" xfId="0" applyNumberFormat="1" applyFont="1" applyFill="1" applyBorder="1" applyAlignment="1">
      <alignment vertical="top" wrapText="1"/>
    </xf>
    <xf numFmtId="3" fontId="10" fillId="9" borderId="35" xfId="0" applyNumberFormat="1" applyFont="1" applyFill="1" applyBorder="1" applyAlignment="1">
      <alignment horizontal="center" vertical="top"/>
    </xf>
    <xf numFmtId="3" fontId="4" fillId="9" borderId="14" xfId="0" applyNumberFormat="1" applyFont="1" applyFill="1" applyBorder="1" applyAlignment="1">
      <alignment horizontal="right" vertical="top"/>
    </xf>
    <xf numFmtId="3" fontId="4" fillId="9" borderId="13" xfId="0" applyNumberFormat="1" applyFont="1" applyFill="1" applyBorder="1" applyAlignment="1">
      <alignment horizontal="right" vertical="top"/>
    </xf>
    <xf numFmtId="3" fontId="4" fillId="9" borderId="35" xfId="0" applyNumberFormat="1" applyFont="1" applyFill="1" applyBorder="1" applyAlignment="1">
      <alignment horizontal="right" vertical="top"/>
    </xf>
    <xf numFmtId="3" fontId="4" fillId="9" borderId="16" xfId="0" applyNumberFormat="1" applyFont="1" applyFill="1" applyBorder="1" applyAlignment="1">
      <alignment horizontal="right" vertical="top"/>
    </xf>
    <xf numFmtId="3" fontId="4" fillId="7" borderId="66" xfId="0" applyNumberFormat="1" applyFont="1" applyFill="1" applyBorder="1" applyAlignment="1">
      <alignment horizontal="right" vertical="top"/>
    </xf>
    <xf numFmtId="3" fontId="4" fillId="0" borderId="45" xfId="0" applyNumberFormat="1" applyFont="1" applyFill="1" applyBorder="1" applyAlignment="1">
      <alignment horizontal="left" vertical="top" wrapText="1"/>
    </xf>
    <xf numFmtId="3" fontId="4" fillId="9" borderId="73" xfId="0" applyNumberFormat="1" applyFont="1" applyFill="1" applyBorder="1" applyAlignment="1">
      <alignment horizontal="right" vertical="top"/>
    </xf>
    <xf numFmtId="3" fontId="4" fillId="7" borderId="114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vertical="top"/>
    </xf>
    <xf numFmtId="3" fontId="4" fillId="0" borderId="83" xfId="0" applyNumberFormat="1" applyFont="1" applyFill="1" applyBorder="1" applyAlignment="1">
      <alignment vertical="top"/>
    </xf>
    <xf numFmtId="3" fontId="4" fillId="0" borderId="97" xfId="0" applyNumberFormat="1" applyFont="1" applyFill="1" applyBorder="1" applyAlignment="1">
      <alignment vertical="top"/>
    </xf>
    <xf numFmtId="3" fontId="4" fillId="0" borderId="82" xfId="0" applyNumberFormat="1" applyFont="1" applyFill="1" applyBorder="1" applyAlignment="1">
      <alignment vertical="top"/>
    </xf>
    <xf numFmtId="3" fontId="4" fillId="0" borderId="82" xfId="0" applyNumberFormat="1" applyFont="1" applyFill="1" applyBorder="1" applyAlignment="1">
      <alignment vertical="top" wrapText="1"/>
    </xf>
    <xf numFmtId="3" fontId="4" fillId="0" borderId="98" xfId="0" applyNumberFormat="1" applyFont="1" applyFill="1" applyBorder="1" applyAlignment="1">
      <alignment horizontal="center" vertical="top"/>
    </xf>
    <xf numFmtId="3" fontId="4" fillId="0" borderId="83" xfId="0" applyNumberFormat="1" applyFont="1" applyFill="1" applyBorder="1" applyAlignment="1">
      <alignment horizontal="center" vertical="top" wrapText="1"/>
    </xf>
    <xf numFmtId="3" fontId="4" fillId="0" borderId="84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/>
    </xf>
    <xf numFmtId="3" fontId="4" fillId="7" borderId="40" xfId="0" applyNumberFormat="1" applyFont="1" applyFill="1" applyBorder="1" applyAlignment="1"/>
    <xf numFmtId="3" fontId="4" fillId="7" borderId="77" xfId="0" applyNumberFormat="1" applyFont="1" applyFill="1" applyBorder="1" applyAlignment="1"/>
    <xf numFmtId="3" fontId="4" fillId="0" borderId="108" xfId="0" applyNumberFormat="1" applyFont="1" applyBorder="1" applyAlignment="1">
      <alignment horizontal="center" vertical="top"/>
    </xf>
    <xf numFmtId="3" fontId="4" fillId="0" borderId="49" xfId="0" applyNumberFormat="1" applyFont="1" applyBorder="1" applyAlignment="1">
      <alignment horizontal="center" vertical="top" wrapText="1"/>
    </xf>
    <xf numFmtId="3" fontId="4" fillId="0" borderId="53" xfId="0" applyNumberFormat="1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3" fontId="6" fillId="7" borderId="55" xfId="0" applyNumberFormat="1" applyFont="1" applyFill="1" applyBorder="1" applyAlignment="1">
      <alignment vertical="top"/>
    </xf>
    <xf numFmtId="3" fontId="6" fillId="7" borderId="5" xfId="0" applyNumberFormat="1" applyFont="1" applyFill="1" applyBorder="1" applyAlignment="1">
      <alignment vertical="top"/>
    </xf>
    <xf numFmtId="3" fontId="6" fillId="7" borderId="81" xfId="0" applyNumberFormat="1" applyFont="1" applyFill="1" applyBorder="1" applyAlignment="1">
      <alignment vertical="top"/>
    </xf>
    <xf numFmtId="3" fontId="5" fillId="7" borderId="11" xfId="0" applyNumberFormat="1" applyFont="1" applyFill="1" applyBorder="1" applyAlignment="1">
      <alignment vertical="top"/>
    </xf>
    <xf numFmtId="3" fontId="5" fillId="7" borderId="12" xfId="0" applyNumberFormat="1" applyFont="1" applyFill="1" applyBorder="1" applyAlignment="1">
      <alignment vertical="top"/>
    </xf>
    <xf numFmtId="3" fontId="5" fillId="7" borderId="13" xfId="0" applyNumberFormat="1" applyFont="1" applyFill="1" applyBorder="1" applyAlignment="1">
      <alignment vertical="top"/>
    </xf>
    <xf numFmtId="3" fontId="5" fillId="7" borderId="35" xfId="0" applyNumberFormat="1" applyFont="1" applyFill="1" applyBorder="1" applyAlignment="1">
      <alignment vertical="top"/>
    </xf>
    <xf numFmtId="3" fontId="5" fillId="0" borderId="56" xfId="0" applyNumberFormat="1" applyFont="1" applyFill="1" applyBorder="1" applyAlignment="1">
      <alignment horizontal="center" vertical="top"/>
    </xf>
    <xf numFmtId="3" fontId="5" fillId="0" borderId="66" xfId="0" applyNumberFormat="1" applyFont="1" applyFill="1" applyBorder="1" applyAlignment="1">
      <alignment horizontal="center" vertical="top"/>
    </xf>
    <xf numFmtId="3" fontId="4" fillId="7" borderId="8" xfId="0" applyNumberFormat="1" applyFont="1" applyFill="1" applyBorder="1" applyAlignment="1">
      <alignment horizontal="center" vertical="top"/>
    </xf>
    <xf numFmtId="3" fontId="5" fillId="7" borderId="8" xfId="0" applyNumberFormat="1" applyFont="1" applyFill="1" applyBorder="1" applyAlignment="1">
      <alignment horizontal="right" vertical="top"/>
    </xf>
    <xf numFmtId="0" fontId="4" fillId="7" borderId="33" xfId="0" applyFont="1" applyFill="1" applyBorder="1" applyAlignment="1">
      <alignment vertical="top" wrapText="1"/>
    </xf>
    <xf numFmtId="0" fontId="4" fillId="7" borderId="63" xfId="0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center" vertical="top" wrapText="1"/>
    </xf>
    <xf numFmtId="3" fontId="5" fillId="7" borderId="37" xfId="0" applyNumberFormat="1" applyFont="1" applyFill="1" applyBorder="1" applyAlignment="1">
      <alignment vertical="top"/>
    </xf>
    <xf numFmtId="3" fontId="5" fillId="7" borderId="73" xfId="0" applyNumberFormat="1" applyFont="1" applyFill="1" applyBorder="1" applyAlignment="1">
      <alignment vertical="top"/>
    </xf>
    <xf numFmtId="3" fontId="5" fillId="7" borderId="76" xfId="0" applyNumberFormat="1" applyFont="1" applyFill="1" applyBorder="1" applyAlignment="1">
      <alignment vertical="top"/>
    </xf>
    <xf numFmtId="49" fontId="4" fillId="0" borderId="73" xfId="0" applyNumberFormat="1" applyFont="1" applyFill="1" applyBorder="1" applyAlignment="1">
      <alignment horizontal="center" vertical="top"/>
    </xf>
    <xf numFmtId="49" fontId="4" fillId="0" borderId="73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3" fontId="4" fillId="0" borderId="122" xfId="0" applyNumberFormat="1" applyFont="1" applyBorder="1" applyAlignment="1">
      <alignment vertical="top" wrapText="1"/>
    </xf>
    <xf numFmtId="3" fontId="4" fillId="9" borderId="123" xfId="0" applyNumberFormat="1" applyFont="1" applyFill="1" applyBorder="1" applyAlignment="1">
      <alignment vertical="top"/>
    </xf>
    <xf numFmtId="3" fontId="4" fillId="9" borderId="124" xfId="0" applyNumberFormat="1" applyFont="1" applyFill="1" applyBorder="1" applyAlignment="1">
      <alignment vertical="top"/>
    </xf>
    <xf numFmtId="3" fontId="6" fillId="7" borderId="13" xfId="0" applyNumberFormat="1" applyFont="1" applyFill="1" applyBorder="1" applyAlignment="1">
      <alignment horizontal="center" vertical="top"/>
    </xf>
    <xf numFmtId="3" fontId="6" fillId="7" borderId="25" xfId="0" applyNumberFormat="1" applyFont="1" applyFill="1" applyBorder="1" applyAlignment="1">
      <alignment horizontal="center" vertical="top"/>
    </xf>
    <xf numFmtId="3" fontId="4" fillId="0" borderId="73" xfId="0" applyNumberFormat="1" applyFont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center" vertical="top"/>
    </xf>
    <xf numFmtId="3" fontId="5" fillId="7" borderId="25" xfId="0" applyNumberFormat="1" applyFont="1" applyFill="1" applyBorder="1" applyAlignment="1">
      <alignment horizontal="center" vertical="top" wrapText="1"/>
    </xf>
    <xf numFmtId="0" fontId="6" fillId="7" borderId="35" xfId="0" applyFont="1" applyFill="1" applyBorder="1" applyAlignment="1">
      <alignment horizontal="left" vertical="top" wrapText="1"/>
    </xf>
    <xf numFmtId="3" fontId="6" fillId="7" borderId="30" xfId="0" applyNumberFormat="1" applyFont="1" applyFill="1" applyBorder="1" applyAlignment="1">
      <alignment horizontal="center" vertical="top"/>
    </xf>
    <xf numFmtId="3" fontId="6" fillId="4" borderId="37" xfId="0" applyNumberFormat="1" applyFont="1" applyFill="1" applyBorder="1" applyAlignment="1">
      <alignment vertical="top"/>
    </xf>
    <xf numFmtId="3" fontId="6" fillId="5" borderId="73" xfId="0" applyNumberFormat="1" applyFont="1" applyFill="1" applyBorder="1" applyAlignment="1">
      <alignment vertical="top"/>
    </xf>
    <xf numFmtId="3" fontId="6" fillId="7" borderId="73" xfId="0" applyNumberFormat="1" applyFont="1" applyFill="1" applyBorder="1" applyAlignment="1">
      <alignment vertical="top"/>
    </xf>
    <xf numFmtId="3" fontId="5" fillId="0" borderId="76" xfId="0" applyNumberFormat="1" applyFont="1" applyFill="1" applyBorder="1" applyAlignment="1">
      <alignment horizontal="center" vertical="top" wrapText="1"/>
    </xf>
    <xf numFmtId="3" fontId="9" fillId="0" borderId="41" xfId="0" applyNumberFormat="1" applyFont="1" applyFill="1" applyBorder="1" applyAlignment="1">
      <alignment horizontal="center" vertical="top" textRotation="90" wrapText="1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41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6" fillId="10" borderId="26" xfId="0" applyNumberFormat="1" applyFont="1" applyFill="1" applyBorder="1" applyAlignment="1">
      <alignment vertical="top"/>
    </xf>
    <xf numFmtId="3" fontId="4" fillId="7" borderId="120" xfId="0" applyNumberFormat="1" applyFont="1" applyFill="1" applyBorder="1" applyAlignment="1">
      <alignment horizontal="right" vertical="top"/>
    </xf>
    <xf numFmtId="3" fontId="4" fillId="7" borderId="66" xfId="0" applyNumberFormat="1" applyFont="1" applyFill="1" applyBorder="1" applyAlignment="1">
      <alignment vertical="top"/>
    </xf>
    <xf numFmtId="3" fontId="6" fillId="6" borderId="79" xfId="0" applyNumberFormat="1" applyFont="1" applyFill="1" applyBorder="1" applyAlignment="1">
      <alignment horizontal="center" vertical="top"/>
    </xf>
    <xf numFmtId="3" fontId="4" fillId="7" borderId="38" xfId="0" applyNumberFormat="1" applyFont="1" applyFill="1" applyBorder="1" applyAlignment="1">
      <alignment horizontal="right" vertical="top"/>
    </xf>
    <xf numFmtId="3" fontId="4" fillId="7" borderId="125" xfId="0" applyNumberFormat="1" applyFont="1" applyFill="1" applyBorder="1" applyAlignment="1">
      <alignment horizontal="right" vertical="top"/>
    </xf>
    <xf numFmtId="3" fontId="6" fillId="10" borderId="28" xfId="0" applyNumberFormat="1" applyFont="1" applyFill="1" applyBorder="1" applyAlignment="1">
      <alignment vertical="top"/>
    </xf>
    <xf numFmtId="3" fontId="6" fillId="5" borderId="38" xfId="0" applyNumberFormat="1" applyFont="1" applyFill="1" applyBorder="1" applyAlignment="1">
      <alignment horizontal="center" vertical="top"/>
    </xf>
    <xf numFmtId="3" fontId="6" fillId="6" borderId="77" xfId="0" applyNumberFormat="1" applyFont="1" applyFill="1" applyBorder="1" applyAlignment="1">
      <alignment horizontal="center" vertical="top"/>
    </xf>
    <xf numFmtId="0" fontId="4" fillId="7" borderId="109" xfId="0" applyFont="1" applyFill="1" applyBorder="1" applyAlignment="1">
      <alignment horizontal="left" vertical="top" wrapText="1"/>
    </xf>
    <xf numFmtId="3" fontId="4" fillId="0" borderId="112" xfId="0" applyNumberFormat="1" applyFont="1" applyFill="1" applyBorder="1" applyAlignment="1">
      <alignment horizontal="center" vertical="top"/>
    </xf>
    <xf numFmtId="3" fontId="4" fillId="0" borderId="113" xfId="0" applyNumberFormat="1" applyFont="1" applyFill="1" applyBorder="1" applyAlignment="1">
      <alignment horizontal="center" vertical="top"/>
    </xf>
    <xf numFmtId="3" fontId="14" fillId="7" borderId="26" xfId="0" applyNumberFormat="1" applyFont="1" applyFill="1" applyBorder="1" applyAlignment="1">
      <alignment horizontal="center" vertical="center"/>
    </xf>
    <xf numFmtId="3" fontId="14" fillId="7" borderId="24" xfId="0" applyNumberFormat="1" applyFont="1" applyFill="1" applyBorder="1" applyAlignment="1">
      <alignment horizontal="center" vertical="center"/>
    </xf>
    <xf numFmtId="3" fontId="14" fillId="7" borderId="30" xfId="0" applyNumberFormat="1" applyFont="1" applyFill="1" applyBorder="1" applyAlignment="1">
      <alignment horizontal="center" vertical="center"/>
    </xf>
    <xf numFmtId="3" fontId="14" fillId="7" borderId="28" xfId="0" applyNumberFormat="1" applyFont="1" applyFill="1" applyBorder="1" applyAlignment="1">
      <alignment horizontal="center" vertical="center" wrapText="1"/>
    </xf>
    <xf numFmtId="3" fontId="14" fillId="7" borderId="27" xfId="0" applyNumberFormat="1" applyFont="1" applyFill="1" applyBorder="1" applyAlignment="1">
      <alignment horizontal="center" vertical="center"/>
    </xf>
    <xf numFmtId="3" fontId="6" fillId="7" borderId="23" xfId="0" applyNumberFormat="1" applyFont="1" applyFill="1" applyBorder="1" applyAlignment="1">
      <alignment horizontal="center" vertical="top"/>
    </xf>
    <xf numFmtId="3" fontId="6" fillId="7" borderId="79" xfId="0" applyNumberFormat="1" applyFont="1" applyFill="1" applyBorder="1" applyAlignment="1">
      <alignment horizontal="center" vertical="top"/>
    </xf>
    <xf numFmtId="3" fontId="6" fillId="7" borderId="27" xfId="0" applyNumberFormat="1" applyFont="1" applyFill="1" applyBorder="1" applyAlignment="1">
      <alignment horizontal="center" vertical="top"/>
    </xf>
    <xf numFmtId="3" fontId="6" fillId="7" borderId="28" xfId="0" applyNumberFormat="1" applyFont="1" applyFill="1" applyBorder="1" applyAlignment="1">
      <alignment horizontal="center" vertical="top"/>
    </xf>
    <xf numFmtId="3" fontId="14" fillId="7" borderId="23" xfId="0" applyNumberFormat="1" applyFont="1" applyFill="1" applyBorder="1" applyAlignment="1">
      <alignment horizontal="center" vertical="center"/>
    </xf>
    <xf numFmtId="3" fontId="14" fillId="7" borderId="79" xfId="0" applyNumberFormat="1" applyFont="1" applyFill="1" applyBorder="1" applyAlignment="1">
      <alignment horizontal="center" vertical="center"/>
    </xf>
    <xf numFmtId="3" fontId="14" fillId="7" borderId="28" xfId="0" applyNumberFormat="1" applyFont="1" applyFill="1" applyBorder="1" applyAlignment="1">
      <alignment horizontal="center" vertical="center"/>
    </xf>
    <xf numFmtId="3" fontId="6" fillId="7" borderId="23" xfId="0" applyNumberFormat="1" applyFont="1" applyFill="1" applyBorder="1" applyAlignment="1">
      <alignment vertical="top"/>
    </xf>
    <xf numFmtId="3" fontId="6" fillId="7" borderId="24" xfId="0" applyNumberFormat="1" applyFont="1" applyFill="1" applyBorder="1" applyAlignment="1">
      <alignment vertical="top"/>
    </xf>
    <xf numFmtId="3" fontId="6" fillId="7" borderId="30" xfId="0" applyNumberFormat="1" applyFont="1" applyFill="1" applyBorder="1" applyAlignment="1">
      <alignment vertical="top"/>
    </xf>
    <xf numFmtId="3" fontId="6" fillId="7" borderId="79" xfId="0" applyNumberFormat="1" applyFont="1" applyFill="1" applyBorder="1" applyAlignment="1">
      <alignment vertical="top"/>
    </xf>
    <xf numFmtId="3" fontId="6" fillId="7" borderId="26" xfId="0" applyNumberFormat="1" applyFont="1" applyFill="1" applyBorder="1" applyAlignment="1">
      <alignment vertical="top"/>
    </xf>
    <xf numFmtId="3" fontId="13" fillId="7" borderId="11" xfId="0" applyNumberFormat="1" applyFont="1" applyFill="1" applyBorder="1" applyAlignment="1">
      <alignment vertical="top"/>
    </xf>
    <xf numFmtId="3" fontId="13" fillId="7" borderId="12" xfId="0" applyNumberFormat="1" applyFont="1" applyFill="1" applyBorder="1" applyAlignment="1">
      <alignment vertical="top"/>
    </xf>
    <xf numFmtId="3" fontId="4" fillId="7" borderId="12" xfId="0" applyNumberFormat="1" applyFont="1" applyFill="1" applyBorder="1" applyAlignment="1">
      <alignment vertical="center"/>
    </xf>
    <xf numFmtId="3" fontId="4" fillId="7" borderId="35" xfId="0" applyNumberFormat="1" applyFont="1" applyFill="1" applyBorder="1" applyAlignment="1">
      <alignment vertical="center"/>
    </xf>
    <xf numFmtId="3" fontId="4" fillId="7" borderId="16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top"/>
    </xf>
    <xf numFmtId="3" fontId="6" fillId="10" borderId="65" xfId="0" applyNumberFormat="1" applyFont="1" applyFill="1" applyBorder="1" applyAlignment="1">
      <alignment horizontal="right" vertical="top" wrapText="1"/>
    </xf>
    <xf numFmtId="3" fontId="6" fillId="10" borderId="21" xfId="0" applyNumberFormat="1" applyFont="1" applyFill="1" applyBorder="1" applyAlignment="1">
      <alignment vertical="top"/>
    </xf>
    <xf numFmtId="3" fontId="6" fillId="10" borderId="65" xfId="0" applyNumberFormat="1" applyFont="1" applyFill="1" applyBorder="1" applyAlignment="1">
      <alignment vertical="top"/>
    </xf>
    <xf numFmtId="3" fontId="6" fillId="7" borderId="37" xfId="0" applyNumberFormat="1" applyFont="1" applyFill="1" applyBorder="1" applyAlignment="1">
      <alignment vertical="top"/>
    </xf>
    <xf numFmtId="3" fontId="6" fillId="7" borderId="77" xfId="0" applyNumberFormat="1" applyFont="1" applyFill="1" applyBorder="1" applyAlignment="1">
      <alignment vertical="top"/>
    </xf>
    <xf numFmtId="3" fontId="6" fillId="7" borderId="40" xfId="0" applyNumberFormat="1" applyFont="1" applyFill="1" applyBorder="1" applyAlignment="1">
      <alignment vertical="top"/>
    </xf>
    <xf numFmtId="3" fontId="6" fillId="6" borderId="23" xfId="0" applyNumberFormat="1" applyFont="1" applyFill="1" applyBorder="1" applyAlignment="1">
      <alignment horizontal="right" vertical="top"/>
    </xf>
    <xf numFmtId="3" fontId="6" fillId="6" borderId="24" xfId="0" applyNumberFormat="1" applyFont="1" applyFill="1" applyBorder="1" applyAlignment="1">
      <alignment horizontal="right" vertical="top"/>
    </xf>
    <xf numFmtId="3" fontId="6" fillId="6" borderId="25" xfId="0" applyNumberFormat="1" applyFont="1" applyFill="1" applyBorder="1" applyAlignment="1">
      <alignment horizontal="right" vertical="top"/>
    </xf>
    <xf numFmtId="3" fontId="6" fillId="6" borderId="28" xfId="0" applyNumberFormat="1" applyFont="1" applyFill="1" applyBorder="1" applyAlignment="1">
      <alignment horizontal="right" vertical="top"/>
    </xf>
    <xf numFmtId="3" fontId="5" fillId="7" borderId="65" xfId="0" applyNumberFormat="1" applyFont="1" applyFill="1" applyBorder="1" applyAlignment="1">
      <alignment horizontal="center" vertical="top"/>
    </xf>
    <xf numFmtId="3" fontId="5" fillId="7" borderId="19" xfId="0" applyNumberFormat="1" applyFont="1" applyFill="1" applyBorder="1" applyAlignment="1">
      <alignment horizontal="right" vertical="top"/>
    </xf>
    <xf numFmtId="3" fontId="5" fillId="7" borderId="63" xfId="0" applyNumberFormat="1" applyFont="1" applyFill="1" applyBorder="1" applyAlignment="1">
      <alignment horizontal="right" vertical="top"/>
    </xf>
    <xf numFmtId="3" fontId="5" fillId="7" borderId="18" xfId="0" applyNumberFormat="1" applyFont="1" applyFill="1" applyBorder="1" applyAlignment="1">
      <alignment horizontal="right" vertical="top"/>
    </xf>
    <xf numFmtId="3" fontId="5" fillId="7" borderId="64" xfId="0" applyNumberFormat="1" applyFont="1" applyFill="1" applyBorder="1" applyAlignment="1">
      <alignment horizontal="right" vertical="top"/>
    </xf>
    <xf numFmtId="3" fontId="4" fillId="7" borderId="22" xfId="0" applyNumberFormat="1" applyFont="1" applyFill="1" applyBorder="1" applyAlignment="1">
      <alignment horizontal="center" vertical="top"/>
    </xf>
    <xf numFmtId="0" fontId="4" fillId="7" borderId="34" xfId="0" applyFont="1" applyFill="1" applyBorder="1" applyAlignment="1">
      <alignment horizontal="left" vertical="top" wrapText="1"/>
    </xf>
    <xf numFmtId="0" fontId="4" fillId="0" borderId="63" xfId="0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0" borderId="64" xfId="0" applyNumberFormat="1" applyFont="1" applyFill="1" applyBorder="1" applyAlignment="1">
      <alignment horizontal="center" vertical="top"/>
    </xf>
    <xf numFmtId="3" fontId="7" fillId="7" borderId="3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/>
    </xf>
    <xf numFmtId="3" fontId="6" fillId="7" borderId="76" xfId="0" applyNumberFormat="1" applyFont="1" applyFill="1" applyBorder="1" applyAlignment="1">
      <alignment horizontal="center" vertical="top"/>
    </xf>
    <xf numFmtId="3" fontId="4" fillId="7" borderId="40" xfId="0" applyNumberFormat="1" applyFont="1" applyFill="1" applyBorder="1" applyAlignment="1">
      <alignment horizontal="center" vertical="top" wrapText="1"/>
    </xf>
    <xf numFmtId="3" fontId="4" fillId="7" borderId="76" xfId="0" applyNumberFormat="1" applyFont="1" applyFill="1" applyBorder="1" applyAlignment="1">
      <alignment vertical="top"/>
    </xf>
    <xf numFmtId="3" fontId="4" fillId="7" borderId="39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3" fontId="4" fillId="7" borderId="3" xfId="0" applyNumberFormat="1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6" fillId="4" borderId="11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top"/>
    </xf>
    <xf numFmtId="3" fontId="6" fillId="5" borderId="13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left" vertical="top" wrapText="1"/>
    </xf>
    <xf numFmtId="3" fontId="4" fillId="7" borderId="24" xfId="0" applyNumberFormat="1" applyFont="1" applyFill="1" applyBorder="1" applyAlignment="1">
      <alignment horizontal="left" vertical="top" wrapText="1"/>
    </xf>
    <xf numFmtId="3" fontId="6" fillId="4" borderId="2" xfId="0" applyNumberFormat="1" applyFont="1" applyFill="1" applyBorder="1" applyAlignment="1">
      <alignment horizontal="center" vertical="top"/>
    </xf>
    <xf numFmtId="3" fontId="6" fillId="7" borderId="3" xfId="0" applyNumberFormat="1" applyFont="1" applyFill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3" fontId="4" fillId="7" borderId="42" xfId="0" applyNumberFormat="1" applyFont="1" applyFill="1" applyBorder="1" applyAlignment="1">
      <alignment horizontal="left" vertical="top" wrapText="1"/>
    </xf>
    <xf numFmtId="3" fontId="4" fillId="7" borderId="3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81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6" fillId="5" borderId="3" xfId="0" applyNumberFormat="1" applyFont="1" applyFill="1" applyBorder="1" applyAlignment="1">
      <alignment horizontal="center" vertical="top"/>
    </xf>
    <xf numFmtId="3" fontId="6" fillId="5" borderId="24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vertical="top" wrapText="1"/>
    </xf>
    <xf numFmtId="49" fontId="6" fillId="7" borderId="12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 horizontal="center" vertical="top"/>
    </xf>
    <xf numFmtId="3" fontId="6" fillId="5" borderId="12" xfId="0" applyNumberFormat="1" applyFont="1" applyFill="1" applyBorder="1" applyAlignment="1">
      <alignment horizontal="center" vertical="top"/>
    </xf>
    <xf numFmtId="0" fontId="23" fillId="0" borderId="23" xfId="0" applyFont="1" applyBorder="1" applyAlignment="1">
      <alignment vertical="top" wrapText="1"/>
    </xf>
    <xf numFmtId="49" fontId="6" fillId="7" borderId="4" xfId="0" applyNumberFormat="1" applyFont="1" applyFill="1" applyBorder="1" applyAlignment="1">
      <alignment horizontal="center" vertical="top"/>
    </xf>
    <xf numFmtId="49" fontId="6" fillId="7" borderId="13" xfId="0" applyNumberFormat="1" applyFont="1" applyFill="1" applyBorder="1" applyAlignment="1">
      <alignment horizontal="center" vertical="top"/>
    </xf>
    <xf numFmtId="49" fontId="6" fillId="7" borderId="25" xfId="0" applyNumberFormat="1" applyFont="1" applyFill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left" vertical="top" wrapText="1"/>
    </xf>
    <xf numFmtId="3" fontId="6" fillId="0" borderId="83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4" fillId="7" borderId="11" xfId="0" applyFont="1" applyFill="1" applyBorder="1" applyAlignment="1">
      <alignment horizontal="left" vertical="top" wrapText="1"/>
    </xf>
    <xf numFmtId="3" fontId="6" fillId="5" borderId="104" xfId="0" applyNumberFormat="1" applyFont="1" applyFill="1" applyBorder="1" applyAlignment="1">
      <alignment vertical="top"/>
    </xf>
    <xf numFmtId="3" fontId="4" fillId="7" borderId="11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6" fillId="0" borderId="35" xfId="0" applyNumberFormat="1" applyFont="1" applyBorder="1" applyAlignment="1">
      <alignment horizontal="center" vertical="top" wrapText="1"/>
    </xf>
    <xf numFmtId="0" fontId="23" fillId="0" borderId="30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68" xfId="0" applyFont="1" applyFill="1" applyBorder="1" applyAlignment="1">
      <alignment vertical="top" wrapText="1"/>
    </xf>
    <xf numFmtId="3" fontId="6" fillId="0" borderId="104" xfId="0" applyNumberFormat="1" applyFont="1" applyBorder="1" applyAlignment="1">
      <alignment horizontal="center" vertical="center" wrapText="1"/>
    </xf>
    <xf numFmtId="3" fontId="4" fillId="7" borderId="49" xfId="0" applyNumberFormat="1" applyFont="1" applyFill="1" applyBorder="1" applyAlignment="1">
      <alignment horizontal="left" vertical="top" wrapText="1"/>
    </xf>
    <xf numFmtId="3" fontId="10" fillId="7" borderId="14" xfId="0" applyNumberFormat="1" applyFont="1" applyFill="1" applyBorder="1" applyAlignment="1">
      <alignment horizontal="left" vertical="top" wrapText="1"/>
    </xf>
    <xf numFmtId="49" fontId="10" fillId="7" borderId="13" xfId="0" applyNumberFormat="1" applyFont="1" applyFill="1" applyBorder="1" applyAlignment="1">
      <alignment horizontal="center" vertical="top" wrapText="1"/>
    </xf>
    <xf numFmtId="3" fontId="4" fillId="7" borderId="66" xfId="0" applyNumberFormat="1" applyFont="1" applyFill="1" applyBorder="1" applyAlignment="1">
      <alignment horizontal="left" vertical="top" wrapText="1"/>
    </xf>
    <xf numFmtId="3" fontId="6" fillId="7" borderId="3" xfId="0" applyNumberFormat="1" applyFont="1" applyFill="1" applyBorder="1" applyAlignment="1">
      <alignment vertical="top" wrapText="1"/>
    </xf>
    <xf numFmtId="3" fontId="6" fillId="0" borderId="63" xfId="0" applyNumberFormat="1" applyFont="1" applyBorder="1" applyAlignment="1">
      <alignment horizontal="center" vertical="top"/>
    </xf>
    <xf numFmtId="3" fontId="4" fillId="7" borderId="73" xfId="0" applyNumberFormat="1" applyFont="1" applyFill="1" applyBorder="1" applyAlignment="1">
      <alignment vertical="top" wrapText="1"/>
    </xf>
    <xf numFmtId="3" fontId="4" fillId="7" borderId="63" xfId="0" applyNumberFormat="1" applyFont="1" applyFill="1" applyBorder="1" applyAlignment="1">
      <alignment horizontal="left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6" fillId="10" borderId="33" xfId="0" applyNumberFormat="1" applyFont="1" applyFill="1" applyBorder="1" applyAlignment="1">
      <alignment horizontal="center" vertical="top" wrapText="1"/>
    </xf>
    <xf numFmtId="3" fontId="4" fillId="10" borderId="33" xfId="0" applyNumberFormat="1" applyFont="1" applyFill="1" applyBorder="1" applyAlignment="1">
      <alignment horizontal="center" vertical="top" wrapText="1"/>
    </xf>
    <xf numFmtId="3" fontId="6" fillId="10" borderId="26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vertical="top"/>
    </xf>
    <xf numFmtId="3" fontId="6" fillId="3" borderId="14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4" borderId="104" xfId="0" applyNumberFormat="1" applyFont="1" applyFill="1" applyBorder="1" applyAlignment="1">
      <alignment horizontal="center" vertical="top"/>
    </xf>
    <xf numFmtId="3" fontId="6" fillId="3" borderId="104" xfId="0" applyNumberFormat="1" applyFont="1" applyFill="1" applyBorder="1" applyAlignment="1">
      <alignment horizontal="center" vertical="top"/>
    </xf>
    <xf numFmtId="3" fontId="6" fillId="0" borderId="24" xfId="0" applyNumberFormat="1" applyFont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left" vertical="top" wrapText="1"/>
    </xf>
    <xf numFmtId="3" fontId="6" fillId="0" borderId="73" xfId="0" applyNumberFormat="1" applyFont="1" applyBorder="1" applyAlignment="1">
      <alignment horizontal="center" vertical="top"/>
    </xf>
    <xf numFmtId="3" fontId="6" fillId="4" borderId="37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5" fillId="7" borderId="3" xfId="0" applyNumberFormat="1" applyFont="1" applyFill="1" applyBorder="1" applyAlignment="1">
      <alignment horizontal="center" vertical="center" textRotation="90" wrapText="1"/>
    </xf>
    <xf numFmtId="3" fontId="5" fillId="7" borderId="12" xfId="0" applyNumberFormat="1" applyFont="1" applyFill="1" applyBorder="1" applyAlignment="1">
      <alignment horizontal="center" vertical="center" textRotation="90" wrapText="1"/>
    </xf>
    <xf numFmtId="3" fontId="10" fillId="7" borderId="11" xfId="0" applyNumberFormat="1" applyFont="1" applyFill="1" applyBorder="1" applyAlignment="1">
      <alignment horizontal="left" vertical="top" wrapText="1"/>
    </xf>
    <xf numFmtId="3" fontId="4" fillId="7" borderId="35" xfId="0" applyNumberFormat="1" applyFont="1" applyFill="1" applyBorder="1" applyAlignment="1">
      <alignment horizontal="center" vertical="top" wrapText="1"/>
    </xf>
    <xf numFmtId="3" fontId="4" fillId="0" borderId="83" xfId="0" applyNumberFormat="1" applyFont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7" borderId="25" xfId="0" applyNumberFormat="1" applyFont="1" applyFill="1" applyBorder="1" applyAlignment="1">
      <alignment horizontal="center" vertical="top"/>
    </xf>
    <xf numFmtId="3" fontId="4" fillId="7" borderId="81" xfId="0" applyNumberFormat="1" applyFont="1" applyFill="1" applyBorder="1" applyAlignment="1">
      <alignment horizontal="center" vertical="top" wrapText="1"/>
    </xf>
    <xf numFmtId="3" fontId="6" fillId="7" borderId="42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vertical="top" wrapText="1"/>
    </xf>
    <xf numFmtId="3" fontId="6" fillId="7" borderId="3" xfId="0" applyNumberFormat="1" applyFont="1" applyFill="1" applyBorder="1" applyAlignment="1">
      <alignment horizontal="left" vertical="top" wrapText="1"/>
    </xf>
    <xf numFmtId="3" fontId="6" fillId="7" borderId="12" xfId="0" applyNumberFormat="1" applyFont="1" applyFill="1" applyBorder="1" applyAlignment="1">
      <alignment horizontal="left" vertical="top" wrapText="1"/>
    </xf>
    <xf numFmtId="3" fontId="4" fillId="0" borderId="17" xfId="0" applyNumberFormat="1" applyFont="1" applyBorder="1" applyAlignment="1">
      <alignment vertical="top" wrapText="1"/>
    </xf>
    <xf numFmtId="3" fontId="4" fillId="0" borderId="81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 wrapText="1"/>
    </xf>
    <xf numFmtId="3" fontId="6" fillId="6" borderId="13" xfId="0" applyNumberFormat="1" applyFont="1" applyFill="1" applyBorder="1" applyAlignment="1">
      <alignment horizontal="center" vertical="top"/>
    </xf>
    <xf numFmtId="3" fontId="4" fillId="7" borderId="35" xfId="0" applyNumberFormat="1" applyFont="1" applyFill="1" applyBorder="1" applyAlignment="1">
      <alignment horizontal="center" vertical="center" wrapText="1"/>
    </xf>
    <xf numFmtId="3" fontId="4" fillId="7" borderId="20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6" fillId="0" borderId="4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3" fontId="4" fillId="7" borderId="42" xfId="0" applyNumberFormat="1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83" xfId="0" applyNumberFormat="1" applyFont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0" fillId="9" borderId="13" xfId="0" applyNumberFormat="1" applyFont="1" applyFill="1" applyBorder="1" applyAlignment="1">
      <alignment horizontal="center" vertical="top"/>
    </xf>
    <xf numFmtId="3" fontId="4" fillId="0" borderId="59" xfId="0" applyNumberFormat="1" applyFont="1" applyBorder="1" applyAlignment="1">
      <alignment vertical="top" wrapText="1"/>
    </xf>
    <xf numFmtId="3" fontId="10" fillId="9" borderId="49" xfId="0" applyNumberFormat="1" applyFont="1" applyFill="1" applyBorder="1" applyAlignment="1">
      <alignment horizontal="center" vertical="top"/>
    </xf>
    <xf numFmtId="3" fontId="10" fillId="9" borderId="53" xfId="0" applyNumberFormat="1" applyFont="1" applyFill="1" applyBorder="1" applyAlignment="1">
      <alignment horizontal="center" vertical="top"/>
    </xf>
    <xf numFmtId="166" fontId="4" fillId="10" borderId="7" xfId="0" applyNumberFormat="1" applyFont="1" applyFill="1" applyBorder="1" applyAlignment="1">
      <alignment vertical="top"/>
    </xf>
    <xf numFmtId="3" fontId="4" fillId="0" borderId="69" xfId="0" applyNumberFormat="1" applyFont="1" applyBorder="1" applyAlignment="1">
      <alignment horizontal="center" vertical="top"/>
    </xf>
    <xf numFmtId="3" fontId="4" fillId="7" borderId="72" xfId="0" applyNumberFormat="1" applyFont="1" applyFill="1" applyBorder="1" applyAlignment="1">
      <alignment horizontal="right" vertical="top"/>
    </xf>
    <xf numFmtId="3" fontId="4" fillId="7" borderId="69" xfId="0" applyNumberFormat="1" applyFont="1" applyFill="1" applyBorder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3" fontId="23" fillId="7" borderId="73" xfId="0" applyNumberFormat="1" applyFont="1" applyFill="1" applyBorder="1" applyAlignment="1">
      <alignment horizontal="left" vertical="top" wrapText="1"/>
    </xf>
    <xf numFmtId="3" fontId="23" fillId="0" borderId="3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51" xfId="0" applyNumberFormat="1" applyFont="1" applyFill="1" applyBorder="1" applyAlignment="1">
      <alignment vertical="top" wrapText="1"/>
    </xf>
    <xf numFmtId="3" fontId="4" fillId="0" borderId="49" xfId="0" applyNumberFormat="1" applyFont="1" applyFill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/>
    </xf>
    <xf numFmtId="3" fontId="14" fillId="6" borderId="1" xfId="0" applyNumberFormat="1" applyFont="1" applyFill="1" applyBorder="1" applyAlignment="1">
      <alignment horizontal="right" vertical="top"/>
    </xf>
    <xf numFmtId="3" fontId="6" fillId="0" borderId="73" xfId="0" applyNumberFormat="1" applyFont="1" applyFill="1" applyBorder="1" applyAlignment="1">
      <alignment vertical="top"/>
    </xf>
    <xf numFmtId="3" fontId="4" fillId="0" borderId="55" xfId="0" applyNumberFormat="1" applyFont="1" applyFill="1" applyBorder="1" applyAlignment="1">
      <alignment vertical="top"/>
    </xf>
    <xf numFmtId="3" fontId="4" fillId="0" borderId="39" xfId="0" applyNumberFormat="1" applyFont="1" applyBorder="1" applyAlignment="1">
      <alignment horizontal="right" vertical="top"/>
    </xf>
    <xf numFmtId="3" fontId="4" fillId="0" borderId="88" xfId="0" applyNumberFormat="1" applyFont="1" applyBorder="1" applyAlignment="1">
      <alignment horizontal="right" vertical="top"/>
    </xf>
    <xf numFmtId="3" fontId="4" fillId="0" borderId="15" xfId="0" applyNumberFormat="1" applyFont="1" applyBorder="1" applyAlignment="1">
      <alignment horizontal="right" vertical="top"/>
    </xf>
    <xf numFmtId="3" fontId="4" fillId="0" borderId="126" xfId="0" applyNumberFormat="1" applyFont="1" applyBorder="1" applyAlignment="1">
      <alignment horizontal="right" vertical="top"/>
    </xf>
    <xf numFmtId="3" fontId="13" fillId="7" borderId="0" xfId="0" applyNumberFormat="1" applyFont="1" applyFill="1" applyBorder="1" applyAlignment="1">
      <alignment horizontal="right" vertical="top"/>
    </xf>
    <xf numFmtId="1" fontId="13" fillId="0" borderId="127" xfId="0" applyNumberFormat="1" applyFont="1" applyFill="1" applyBorder="1" applyAlignment="1">
      <alignment horizontal="right" vertical="top"/>
    </xf>
    <xf numFmtId="3" fontId="13" fillId="0" borderId="39" xfId="0" applyNumberFormat="1" applyFont="1" applyFill="1" applyBorder="1" applyAlignment="1">
      <alignment horizontal="right" vertical="top"/>
    </xf>
    <xf numFmtId="3" fontId="4" fillId="7" borderId="82" xfId="0" applyNumberFormat="1" applyFont="1" applyFill="1" applyBorder="1" applyAlignment="1">
      <alignment horizontal="center" vertical="top"/>
    </xf>
    <xf numFmtId="3" fontId="14" fillId="6" borderId="29" xfId="0" applyNumberFormat="1" applyFont="1" applyFill="1" applyBorder="1" applyAlignment="1">
      <alignment horizontal="right" vertical="top"/>
    </xf>
    <xf numFmtId="3" fontId="14" fillId="6" borderId="31" xfId="0" applyNumberFormat="1" applyFont="1" applyFill="1" applyBorder="1" applyAlignment="1">
      <alignment horizontal="right" vertical="top"/>
    </xf>
    <xf numFmtId="0" fontId="4" fillId="7" borderId="43" xfId="0" applyNumberFormat="1" applyFont="1" applyFill="1" applyBorder="1" applyAlignment="1">
      <alignment horizontal="center" vertical="top"/>
    </xf>
    <xf numFmtId="0" fontId="4" fillId="7" borderId="0" xfId="0" applyNumberFormat="1" applyFont="1" applyFill="1" applyBorder="1" applyAlignment="1">
      <alignment horizontal="center" vertical="top"/>
    </xf>
    <xf numFmtId="0" fontId="4" fillId="7" borderId="17" xfId="0" applyFont="1" applyFill="1" applyBorder="1" applyAlignment="1">
      <alignment vertical="top" wrapText="1"/>
    </xf>
    <xf numFmtId="3" fontId="5" fillId="7" borderId="44" xfId="0" applyNumberFormat="1" applyFont="1" applyFill="1" applyBorder="1" applyAlignment="1">
      <alignment horizontal="right" vertical="top"/>
    </xf>
    <xf numFmtId="0" fontId="4" fillId="0" borderId="23" xfId="0" applyFont="1" applyBorder="1" applyAlignment="1">
      <alignment horizontal="left" vertical="top" wrapText="1"/>
    </xf>
    <xf numFmtId="0" fontId="4" fillId="7" borderId="1" xfId="0" applyNumberFormat="1" applyFont="1" applyFill="1" applyBorder="1" applyAlignment="1">
      <alignment horizontal="center" vertical="top"/>
    </xf>
    <xf numFmtId="3" fontId="4" fillId="0" borderId="27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center" wrapText="1"/>
    </xf>
    <xf numFmtId="3" fontId="6" fillId="4" borderId="11" xfId="0" applyNumberFormat="1" applyFont="1" applyFill="1" applyBorder="1" applyAlignment="1">
      <alignment horizontal="center" vertical="top"/>
    </xf>
    <xf numFmtId="3" fontId="6" fillId="5" borderId="12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6" fillId="6" borderId="13" xfId="0" applyNumberFormat="1" applyFont="1" applyFill="1" applyBorder="1" applyAlignment="1">
      <alignment horizontal="center" vertical="top"/>
    </xf>
    <xf numFmtId="3" fontId="6" fillId="7" borderId="42" xfId="0" applyNumberFormat="1" applyFont="1" applyFill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left" vertical="top" wrapText="1"/>
    </xf>
    <xf numFmtId="3" fontId="6" fillId="4" borderId="37" xfId="0" applyNumberFormat="1" applyFont="1" applyFill="1" applyBorder="1" applyAlignment="1">
      <alignment horizontal="center" vertical="top"/>
    </xf>
    <xf numFmtId="3" fontId="6" fillId="6" borderId="76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vertical="top" wrapText="1"/>
    </xf>
    <xf numFmtId="0" fontId="23" fillId="0" borderId="73" xfId="0" applyFont="1" applyBorder="1" applyAlignment="1">
      <alignment horizontal="center" wrapText="1"/>
    </xf>
    <xf numFmtId="3" fontId="6" fillId="5" borderId="73" xfId="0" applyNumberFormat="1" applyFont="1" applyFill="1" applyBorder="1" applyAlignment="1">
      <alignment horizontal="center" vertical="top"/>
    </xf>
    <xf numFmtId="3" fontId="6" fillId="6" borderId="73" xfId="0" applyNumberFormat="1" applyFont="1" applyFill="1" applyBorder="1" applyAlignment="1">
      <alignment horizontal="center" vertical="top"/>
    </xf>
    <xf numFmtId="3" fontId="6" fillId="4" borderId="17" xfId="0" applyNumberFormat="1" applyFont="1" applyFill="1" applyBorder="1" applyAlignment="1">
      <alignment vertical="top"/>
    </xf>
    <xf numFmtId="3" fontId="6" fillId="5" borderId="42" xfId="0" applyNumberFormat="1" applyFont="1" applyFill="1" applyBorder="1" applyAlignment="1">
      <alignment vertical="top"/>
    </xf>
    <xf numFmtId="3" fontId="6" fillId="6" borderId="42" xfId="0" applyNumberFormat="1" applyFont="1" applyFill="1" applyBorder="1" applyAlignment="1">
      <alignment vertical="top"/>
    </xf>
    <xf numFmtId="3" fontId="5" fillId="7" borderId="42" xfId="0" applyNumberFormat="1" applyFont="1" applyFill="1" applyBorder="1" applyAlignment="1">
      <alignment vertical="top" wrapText="1"/>
    </xf>
    <xf numFmtId="3" fontId="4" fillId="7" borderId="20" xfId="1" applyNumberFormat="1" applyFont="1" applyFill="1" applyBorder="1" applyAlignment="1">
      <alignment horizontal="center" vertical="top" wrapText="1"/>
    </xf>
    <xf numFmtId="0" fontId="4" fillId="7" borderId="108" xfId="0" applyFont="1" applyFill="1" applyBorder="1" applyAlignment="1">
      <alignment horizontal="center" vertical="top"/>
    </xf>
    <xf numFmtId="0" fontId="4" fillId="0" borderId="49" xfId="0" applyFont="1" applyBorder="1" applyAlignment="1">
      <alignment vertical="top"/>
    </xf>
    <xf numFmtId="0" fontId="4" fillId="0" borderId="53" xfId="0" applyFont="1" applyFill="1" applyBorder="1" applyAlignment="1">
      <alignment vertical="top"/>
    </xf>
    <xf numFmtId="3" fontId="4" fillId="7" borderId="55" xfId="0" applyNumberFormat="1" applyFont="1" applyFill="1" applyBorder="1" applyAlignment="1">
      <alignment horizontal="center" vertical="center" wrapText="1"/>
    </xf>
    <xf numFmtId="3" fontId="7" fillId="7" borderId="73" xfId="0" applyNumberFormat="1" applyFont="1" applyFill="1" applyBorder="1" applyAlignment="1">
      <alignment horizontal="center" vertical="top" wrapText="1"/>
    </xf>
    <xf numFmtId="3" fontId="6" fillId="7" borderId="73" xfId="0" applyNumberFormat="1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left" vertical="top" wrapText="1"/>
    </xf>
    <xf numFmtId="3" fontId="4" fillId="7" borderId="47" xfId="0" applyNumberFormat="1" applyFont="1" applyFill="1" applyBorder="1" applyAlignment="1">
      <alignment horizontal="right" vertical="top"/>
    </xf>
    <xf numFmtId="3" fontId="4" fillId="7" borderId="48" xfId="0" applyNumberFormat="1" applyFont="1" applyFill="1" applyBorder="1" applyAlignment="1">
      <alignment horizontal="right" vertical="top"/>
    </xf>
    <xf numFmtId="3" fontId="4" fillId="0" borderId="46" xfId="0" applyNumberFormat="1" applyFont="1" applyBorder="1" applyAlignment="1">
      <alignment horizontal="right" vertical="top"/>
    </xf>
    <xf numFmtId="3" fontId="4" fillId="7" borderId="50" xfId="0" applyNumberFormat="1" applyFont="1" applyFill="1" applyBorder="1" applyAlignment="1">
      <alignment horizontal="center" vertical="top"/>
    </xf>
    <xf numFmtId="3" fontId="6" fillId="7" borderId="42" xfId="0" applyNumberFormat="1" applyFont="1" applyFill="1" applyBorder="1" applyAlignment="1">
      <alignment horizontal="center" vertical="top"/>
    </xf>
    <xf numFmtId="165" fontId="27" fillId="7" borderId="65" xfId="0" applyNumberFormat="1" applyFont="1" applyFill="1" applyBorder="1" applyAlignment="1">
      <alignment horizontal="center" vertical="top"/>
    </xf>
    <xf numFmtId="3" fontId="27" fillId="7" borderId="38" xfId="0" applyNumberFormat="1" applyFont="1" applyFill="1" applyBorder="1" applyAlignment="1">
      <alignment vertical="top"/>
    </xf>
    <xf numFmtId="3" fontId="27" fillId="7" borderId="77" xfId="0" applyNumberFormat="1" applyFont="1" applyFill="1" applyBorder="1" applyAlignment="1">
      <alignment vertical="top"/>
    </xf>
    <xf numFmtId="3" fontId="27" fillId="7" borderId="65" xfId="0" applyNumberFormat="1" applyFont="1" applyFill="1" applyBorder="1" applyAlignment="1">
      <alignment vertical="top"/>
    </xf>
    <xf numFmtId="3" fontId="6" fillId="7" borderId="32" xfId="0" applyNumberFormat="1" applyFont="1" applyFill="1" applyBorder="1" applyAlignment="1">
      <alignment horizontal="center" vertical="top"/>
    </xf>
    <xf numFmtId="166" fontId="6" fillId="3" borderId="8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textRotation="90" shrinkToFit="1"/>
    </xf>
    <xf numFmtId="0" fontId="4" fillId="0" borderId="11" xfId="0" applyFont="1" applyBorder="1" applyAlignment="1">
      <alignment horizontal="center" vertical="center" textRotation="90" shrinkToFit="1"/>
    </xf>
    <xf numFmtId="0" fontId="4" fillId="0" borderId="23" xfId="0" applyFont="1" applyBorder="1" applyAlignment="1">
      <alignment horizontal="center" vertical="center" textRotation="90" shrinkToFit="1"/>
    </xf>
    <xf numFmtId="0" fontId="4" fillId="0" borderId="3" xfId="0" applyFont="1" applyBorder="1" applyAlignment="1">
      <alignment horizontal="center" vertical="center" textRotation="90" shrinkToFit="1"/>
    </xf>
    <xf numFmtId="0" fontId="4" fillId="0" borderId="12" xfId="0" applyFont="1" applyBorder="1" applyAlignment="1">
      <alignment horizontal="center" vertical="center" textRotation="90" shrinkToFit="1"/>
    </xf>
    <xf numFmtId="0" fontId="4" fillId="0" borderId="24" xfId="0" applyFont="1" applyBorder="1" applyAlignment="1">
      <alignment horizontal="center" vertical="center" textRotation="90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textRotation="90" shrinkToFit="1"/>
    </xf>
    <xf numFmtId="0" fontId="4" fillId="0" borderId="14" xfId="0" applyFont="1" applyBorder="1" applyAlignment="1">
      <alignment horizontal="center" vertical="center" textRotation="90" shrinkToFit="1"/>
    </xf>
    <xf numFmtId="0" fontId="4" fillId="0" borderId="26" xfId="0" applyFont="1" applyBorder="1" applyAlignment="1">
      <alignment horizontal="center" vertical="center" textRotation="90" shrinkToFit="1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166" fontId="4" fillId="0" borderId="7" xfId="0" applyNumberFormat="1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28" xfId="0" applyFont="1" applyBorder="1" applyAlignment="1">
      <alignment horizontal="center" vertical="center" textRotation="90" wrapText="1"/>
    </xf>
    <xf numFmtId="49" fontId="6" fillId="2" borderId="5" xfId="0" applyNumberFormat="1" applyFont="1" applyFill="1" applyBorder="1" applyAlignment="1">
      <alignment horizontal="left" vertical="top" wrapText="1"/>
    </xf>
    <xf numFmtId="49" fontId="6" fillId="2" borderId="32" xfId="0" applyNumberFormat="1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left" vertical="top" wrapText="1"/>
    </xf>
    <xf numFmtId="0" fontId="8" fillId="3" borderId="21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6" fillId="4" borderId="22" xfId="0" applyFont="1" applyFill="1" applyBorder="1" applyAlignment="1">
      <alignment horizontal="left" vertical="top" wrapText="1"/>
    </xf>
    <xf numFmtId="0" fontId="6" fillId="5" borderId="18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22" xfId="0" applyFont="1" applyFill="1" applyBorder="1" applyAlignment="1">
      <alignment horizontal="left" vertical="top" wrapText="1"/>
    </xf>
    <xf numFmtId="0" fontId="4" fillId="7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center" vertical="top"/>
    </xf>
    <xf numFmtId="3" fontId="6" fillId="0" borderId="35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textRotation="90" shrinkToFit="1"/>
    </xf>
    <xf numFmtId="0" fontId="4" fillId="0" borderId="16" xfId="0" applyFont="1" applyBorder="1" applyAlignment="1">
      <alignment horizontal="center" vertical="center" textRotation="90" shrinkToFit="1"/>
    </xf>
    <xf numFmtId="0" fontId="4" fillId="0" borderId="28" xfId="0" applyFont="1" applyBorder="1" applyAlignment="1">
      <alignment horizontal="center" vertical="center" textRotation="90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81" xfId="0" applyNumberFormat="1" applyFont="1" applyBorder="1" applyAlignment="1">
      <alignment horizontal="center" vertical="center" textRotation="90" shrinkToFit="1"/>
    </xf>
    <xf numFmtId="0" fontId="4" fillId="0" borderId="35" xfId="0" applyNumberFormat="1" applyFont="1" applyBorder="1" applyAlignment="1">
      <alignment horizontal="center" vertical="center" textRotation="90" shrinkToFit="1"/>
    </xf>
    <xf numFmtId="0" fontId="4" fillId="0" borderId="30" xfId="0" applyNumberFormat="1" applyFont="1" applyBorder="1" applyAlignment="1">
      <alignment horizontal="center" vertical="center" textRotation="90" shrinkToFit="1"/>
    </xf>
    <xf numFmtId="3" fontId="4" fillId="7" borderId="3" xfId="0" applyNumberFormat="1" applyFont="1" applyFill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horizontal="center" vertical="top"/>
    </xf>
    <xf numFmtId="3" fontId="6" fillId="4" borderId="11" xfId="0" applyNumberFormat="1" applyFont="1" applyFill="1" applyBorder="1" applyAlignment="1">
      <alignment horizontal="center" vertical="top"/>
    </xf>
    <xf numFmtId="3" fontId="6" fillId="4" borderId="23" xfId="0" applyNumberFormat="1" applyFont="1" applyFill="1" applyBorder="1" applyAlignment="1">
      <alignment horizontal="center" vertical="top"/>
    </xf>
    <xf numFmtId="3" fontId="6" fillId="5" borderId="13" xfId="0" applyNumberFormat="1" applyFont="1" applyFill="1" applyBorder="1" applyAlignment="1">
      <alignment horizontal="center" vertical="top"/>
    </xf>
    <xf numFmtId="3" fontId="6" fillId="5" borderId="25" xfId="0" applyNumberFormat="1" applyFont="1" applyFill="1" applyBorder="1" applyAlignment="1">
      <alignment horizontal="center" vertical="top"/>
    </xf>
    <xf numFmtId="3" fontId="6" fillId="7" borderId="12" xfId="0" applyNumberFormat="1" applyFont="1" applyFill="1" applyBorder="1" applyAlignment="1">
      <alignment horizontal="center" vertical="top"/>
    </xf>
    <xf numFmtId="3" fontId="6" fillId="7" borderId="24" xfId="0" applyNumberFormat="1" applyFont="1" applyFill="1" applyBorder="1" applyAlignment="1">
      <alignment horizontal="center" vertical="top"/>
    </xf>
    <xf numFmtId="3" fontId="4" fillId="7" borderId="12" xfId="0" applyNumberFormat="1" applyFont="1" applyFill="1" applyBorder="1" applyAlignment="1">
      <alignment horizontal="left" vertical="top" wrapText="1"/>
    </xf>
    <xf numFmtId="3" fontId="4" fillId="7" borderId="24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24" xfId="0" applyNumberFormat="1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top"/>
    </xf>
    <xf numFmtId="3" fontId="6" fillId="5" borderId="4" xfId="0" applyNumberFormat="1" applyFont="1" applyFill="1" applyBorder="1" applyAlignment="1">
      <alignment horizontal="center" vertical="top"/>
    </xf>
    <xf numFmtId="3" fontId="6" fillId="7" borderId="3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/>
    </xf>
    <xf numFmtId="3" fontId="6" fillId="0" borderId="25" xfId="0" applyNumberFormat="1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23" xfId="0" applyNumberFormat="1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3" fontId="4" fillId="0" borderId="2" xfId="0" applyNumberFormat="1" applyFont="1" applyBorder="1" applyAlignment="1">
      <alignment horizontal="left" vertical="top" wrapText="1"/>
    </xf>
    <xf numFmtId="3" fontId="4" fillId="7" borderId="3" xfId="0" applyNumberFormat="1" applyFont="1" applyFill="1" applyBorder="1" applyAlignment="1">
      <alignment horizontal="center" vertical="top"/>
    </xf>
    <xf numFmtId="3" fontId="4" fillId="7" borderId="24" xfId="0" applyNumberFormat="1" applyFont="1" applyFill="1" applyBorder="1" applyAlignment="1">
      <alignment horizontal="center" vertical="top"/>
    </xf>
    <xf numFmtId="3" fontId="4" fillId="7" borderId="81" xfId="0" applyNumberFormat="1" applyFont="1" applyFill="1" applyBorder="1" applyAlignment="1">
      <alignment horizontal="center" vertical="top"/>
    </xf>
    <xf numFmtId="3" fontId="4" fillId="7" borderId="30" xfId="0" applyNumberFormat="1" applyFont="1" applyFill="1" applyBorder="1" applyAlignment="1">
      <alignment horizontal="center" vertical="top"/>
    </xf>
    <xf numFmtId="3" fontId="23" fillId="0" borderId="12" xfId="0" applyNumberFormat="1" applyFont="1" applyBorder="1" applyAlignment="1">
      <alignment horizontal="left" vertical="top" wrapText="1"/>
    </xf>
    <xf numFmtId="3" fontId="6" fillId="5" borderId="3" xfId="0" applyNumberFormat="1" applyFont="1" applyFill="1" applyBorder="1" applyAlignment="1">
      <alignment horizontal="center" vertical="top"/>
    </xf>
    <xf numFmtId="3" fontId="6" fillId="5" borderId="24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vertical="top" wrapText="1"/>
    </xf>
    <xf numFmtId="3" fontId="11" fillId="0" borderId="23" xfId="0" applyNumberFormat="1" applyFont="1" applyBorder="1" applyAlignment="1">
      <alignment vertical="top" wrapText="1"/>
    </xf>
    <xf numFmtId="49" fontId="6" fillId="7" borderId="12" xfId="0" applyNumberFormat="1" applyFont="1" applyFill="1" applyBorder="1" applyAlignment="1">
      <alignment horizontal="center" vertical="top"/>
    </xf>
    <xf numFmtId="49" fontId="6" fillId="7" borderId="24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right" vertical="top"/>
    </xf>
    <xf numFmtId="3" fontId="5" fillId="0" borderId="24" xfId="0" applyNumberFormat="1" applyFont="1" applyFill="1" applyBorder="1" applyAlignment="1">
      <alignment horizontal="right" vertical="top"/>
    </xf>
    <xf numFmtId="3" fontId="6" fillId="0" borderId="4" xfId="0" applyNumberFormat="1" applyFont="1" applyFill="1" applyBorder="1" applyAlignment="1">
      <alignment horizontal="center" vertical="top"/>
    </xf>
    <xf numFmtId="3" fontId="6" fillId="5" borderId="12" xfId="0" applyNumberFormat="1" applyFont="1" applyFill="1" applyBorder="1" applyAlignment="1">
      <alignment horizontal="center" vertical="top"/>
    </xf>
    <xf numFmtId="3" fontId="6" fillId="7" borderId="83" xfId="0" applyNumberFormat="1" applyFont="1" applyFill="1" applyBorder="1" applyAlignment="1">
      <alignment horizontal="center" vertical="top"/>
    </xf>
    <xf numFmtId="3" fontId="6" fillId="7" borderId="63" xfId="0" applyNumberFormat="1" applyFont="1" applyFill="1" applyBorder="1" applyAlignment="1">
      <alignment horizontal="center" vertical="top"/>
    </xf>
    <xf numFmtId="3" fontId="6" fillId="7" borderId="29" xfId="0" applyNumberFormat="1" applyFont="1" applyFill="1" applyBorder="1" applyAlignment="1">
      <alignment horizontal="center" vertical="top"/>
    </xf>
    <xf numFmtId="3" fontId="5" fillId="0" borderId="83" xfId="0" applyNumberFormat="1" applyFont="1" applyFill="1" applyBorder="1" applyAlignment="1">
      <alignment horizontal="center" vertical="top" wrapText="1"/>
    </xf>
    <xf numFmtId="3" fontId="5" fillId="0" borderId="63" xfId="0" applyNumberFormat="1" applyFont="1" applyFill="1" applyBorder="1" applyAlignment="1">
      <alignment horizontal="center" vertical="top" wrapText="1"/>
    </xf>
    <xf numFmtId="3" fontId="5" fillId="0" borderId="29" xfId="0" applyNumberFormat="1" applyFont="1" applyFill="1" applyBorder="1" applyAlignment="1">
      <alignment horizontal="center" vertical="top" wrapText="1"/>
    </xf>
    <xf numFmtId="3" fontId="4" fillId="7" borderId="4" xfId="0" applyNumberFormat="1" applyFont="1" applyFill="1" applyBorder="1" applyAlignment="1">
      <alignment vertical="top" wrapText="1"/>
    </xf>
    <xf numFmtId="3" fontId="4" fillId="7" borderId="25" xfId="0" applyNumberFormat="1" applyFont="1" applyFill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49" fontId="6" fillId="4" borderId="2" xfId="0" applyNumberFormat="1" applyFont="1" applyFill="1" applyBorder="1" applyAlignment="1">
      <alignment horizontal="center" vertical="top"/>
    </xf>
    <xf numFmtId="49" fontId="6" fillId="4" borderId="11" xfId="0" applyNumberFormat="1" applyFont="1" applyFill="1" applyBorder="1" applyAlignment="1">
      <alignment horizontal="center" vertical="top"/>
    </xf>
    <xf numFmtId="49" fontId="6" fillId="4" borderId="23" xfId="0" applyNumberFormat="1" applyFont="1" applyFill="1" applyBorder="1" applyAlignment="1">
      <alignment horizontal="center" vertical="top"/>
    </xf>
    <xf numFmtId="49" fontId="6" fillId="5" borderId="3" xfId="0" applyNumberFormat="1" applyFont="1" applyFill="1" applyBorder="1" applyAlignment="1">
      <alignment horizontal="center" vertical="top"/>
    </xf>
    <xf numFmtId="49" fontId="6" fillId="5" borderId="12" xfId="0" applyNumberFormat="1" applyFont="1" applyFill="1" applyBorder="1" applyAlignment="1">
      <alignment horizontal="center" vertical="top"/>
    </xf>
    <xf numFmtId="49" fontId="6" fillId="5" borderId="24" xfId="0" applyNumberFormat="1" applyFont="1" applyFill="1" applyBorder="1" applyAlignment="1">
      <alignment horizontal="center" vertical="top"/>
    </xf>
    <xf numFmtId="49" fontId="6" fillId="7" borderId="4" xfId="0" applyNumberFormat="1" applyFont="1" applyFill="1" applyBorder="1" applyAlignment="1">
      <alignment horizontal="center" vertical="top"/>
    </xf>
    <xf numFmtId="49" fontId="6" fillId="7" borderId="13" xfId="0" applyNumberFormat="1" applyFont="1" applyFill="1" applyBorder="1" applyAlignment="1">
      <alignment horizontal="center" vertical="top"/>
    </xf>
    <xf numFmtId="49" fontId="6" fillId="7" borderId="25" xfId="0" applyNumberFormat="1" applyFont="1" applyFill="1" applyBorder="1" applyAlignment="1">
      <alignment horizontal="center" vertical="top"/>
    </xf>
    <xf numFmtId="0" fontId="4" fillId="7" borderId="83" xfId="0" applyFont="1" applyFill="1" applyBorder="1" applyAlignment="1">
      <alignment horizontal="left" vertical="top" wrapText="1"/>
    </xf>
    <xf numFmtId="0" fontId="4" fillId="7" borderId="73" xfId="0" applyFont="1" applyFill="1" applyBorder="1" applyAlignment="1">
      <alignment horizontal="left" vertical="top" wrapText="1"/>
    </xf>
    <xf numFmtId="0" fontId="4" fillId="7" borderId="29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textRotation="90" wrapText="1"/>
    </xf>
    <xf numFmtId="49" fontId="6" fillId="0" borderId="83" xfId="0" applyNumberFormat="1" applyFont="1" applyBorder="1" applyAlignment="1">
      <alignment horizontal="center" vertical="top"/>
    </xf>
    <xf numFmtId="49" fontId="6" fillId="0" borderId="73" xfId="0" applyNumberFormat="1" applyFont="1" applyBorder="1" applyAlignment="1">
      <alignment horizontal="center" vertical="top"/>
    </xf>
    <xf numFmtId="49" fontId="6" fillId="0" borderId="29" xfId="0" applyNumberFormat="1" applyFont="1" applyBorder="1" applyAlignment="1">
      <alignment horizontal="center" vertical="top"/>
    </xf>
    <xf numFmtId="3" fontId="6" fillId="5" borderId="100" xfId="0" applyNumberFormat="1" applyFont="1" applyFill="1" applyBorder="1" applyAlignment="1">
      <alignment horizontal="right" vertical="top"/>
    </xf>
    <xf numFmtId="3" fontId="6" fillId="5" borderId="101" xfId="0" applyNumberFormat="1" applyFont="1" applyFill="1" applyBorder="1" applyAlignment="1">
      <alignment horizontal="right" vertical="top"/>
    </xf>
    <xf numFmtId="3" fontId="6" fillId="5" borderId="1" xfId="0" applyNumberFormat="1" applyFont="1" applyFill="1" applyBorder="1" applyAlignment="1">
      <alignment horizontal="right" vertical="top"/>
    </xf>
    <xf numFmtId="3" fontId="6" fillId="5" borderId="100" xfId="0" applyNumberFormat="1" applyFont="1" applyFill="1" applyBorder="1" applyAlignment="1">
      <alignment horizontal="left" vertical="top"/>
    </xf>
    <xf numFmtId="3" fontId="6" fillId="5" borderId="101" xfId="0" applyNumberFormat="1" applyFont="1" applyFill="1" applyBorder="1" applyAlignment="1">
      <alignment horizontal="left" vertical="top"/>
    </xf>
    <xf numFmtId="3" fontId="6" fillId="5" borderId="102" xfId="0" applyNumberFormat="1" applyFont="1" applyFill="1" applyBorder="1" applyAlignment="1">
      <alignment horizontal="left" vertical="top"/>
    </xf>
    <xf numFmtId="3" fontId="4" fillId="0" borderId="83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29" xfId="0" applyNumberFormat="1" applyFont="1" applyFill="1" applyBorder="1" applyAlignment="1">
      <alignment horizontal="left" vertical="top" wrapText="1"/>
    </xf>
    <xf numFmtId="3" fontId="5" fillId="0" borderId="83" xfId="0" applyNumberFormat="1" applyFont="1" applyFill="1" applyBorder="1" applyAlignment="1">
      <alignment horizontal="center" vertical="center" textRotation="90" wrapText="1"/>
    </xf>
    <xf numFmtId="3" fontId="5" fillId="0" borderId="12" xfId="0" applyNumberFormat="1" applyFont="1" applyFill="1" applyBorder="1" applyAlignment="1">
      <alignment horizontal="center" vertical="center" textRotation="90" wrapText="1"/>
    </xf>
    <xf numFmtId="3" fontId="5" fillId="0" borderId="29" xfId="0" applyNumberFormat="1" applyFont="1" applyFill="1" applyBorder="1" applyAlignment="1">
      <alignment horizontal="center" vertical="center" textRotation="90" wrapText="1"/>
    </xf>
    <xf numFmtId="3" fontId="6" fillId="0" borderId="83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3" fontId="6" fillId="0" borderId="29" xfId="0" applyNumberFormat="1" applyFont="1" applyBorder="1" applyAlignment="1">
      <alignment horizontal="center" vertical="top"/>
    </xf>
    <xf numFmtId="0" fontId="4" fillId="7" borderId="11" xfId="0" applyFont="1" applyFill="1" applyBorder="1" applyAlignment="1">
      <alignment horizontal="left" vertical="top" wrapText="1"/>
    </xf>
    <xf numFmtId="0" fontId="4" fillId="7" borderId="23" xfId="0" applyFont="1" applyFill="1" applyBorder="1" applyAlignment="1">
      <alignment horizontal="left" vertical="top" wrapText="1"/>
    </xf>
    <xf numFmtId="3" fontId="6" fillId="5" borderId="104" xfId="0" applyNumberFormat="1" applyFont="1" applyFill="1" applyBorder="1" applyAlignment="1">
      <alignment vertical="top"/>
    </xf>
    <xf numFmtId="3" fontId="6" fillId="5" borderId="101" xfId="0" applyNumberFormat="1" applyFont="1" applyFill="1" applyBorder="1" applyAlignment="1">
      <alignment vertical="top"/>
    </xf>
    <xf numFmtId="3" fontId="6" fillId="5" borderId="102" xfId="0" applyNumberFormat="1" applyFont="1" applyFill="1" applyBorder="1" applyAlignment="1">
      <alignment vertical="top"/>
    </xf>
    <xf numFmtId="3" fontId="6" fillId="4" borderId="100" xfId="0" applyNumberFormat="1" applyFont="1" applyFill="1" applyBorder="1" applyAlignment="1">
      <alignment horizontal="right" vertical="top"/>
    </xf>
    <xf numFmtId="3" fontId="4" fillId="4" borderId="101" xfId="0" applyNumberFormat="1" applyFont="1" applyFill="1" applyBorder="1" applyAlignment="1">
      <alignment horizontal="right" vertical="top"/>
    </xf>
    <xf numFmtId="3" fontId="4" fillId="4" borderId="102" xfId="0" applyNumberFormat="1" applyFont="1" applyFill="1" applyBorder="1" applyAlignment="1">
      <alignment horizontal="right" vertical="top"/>
    </xf>
    <xf numFmtId="3" fontId="6" fillId="4" borderId="104" xfId="0" applyNumberFormat="1" applyFont="1" applyFill="1" applyBorder="1" applyAlignment="1">
      <alignment vertical="top"/>
    </xf>
    <xf numFmtId="3" fontId="6" fillId="4" borderId="101" xfId="0" applyNumberFormat="1" applyFont="1" applyFill="1" applyBorder="1" applyAlignment="1">
      <alignment vertical="top"/>
    </xf>
    <xf numFmtId="3" fontId="6" fillId="4" borderId="102" xfId="0" applyNumberFormat="1" applyFont="1" applyFill="1" applyBorder="1" applyAlignment="1">
      <alignment vertical="top"/>
    </xf>
    <xf numFmtId="3" fontId="6" fillId="3" borderId="101" xfId="0" applyNumberFormat="1" applyFont="1" applyFill="1" applyBorder="1" applyAlignment="1">
      <alignment horizontal="right" vertical="top"/>
    </xf>
    <xf numFmtId="3" fontId="6" fillId="3" borderId="102" xfId="0" applyNumberFormat="1" applyFont="1" applyFill="1" applyBorder="1" applyAlignment="1">
      <alignment horizontal="right" vertical="top"/>
    </xf>
    <xf numFmtId="3" fontId="6" fillId="3" borderId="104" xfId="0" applyNumberFormat="1" applyFont="1" applyFill="1" applyBorder="1" applyAlignment="1">
      <alignment vertical="top"/>
    </xf>
    <xf numFmtId="3" fontId="6" fillId="3" borderId="101" xfId="0" applyNumberFormat="1" applyFont="1" applyFill="1" applyBorder="1" applyAlignment="1">
      <alignment vertical="top"/>
    </xf>
    <xf numFmtId="3" fontId="6" fillId="3" borderId="102" xfId="0" applyNumberFormat="1" applyFont="1" applyFill="1" applyBorder="1" applyAlignment="1">
      <alignment vertical="top"/>
    </xf>
    <xf numFmtId="3" fontId="4" fillId="7" borderId="11" xfId="0" applyNumberFormat="1" applyFont="1" applyFill="1" applyBorder="1" applyAlignment="1">
      <alignment vertical="top" wrapText="1"/>
    </xf>
    <xf numFmtId="3" fontId="23" fillId="0" borderId="23" xfId="0" applyNumberFormat="1" applyFont="1" applyBorder="1" applyAlignment="1">
      <alignment vertical="top"/>
    </xf>
    <xf numFmtId="3" fontId="4" fillId="7" borderId="42" xfId="0" applyNumberFormat="1" applyFont="1" applyFill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0" fontId="23" fillId="0" borderId="24" xfId="0" applyFont="1" applyBorder="1" applyAlignment="1">
      <alignment vertical="top"/>
    </xf>
    <xf numFmtId="3" fontId="6" fillId="0" borderId="35" xfId="0" applyNumberFormat="1" applyFont="1" applyBorder="1" applyAlignment="1">
      <alignment horizontal="center" vertical="top" wrapText="1"/>
    </xf>
    <xf numFmtId="0" fontId="23" fillId="0" borderId="30" xfId="0" applyFont="1" applyBorder="1" applyAlignment="1">
      <alignment vertical="top"/>
    </xf>
    <xf numFmtId="3" fontId="7" fillId="0" borderId="87" xfId="0" applyNumberFormat="1" applyFont="1" applyFill="1" applyBorder="1" applyAlignment="1">
      <alignment horizontal="center" vertical="top"/>
    </xf>
    <xf numFmtId="3" fontId="7" fillId="0" borderId="79" xfId="0" applyNumberFormat="1" applyFont="1" applyFill="1" applyBorder="1" applyAlignment="1">
      <alignment horizontal="center" vertical="top"/>
    </xf>
    <xf numFmtId="3" fontId="6" fillId="5" borderId="104" xfId="0" applyNumberFormat="1" applyFont="1" applyFill="1" applyBorder="1" applyAlignment="1">
      <alignment horizontal="center" vertical="top"/>
    </xf>
    <xf numFmtId="3" fontId="6" fillId="5" borderId="101" xfId="0" applyNumberFormat="1" applyFont="1" applyFill="1" applyBorder="1" applyAlignment="1">
      <alignment horizontal="center" vertical="top"/>
    </xf>
    <xf numFmtId="3" fontId="6" fillId="5" borderId="102" xfId="0" applyNumberFormat="1" applyFont="1" applyFill="1" applyBorder="1" applyAlignment="1">
      <alignment horizontal="center" vertical="top"/>
    </xf>
    <xf numFmtId="3" fontId="6" fillId="5" borderId="0" xfId="0" applyNumberFormat="1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23" fillId="0" borderId="23" xfId="0" applyFont="1" applyBorder="1" applyAlignment="1">
      <alignment vertical="top"/>
    </xf>
    <xf numFmtId="0" fontId="4" fillId="0" borderId="68" xfId="0" applyFont="1" applyFill="1" applyBorder="1" applyAlignment="1">
      <alignment vertical="top" wrapText="1"/>
    </xf>
    <xf numFmtId="0" fontId="23" fillId="0" borderId="49" xfId="0" applyFont="1" applyBorder="1" applyAlignment="1">
      <alignment vertical="top" wrapText="1"/>
    </xf>
    <xf numFmtId="3" fontId="6" fillId="10" borderId="26" xfId="0" applyNumberFormat="1" applyFont="1" applyFill="1" applyBorder="1" applyAlignment="1">
      <alignment horizontal="right" vertical="top" wrapText="1"/>
    </xf>
    <xf numFmtId="3" fontId="6" fillId="10" borderId="1" xfId="0" applyNumberFormat="1" applyFont="1" applyFill="1" applyBorder="1" applyAlignment="1">
      <alignment horizontal="right" vertical="top" wrapText="1"/>
    </xf>
    <xf numFmtId="3" fontId="6" fillId="10" borderId="27" xfId="0" applyNumberFormat="1" applyFont="1" applyFill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4" fillId="3" borderId="12" xfId="0" applyNumberFormat="1" applyFont="1" applyFill="1" applyBorder="1" applyAlignment="1">
      <alignment vertical="top" wrapText="1"/>
    </xf>
    <xf numFmtId="3" fontId="4" fillId="3" borderId="13" xfId="0" applyNumberFormat="1" applyFont="1" applyFill="1" applyBorder="1" applyAlignment="1">
      <alignment vertical="top" wrapText="1"/>
    </xf>
    <xf numFmtId="3" fontId="4" fillId="9" borderId="33" xfId="0" applyNumberFormat="1" applyFont="1" applyFill="1" applyBorder="1" applyAlignment="1">
      <alignment horizontal="left" vertical="top" wrapText="1"/>
    </xf>
    <xf numFmtId="3" fontId="4" fillId="9" borderId="21" xfId="0" applyNumberFormat="1" applyFont="1" applyFill="1" applyBorder="1" applyAlignment="1">
      <alignment horizontal="left" vertical="top" wrapText="1"/>
    </xf>
    <xf numFmtId="3" fontId="4" fillId="0" borderId="37" xfId="0" applyNumberFormat="1" applyFont="1" applyBorder="1" applyAlignment="1">
      <alignment horizontal="left" vertical="top" wrapText="1"/>
    </xf>
    <xf numFmtId="3" fontId="4" fillId="0" borderId="73" xfId="0" applyNumberFormat="1" applyFont="1" applyBorder="1" applyAlignment="1">
      <alignment vertical="top" wrapText="1"/>
    </xf>
    <xf numFmtId="3" fontId="4" fillId="0" borderId="76" xfId="0" applyNumberFormat="1" applyFont="1" applyBorder="1" applyAlignment="1">
      <alignment vertical="top" wrapText="1"/>
    </xf>
    <xf numFmtId="3" fontId="4" fillId="10" borderId="37" xfId="0" applyNumberFormat="1" applyFont="1" applyFill="1" applyBorder="1" applyAlignment="1">
      <alignment horizontal="left" vertical="top" wrapText="1"/>
    </xf>
    <xf numFmtId="3" fontId="4" fillId="10" borderId="73" xfId="0" applyNumberFormat="1" applyFont="1" applyFill="1" applyBorder="1" applyAlignment="1">
      <alignment vertical="top" wrapText="1"/>
    </xf>
    <xf numFmtId="3" fontId="4" fillId="10" borderId="76" xfId="0" applyNumberFormat="1" applyFont="1" applyFill="1" applyBorder="1" applyAlignment="1">
      <alignment vertical="top" wrapText="1"/>
    </xf>
    <xf numFmtId="3" fontId="4" fillId="0" borderId="33" xfId="0" applyNumberFormat="1" applyFont="1" applyBorder="1" applyAlignment="1">
      <alignment horizontal="left" vertical="top" wrapText="1"/>
    </xf>
    <xf numFmtId="3" fontId="4" fillId="0" borderId="21" xfId="0" applyNumberFormat="1" applyFont="1" applyBorder="1" applyAlignment="1">
      <alignment horizontal="left" vertical="top" wrapText="1"/>
    </xf>
    <xf numFmtId="3" fontId="4" fillId="0" borderId="22" xfId="0" applyNumberFormat="1" applyFont="1" applyBorder="1" applyAlignment="1">
      <alignment horizontal="left" vertical="top" wrapText="1"/>
    </xf>
    <xf numFmtId="3" fontId="4" fillId="0" borderId="34" xfId="0" applyNumberFormat="1" applyFont="1" applyBorder="1" applyAlignment="1">
      <alignment horizontal="left" vertical="top" wrapText="1"/>
    </xf>
    <xf numFmtId="3" fontId="4" fillId="0" borderId="63" xfId="0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vertical="top" wrapText="1"/>
    </xf>
    <xf numFmtId="3" fontId="6" fillId="10" borderId="33" xfId="0" applyNumberFormat="1" applyFont="1" applyFill="1" applyBorder="1" applyAlignment="1">
      <alignment horizontal="right" vertical="top" wrapText="1"/>
    </xf>
    <xf numFmtId="3" fontId="6" fillId="10" borderId="21" xfId="0" applyNumberFormat="1" applyFont="1" applyFill="1" applyBorder="1" applyAlignment="1">
      <alignment horizontal="right" vertical="top" wrapText="1"/>
    </xf>
    <xf numFmtId="3" fontId="6" fillId="10" borderId="22" xfId="0" applyNumberFormat="1" applyFont="1" applyFill="1" applyBorder="1" applyAlignment="1">
      <alignment horizontal="right" vertical="top" wrapText="1"/>
    </xf>
    <xf numFmtId="3" fontId="4" fillId="7" borderId="33" xfId="0" applyNumberFormat="1" applyFont="1" applyFill="1" applyBorder="1" applyAlignment="1">
      <alignment horizontal="left" vertical="top" wrapText="1"/>
    </xf>
    <xf numFmtId="3" fontId="4" fillId="7" borderId="21" xfId="0" applyNumberFormat="1" applyFont="1" applyFill="1" applyBorder="1" applyAlignment="1">
      <alignment horizontal="left" vertical="top" wrapText="1"/>
    </xf>
    <xf numFmtId="3" fontId="4" fillId="7" borderId="22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104" xfId="0" applyNumberFormat="1" applyFont="1" applyBorder="1" applyAlignment="1">
      <alignment horizontal="center" vertical="center" wrapText="1"/>
    </xf>
    <xf numFmtId="3" fontId="6" fillId="0" borderId="101" xfId="0" applyNumberFormat="1" applyFont="1" applyBorder="1" applyAlignment="1">
      <alignment horizontal="center" vertical="center" wrapText="1"/>
    </xf>
    <xf numFmtId="3" fontId="6" fillId="0" borderId="102" xfId="0" applyNumberFormat="1" applyFont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right" vertical="top" wrapText="1"/>
    </xf>
    <xf numFmtId="3" fontId="4" fillId="3" borderId="3" xfId="0" applyNumberFormat="1" applyFont="1" applyFill="1" applyBorder="1" applyAlignment="1">
      <alignment vertical="top" wrapText="1"/>
    </xf>
    <xf numFmtId="3" fontId="4" fillId="3" borderId="4" xfId="0" applyNumberFormat="1" applyFont="1" applyFill="1" applyBorder="1" applyAlignment="1">
      <alignment vertical="top" wrapText="1"/>
    </xf>
    <xf numFmtId="3" fontId="4" fillId="7" borderId="42" xfId="0" applyNumberFormat="1" applyFont="1" applyFill="1" applyBorder="1" applyAlignment="1">
      <alignment horizontal="left" vertical="top" wrapText="1"/>
    </xf>
    <xf numFmtId="3" fontId="4" fillId="7" borderId="49" xfId="0" applyNumberFormat="1" applyFont="1" applyFill="1" applyBorder="1" applyAlignment="1">
      <alignment horizontal="left" vertical="top" wrapText="1"/>
    </xf>
    <xf numFmtId="49" fontId="10" fillId="7" borderId="35" xfId="0" applyNumberFormat="1" applyFont="1" applyFill="1" applyBorder="1" applyAlignment="1">
      <alignment horizontal="center" vertical="top" wrapText="1"/>
    </xf>
    <xf numFmtId="0" fontId="25" fillId="0" borderId="30" xfId="0" applyFont="1" applyBorder="1" applyAlignment="1"/>
    <xf numFmtId="0" fontId="23" fillId="0" borderId="24" xfId="0" applyFont="1" applyBorder="1" applyAlignment="1"/>
    <xf numFmtId="0" fontId="23" fillId="0" borderId="73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3" xfId="0" applyFont="1" applyBorder="1" applyAlignment="1"/>
    <xf numFmtId="3" fontId="15" fillId="0" borderId="15" xfId="0" applyNumberFormat="1" applyFont="1" applyBorder="1" applyAlignment="1">
      <alignment horizontal="center" vertical="top"/>
    </xf>
    <xf numFmtId="0" fontId="23" fillId="0" borderId="27" xfId="0" applyFont="1" applyBorder="1" applyAlignment="1"/>
    <xf numFmtId="3" fontId="10" fillId="7" borderId="14" xfId="0" applyNumberFormat="1" applyFont="1" applyFill="1" applyBorder="1" applyAlignment="1">
      <alignment horizontal="left" vertical="top" wrapText="1"/>
    </xf>
    <xf numFmtId="0" fontId="23" fillId="0" borderId="26" xfId="0" applyFont="1" applyBorder="1" applyAlignment="1"/>
    <xf numFmtId="49" fontId="10" fillId="7" borderId="13" xfId="0" applyNumberFormat="1" applyFont="1" applyFill="1" applyBorder="1" applyAlignment="1">
      <alignment horizontal="center" vertical="top" wrapText="1"/>
    </xf>
    <xf numFmtId="0" fontId="25" fillId="0" borderId="25" xfId="0" applyFont="1" applyBorder="1" applyAlignment="1"/>
    <xf numFmtId="3" fontId="5" fillId="7" borderId="42" xfId="0" applyNumberFormat="1" applyFont="1" applyFill="1" applyBorder="1" applyAlignment="1">
      <alignment horizontal="center" vertical="center" textRotation="90" wrapText="1"/>
    </xf>
    <xf numFmtId="3" fontId="23" fillId="7" borderId="12" xfId="0" applyNumberFormat="1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wrapText="1"/>
    </xf>
    <xf numFmtId="3" fontId="4" fillId="7" borderId="66" xfId="0" applyNumberFormat="1" applyFont="1" applyFill="1" applyBorder="1" applyAlignment="1">
      <alignment horizontal="left" vertical="top" wrapText="1"/>
    </xf>
    <xf numFmtId="3" fontId="4" fillId="7" borderId="79" xfId="0" applyNumberFormat="1" applyFont="1" applyFill="1" applyBorder="1" applyAlignment="1">
      <alignment horizontal="left" vertical="top" wrapText="1"/>
    </xf>
    <xf numFmtId="3" fontId="6" fillId="5" borderId="25" xfId="0" applyNumberFormat="1" applyFont="1" applyFill="1" applyBorder="1" applyAlignment="1">
      <alignment horizontal="right" vertical="top"/>
    </xf>
    <xf numFmtId="3" fontId="6" fillId="5" borderId="27" xfId="0" applyNumberFormat="1" applyFont="1" applyFill="1" applyBorder="1" applyAlignment="1">
      <alignment horizontal="right" vertical="top"/>
    </xf>
    <xf numFmtId="3" fontId="6" fillId="5" borderId="32" xfId="0" applyNumberFormat="1" applyFont="1" applyFill="1" applyBorder="1" applyAlignment="1">
      <alignment horizontal="left" vertical="top"/>
    </xf>
    <xf numFmtId="3" fontId="6" fillId="7" borderId="3" xfId="0" applyNumberFormat="1" applyFont="1" applyFill="1" applyBorder="1" applyAlignment="1">
      <alignment vertical="top" wrapText="1"/>
    </xf>
    <xf numFmtId="0" fontId="23" fillId="0" borderId="73" xfId="0" applyFont="1" applyBorder="1" applyAlignment="1">
      <alignment vertical="top" wrapText="1"/>
    </xf>
    <xf numFmtId="3" fontId="6" fillId="0" borderId="3" xfId="1" applyNumberFormat="1" applyFont="1" applyBorder="1" applyAlignment="1">
      <alignment horizontal="center" vertical="top"/>
    </xf>
    <xf numFmtId="3" fontId="6" fillId="0" borderId="24" xfId="1" applyNumberFormat="1" applyFont="1" applyBorder="1" applyAlignment="1">
      <alignment horizontal="center" vertical="top"/>
    </xf>
    <xf numFmtId="3" fontId="4" fillId="7" borderId="18" xfId="0" applyNumberFormat="1" applyFont="1" applyFill="1" applyBorder="1" applyAlignment="1">
      <alignment horizontal="left" vertical="top" wrapText="1"/>
    </xf>
    <xf numFmtId="3" fontId="6" fillId="0" borderId="63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vertical="top" wrapText="1"/>
    </xf>
    <xf numFmtId="3" fontId="4" fillId="7" borderId="73" xfId="0" applyNumberFormat="1" applyFont="1" applyFill="1" applyBorder="1" applyAlignment="1">
      <alignment vertical="top" wrapText="1"/>
    </xf>
    <xf numFmtId="3" fontId="11" fillId="7" borderId="63" xfId="0" applyNumberFormat="1" applyFont="1" applyFill="1" applyBorder="1" applyAlignment="1">
      <alignment vertical="top" wrapText="1"/>
    </xf>
    <xf numFmtId="0" fontId="23" fillId="0" borderId="73" xfId="0" applyFont="1" applyBorder="1" applyAlignment="1">
      <alignment horizontal="left" vertical="top" wrapText="1"/>
    </xf>
    <xf numFmtId="3" fontId="23" fillId="0" borderId="12" xfId="0" applyNumberFormat="1" applyFont="1" applyBorder="1" applyAlignment="1">
      <alignment vertical="top" wrapText="1"/>
    </xf>
    <xf numFmtId="3" fontId="23" fillId="0" borderId="73" xfId="0" applyNumberFormat="1" applyFont="1" applyBorder="1" applyAlignment="1">
      <alignment vertical="top" wrapText="1"/>
    </xf>
    <xf numFmtId="3" fontId="4" fillId="7" borderId="63" xfId="0" applyNumberFormat="1" applyFont="1" applyFill="1" applyBorder="1" applyAlignment="1">
      <alignment horizontal="left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22" xfId="0" applyNumberFormat="1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left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77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6" fillId="10" borderId="33" xfId="0" applyNumberFormat="1" applyFont="1" applyFill="1" applyBorder="1" applyAlignment="1">
      <alignment horizontal="center" vertical="top" wrapText="1"/>
    </xf>
    <xf numFmtId="3" fontId="6" fillId="10" borderId="21" xfId="0" applyNumberFormat="1" applyFont="1" applyFill="1" applyBorder="1" applyAlignment="1">
      <alignment horizontal="center" vertical="top" wrapText="1"/>
    </xf>
    <xf numFmtId="3" fontId="6" fillId="10" borderId="22" xfId="0" applyNumberFormat="1" applyFont="1" applyFill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left" vertical="top" wrapText="1"/>
    </xf>
    <xf numFmtId="3" fontId="4" fillId="10" borderId="38" xfId="0" applyNumberFormat="1" applyFont="1" applyFill="1" applyBorder="1" applyAlignment="1">
      <alignment horizontal="left" vertical="top" wrapText="1"/>
    </xf>
    <xf numFmtId="3" fontId="4" fillId="10" borderId="33" xfId="0" applyNumberFormat="1" applyFont="1" applyFill="1" applyBorder="1" applyAlignment="1">
      <alignment horizontal="center" vertical="top" wrapText="1"/>
    </xf>
    <xf numFmtId="3" fontId="4" fillId="10" borderId="21" xfId="0" applyNumberFormat="1" applyFont="1" applyFill="1" applyBorder="1" applyAlignment="1">
      <alignment horizontal="center" vertical="top" wrapText="1"/>
    </xf>
    <xf numFmtId="3" fontId="4" fillId="10" borderId="22" xfId="0" applyNumberFormat="1" applyFont="1" applyFill="1" applyBorder="1" applyAlignment="1">
      <alignment horizontal="center" vertical="top" wrapText="1"/>
    </xf>
    <xf numFmtId="3" fontId="23" fillId="0" borderId="21" xfId="0" applyNumberFormat="1" applyFont="1" applyBorder="1" applyAlignment="1">
      <alignment vertical="top" wrapText="1"/>
    </xf>
    <xf numFmtId="3" fontId="23" fillId="0" borderId="22" xfId="0" applyNumberFormat="1" applyFont="1" applyBorder="1" applyAlignment="1">
      <alignment vertical="top" wrapText="1"/>
    </xf>
    <xf numFmtId="3" fontId="6" fillId="10" borderId="26" xfId="0" applyNumberFormat="1" applyFont="1" applyFill="1" applyBorder="1" applyAlignment="1">
      <alignment horizontal="center" vertical="top" wrapText="1"/>
    </xf>
    <xf numFmtId="3" fontId="6" fillId="10" borderId="1" xfId="0" applyNumberFormat="1" applyFont="1" applyFill="1" applyBorder="1" applyAlignment="1">
      <alignment horizontal="center" vertical="top" wrapText="1"/>
    </xf>
    <xf numFmtId="3" fontId="6" fillId="10" borderId="27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/>
    </xf>
    <xf numFmtId="3" fontId="6" fillId="3" borderId="87" xfId="0" applyNumberFormat="1" applyFont="1" applyFill="1" applyBorder="1" applyAlignment="1">
      <alignment horizontal="right" vertical="top" wrapText="1"/>
    </xf>
    <xf numFmtId="3" fontId="6" fillId="3" borderId="14" xfId="0" applyNumberFormat="1" applyFont="1" applyFill="1" applyBorder="1" applyAlignment="1">
      <alignment horizontal="center" vertical="top" wrapText="1"/>
    </xf>
    <xf numFmtId="3" fontId="6" fillId="3" borderId="0" xfId="0" applyNumberFormat="1" applyFont="1" applyFill="1" applyBorder="1" applyAlignment="1">
      <alignment horizontal="center" vertical="top" wrapText="1"/>
    </xf>
    <xf numFmtId="3" fontId="6" fillId="3" borderId="15" xfId="0" applyNumberFormat="1" applyFont="1" applyFill="1" applyBorder="1" applyAlignment="1">
      <alignment horizontal="center" vertical="top" wrapText="1"/>
    </xf>
    <xf numFmtId="3" fontId="4" fillId="0" borderId="33" xfId="0" applyNumberFormat="1" applyFont="1" applyFill="1" applyBorder="1" applyAlignment="1">
      <alignment horizontal="center" vertical="top" wrapText="1"/>
    </xf>
    <xf numFmtId="3" fontId="4" fillId="0" borderId="21" xfId="0" applyNumberFormat="1" applyFont="1" applyFill="1" applyBorder="1" applyAlignment="1">
      <alignment horizontal="center" vertical="top" wrapText="1"/>
    </xf>
    <xf numFmtId="3" fontId="4" fillId="0" borderId="22" xfId="0" applyNumberFormat="1" applyFont="1" applyFill="1" applyBorder="1" applyAlignment="1">
      <alignment horizontal="center" vertical="top" wrapText="1"/>
    </xf>
    <xf numFmtId="3" fontId="6" fillId="3" borderId="5" xfId="0" applyNumberFormat="1" applyFont="1" applyFill="1" applyBorder="1" applyAlignment="1">
      <alignment horizontal="center" vertical="top" wrapText="1"/>
    </xf>
    <xf numFmtId="3" fontId="6" fillId="3" borderId="32" xfId="0" applyNumberFormat="1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top" wrapText="1"/>
    </xf>
    <xf numFmtId="3" fontId="6" fillId="4" borderId="104" xfId="0" applyNumberFormat="1" applyFont="1" applyFill="1" applyBorder="1" applyAlignment="1">
      <alignment horizontal="center" vertical="top"/>
    </xf>
    <xf numFmtId="3" fontId="6" fillId="4" borderId="101" xfId="0" applyNumberFormat="1" applyFont="1" applyFill="1" applyBorder="1" applyAlignment="1">
      <alignment horizontal="center" vertical="top"/>
    </xf>
    <xf numFmtId="3" fontId="6" fillId="4" borderId="102" xfId="0" applyNumberFormat="1" applyFont="1" applyFill="1" applyBorder="1" applyAlignment="1">
      <alignment horizontal="center" vertical="top"/>
    </xf>
    <xf numFmtId="3" fontId="6" fillId="3" borderId="104" xfId="0" applyNumberFormat="1" applyFont="1" applyFill="1" applyBorder="1" applyAlignment="1">
      <alignment horizontal="center" vertical="top"/>
    </xf>
    <xf numFmtId="3" fontId="6" fillId="3" borderId="101" xfId="0" applyNumberFormat="1" applyFont="1" applyFill="1" applyBorder="1" applyAlignment="1">
      <alignment horizontal="center" vertical="top"/>
    </xf>
    <xf numFmtId="3" fontId="6" fillId="3" borderId="102" xfId="0" applyNumberFormat="1" applyFont="1" applyFill="1" applyBorder="1" applyAlignment="1">
      <alignment horizontal="center" vertical="top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" borderId="90" xfId="0" applyNumberFormat="1" applyFont="1" applyFill="1" applyBorder="1" applyAlignment="1">
      <alignment horizontal="right" vertical="top" wrapText="1"/>
    </xf>
    <xf numFmtId="3" fontId="6" fillId="0" borderId="24" xfId="0" applyNumberFormat="1" applyFont="1" applyBorder="1" applyAlignment="1">
      <alignment horizontal="center" vertical="top"/>
    </xf>
    <xf numFmtId="3" fontId="4" fillId="7" borderId="83" xfId="0" applyNumberFormat="1" applyFont="1" applyFill="1" applyBorder="1" applyAlignment="1">
      <alignment horizontal="left" vertical="top" wrapText="1"/>
    </xf>
    <xf numFmtId="3" fontId="5" fillId="0" borderId="63" xfId="0" applyNumberFormat="1" applyFont="1" applyFill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 vertical="top" wrapText="1"/>
    </xf>
    <xf numFmtId="3" fontId="7" fillId="6" borderId="1" xfId="0" applyNumberFormat="1" applyFont="1" applyFill="1" applyBorder="1" applyAlignment="1">
      <alignment horizontal="right" vertical="top"/>
    </xf>
    <xf numFmtId="3" fontId="11" fillId="6" borderId="1" xfId="0" applyNumberFormat="1" applyFont="1" applyFill="1" applyBorder="1" applyAlignment="1">
      <alignment horizontal="right" vertical="top"/>
    </xf>
    <xf numFmtId="3" fontId="5" fillId="0" borderId="12" xfId="0" applyNumberFormat="1" applyFont="1" applyFill="1" applyBorder="1" applyAlignment="1">
      <alignment horizontal="center" vertical="top" textRotation="90" wrapText="1"/>
    </xf>
    <xf numFmtId="3" fontId="5" fillId="0" borderId="24" xfId="0" applyNumberFormat="1" applyFont="1" applyFill="1" applyBorder="1" applyAlignment="1">
      <alignment horizontal="center" vertical="top" textRotation="90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3" fontId="5" fillId="0" borderId="73" xfId="0" applyNumberFormat="1" applyFont="1" applyFill="1" applyBorder="1" applyAlignment="1">
      <alignment horizontal="center" vertical="center" textRotation="90" wrapText="1"/>
    </xf>
    <xf numFmtId="3" fontId="6" fillId="0" borderId="7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/>
    </xf>
    <xf numFmtId="3" fontId="6" fillId="4" borderId="86" xfId="0" applyNumberFormat="1" applyFont="1" applyFill="1" applyBorder="1" applyAlignment="1">
      <alignment horizontal="center" vertical="top"/>
    </xf>
    <xf numFmtId="3" fontId="6" fillId="5" borderId="73" xfId="0" applyNumberFormat="1" applyFont="1" applyFill="1" applyBorder="1" applyAlignment="1">
      <alignment horizontal="center" vertical="top"/>
    </xf>
    <xf numFmtId="3" fontId="6" fillId="5" borderId="29" xfId="0" applyNumberFormat="1" applyFont="1" applyFill="1" applyBorder="1" applyAlignment="1">
      <alignment horizontal="center" vertical="top"/>
    </xf>
    <xf numFmtId="3" fontId="6" fillId="7" borderId="73" xfId="0" applyNumberFormat="1" applyFont="1" applyFill="1" applyBorder="1" applyAlignment="1">
      <alignment horizontal="center" vertical="top"/>
    </xf>
    <xf numFmtId="3" fontId="6" fillId="0" borderId="87" xfId="0" applyNumberFormat="1" applyFont="1" applyBorder="1" applyAlignment="1">
      <alignment horizontal="center" vertical="top"/>
    </xf>
    <xf numFmtId="3" fontId="6" fillId="0" borderId="79" xfId="0" applyNumberFormat="1" applyFont="1" applyBorder="1" applyAlignment="1">
      <alignment horizontal="center" vertical="top"/>
    </xf>
    <xf numFmtId="3" fontId="4" fillId="0" borderId="73" xfId="0" applyNumberFormat="1" applyFont="1" applyFill="1" applyBorder="1" applyAlignment="1">
      <alignment horizontal="left" vertical="top" wrapText="1"/>
    </xf>
    <xf numFmtId="3" fontId="5" fillId="7" borderId="3" xfId="0" applyNumberFormat="1" applyFont="1" applyFill="1" applyBorder="1" applyAlignment="1">
      <alignment horizontal="center" vertical="center" textRotation="90" wrapText="1"/>
    </xf>
    <xf numFmtId="3" fontId="5" fillId="7" borderId="12" xfId="0" applyNumberFormat="1" applyFont="1" applyFill="1" applyBorder="1" applyAlignment="1">
      <alignment horizontal="center" vertical="center" textRotation="90" wrapText="1"/>
    </xf>
    <xf numFmtId="3" fontId="5" fillId="7" borderId="24" xfId="0" applyNumberFormat="1" applyFont="1" applyFill="1" applyBorder="1" applyAlignment="1">
      <alignment horizontal="center" vertical="center" textRotation="90" wrapText="1"/>
    </xf>
    <xf numFmtId="3" fontId="4" fillId="7" borderId="6" xfId="0" applyNumberFormat="1" applyFont="1" applyFill="1" applyBorder="1" applyAlignment="1">
      <alignment horizontal="center" vertical="top" wrapText="1"/>
    </xf>
    <xf numFmtId="3" fontId="4" fillId="7" borderId="15" xfId="0" applyNumberFormat="1" applyFont="1" applyFill="1" applyBorder="1" applyAlignment="1">
      <alignment horizontal="center" vertical="top" wrapText="1"/>
    </xf>
    <xf numFmtId="3" fontId="4" fillId="7" borderId="27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25" xfId="0" applyNumberFormat="1" applyFont="1" applyFill="1" applyBorder="1" applyAlignment="1">
      <alignment horizontal="left" vertical="top" wrapText="1"/>
    </xf>
    <xf numFmtId="3" fontId="10" fillId="7" borderId="3" xfId="0" applyNumberFormat="1" applyFont="1" applyFill="1" applyBorder="1" applyAlignment="1">
      <alignment horizontal="center" vertical="center" textRotation="90"/>
    </xf>
    <xf numFmtId="3" fontId="10" fillId="7" borderId="12" xfId="0" applyNumberFormat="1" applyFont="1" applyFill="1" applyBorder="1" applyAlignment="1">
      <alignment horizontal="center" vertical="center" textRotation="90"/>
    </xf>
    <xf numFmtId="3" fontId="10" fillId="7" borderId="24" xfId="0" applyNumberFormat="1" applyFont="1" applyFill="1" applyBorder="1" applyAlignment="1">
      <alignment horizontal="center" vertical="center" textRotation="90"/>
    </xf>
    <xf numFmtId="3" fontId="15" fillId="7" borderId="3" xfId="0" applyNumberFormat="1" applyFont="1" applyFill="1" applyBorder="1" applyAlignment="1">
      <alignment horizontal="center" vertical="top"/>
    </xf>
    <xf numFmtId="3" fontId="15" fillId="7" borderId="12" xfId="0" applyNumberFormat="1" applyFont="1" applyFill="1" applyBorder="1" applyAlignment="1">
      <alignment horizontal="center" vertical="top"/>
    </xf>
    <xf numFmtId="3" fontId="15" fillId="7" borderId="24" xfId="0" applyNumberFormat="1" applyFont="1" applyFill="1" applyBorder="1" applyAlignment="1">
      <alignment horizontal="center" vertical="top"/>
    </xf>
    <xf numFmtId="3" fontId="10" fillId="7" borderId="6" xfId="0" applyNumberFormat="1" applyFont="1" applyFill="1" applyBorder="1" applyAlignment="1">
      <alignment horizontal="center" vertical="top" wrapText="1"/>
    </xf>
    <xf numFmtId="3" fontId="10" fillId="7" borderId="15" xfId="0" applyNumberFormat="1" applyFont="1" applyFill="1" applyBorder="1" applyAlignment="1">
      <alignment horizontal="center" vertical="top" wrapText="1"/>
    </xf>
    <xf numFmtId="3" fontId="10" fillId="7" borderId="27" xfId="0" applyNumberFormat="1" applyFont="1" applyFill="1" applyBorder="1" applyAlignment="1">
      <alignment horizontal="center" vertical="top" wrapText="1"/>
    </xf>
    <xf numFmtId="3" fontId="10" fillId="7" borderId="2" xfId="0" applyNumberFormat="1" applyFont="1" applyFill="1" applyBorder="1" applyAlignment="1">
      <alignment horizontal="left" vertical="top" wrapText="1"/>
    </xf>
    <xf numFmtId="3" fontId="11" fillId="7" borderId="11" xfId="0" applyNumberFormat="1" applyFont="1" applyFill="1" applyBorder="1" applyAlignment="1">
      <alignment horizontal="left" vertical="top" wrapText="1"/>
    </xf>
    <xf numFmtId="3" fontId="10" fillId="7" borderId="11" xfId="0" applyNumberFormat="1" applyFont="1" applyFill="1" applyBorder="1" applyAlignment="1">
      <alignment horizontal="left" vertical="top" wrapText="1"/>
    </xf>
    <xf numFmtId="3" fontId="23" fillId="7" borderId="23" xfId="0" applyNumberFormat="1" applyFont="1" applyFill="1" applyBorder="1" applyAlignment="1">
      <alignment horizontal="left" vertical="top" wrapText="1"/>
    </xf>
    <xf numFmtId="3" fontId="23" fillId="7" borderId="11" xfId="0" applyNumberFormat="1" applyFont="1" applyFill="1" applyBorder="1" applyAlignment="1">
      <alignment horizontal="left" vertical="top" wrapText="1"/>
    </xf>
    <xf numFmtId="3" fontId="4" fillId="7" borderId="12" xfId="0" applyNumberFormat="1" applyFont="1" applyFill="1" applyBorder="1" applyAlignment="1">
      <alignment vertical="top" wrapText="1"/>
    </xf>
    <xf numFmtId="3" fontId="4" fillId="7" borderId="35" xfId="0" applyNumberFormat="1" applyFont="1" applyFill="1" applyBorder="1" applyAlignment="1">
      <alignment horizontal="center" vertical="top" wrapText="1"/>
    </xf>
    <xf numFmtId="3" fontId="23" fillId="7" borderId="35" xfId="0" applyNumberFormat="1" applyFont="1" applyFill="1" applyBorder="1" applyAlignment="1">
      <alignment horizontal="center" vertical="top" wrapText="1"/>
    </xf>
    <xf numFmtId="3" fontId="5" fillId="0" borderId="42" xfId="0" applyNumberFormat="1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 textRotation="90" wrapText="1"/>
    </xf>
    <xf numFmtId="3" fontId="10" fillId="0" borderId="35" xfId="0" applyNumberFormat="1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 wrapText="1"/>
    </xf>
    <xf numFmtId="0" fontId="23" fillId="0" borderId="55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25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horizontal="center" vertical="top"/>
    </xf>
    <xf numFmtId="3" fontId="15" fillId="0" borderId="73" xfId="0" applyNumberFormat="1" applyFont="1" applyBorder="1" applyAlignment="1">
      <alignment horizontal="center" vertical="top"/>
    </xf>
    <xf numFmtId="3" fontId="4" fillId="0" borderId="83" xfId="0" applyNumberFormat="1" applyFont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4" fillId="0" borderId="29" xfId="0" applyNumberFormat="1" applyFont="1" applyBorder="1" applyAlignment="1">
      <alignment horizontal="center" vertical="top"/>
    </xf>
    <xf numFmtId="3" fontId="4" fillId="7" borderId="4" xfId="0" applyNumberFormat="1" applyFont="1" applyFill="1" applyBorder="1" applyAlignment="1">
      <alignment horizontal="center" vertical="top"/>
    </xf>
    <xf numFmtId="3" fontId="4" fillId="7" borderId="25" xfId="0" applyNumberFormat="1" applyFont="1" applyFill="1" applyBorder="1" applyAlignment="1">
      <alignment horizontal="center" vertical="top"/>
    </xf>
    <xf numFmtId="49" fontId="6" fillId="7" borderId="0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7" borderId="13" xfId="1" applyNumberFormat="1" applyFont="1" applyFill="1" applyBorder="1" applyAlignment="1">
      <alignment horizontal="center" vertical="top" wrapText="1"/>
    </xf>
    <xf numFmtId="0" fontId="4" fillId="7" borderId="108" xfId="1" applyNumberFormat="1" applyFont="1" applyFill="1" applyBorder="1" applyAlignment="1">
      <alignment horizontal="center" vertical="top" wrapText="1"/>
    </xf>
    <xf numFmtId="3" fontId="4" fillId="7" borderId="63" xfId="0" applyNumberFormat="1" applyFont="1" applyFill="1" applyBorder="1" applyAlignment="1">
      <alignment vertical="top" wrapText="1"/>
    </xf>
    <xf numFmtId="3" fontId="4" fillId="0" borderId="17" xfId="0" applyNumberFormat="1" applyFont="1" applyBorder="1" applyAlignment="1">
      <alignment horizontal="left" vertical="top" wrapText="1"/>
    </xf>
    <xf numFmtId="3" fontId="4" fillId="7" borderId="81" xfId="0" applyNumberFormat="1" applyFont="1" applyFill="1" applyBorder="1" applyAlignment="1">
      <alignment horizontal="center" vertical="top" wrapText="1"/>
    </xf>
    <xf numFmtId="3" fontId="4" fillId="7" borderId="30" xfId="0" applyNumberFormat="1" applyFont="1" applyFill="1" applyBorder="1" applyAlignment="1">
      <alignment horizontal="center" vertical="top" wrapText="1"/>
    </xf>
    <xf numFmtId="3" fontId="6" fillId="7" borderId="42" xfId="0" applyNumberFormat="1" applyFont="1" applyFill="1" applyBorder="1" applyAlignment="1">
      <alignment horizontal="center" vertical="top"/>
    </xf>
    <xf numFmtId="3" fontId="4" fillId="0" borderId="2" xfId="0" applyNumberFormat="1" applyFont="1" applyBorder="1" applyAlignment="1">
      <alignment vertical="top" wrapText="1"/>
    </xf>
    <xf numFmtId="3" fontId="6" fillId="7" borderId="3" xfId="0" applyNumberFormat="1" applyFont="1" applyFill="1" applyBorder="1" applyAlignment="1">
      <alignment horizontal="left" vertical="top" wrapText="1"/>
    </xf>
    <xf numFmtId="3" fontId="6" fillId="7" borderId="24" xfId="0" applyNumberFormat="1" applyFont="1" applyFill="1" applyBorder="1" applyAlignment="1">
      <alignment horizontal="left" vertical="top" wrapText="1"/>
    </xf>
    <xf numFmtId="3" fontId="6" fillId="7" borderId="12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3" fontId="6" fillId="5" borderId="76" xfId="0" applyNumberFormat="1" applyFont="1" applyFill="1" applyBorder="1" applyAlignment="1">
      <alignment horizontal="center" vertical="top"/>
    </xf>
    <xf numFmtId="3" fontId="23" fillId="0" borderId="24" xfId="0" applyNumberFormat="1" applyFont="1" applyBorder="1" applyAlignment="1">
      <alignment horizontal="left" vertical="top" wrapText="1"/>
    </xf>
    <xf numFmtId="0" fontId="23" fillId="0" borderId="35" xfId="0" applyFont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3" fontId="4" fillId="0" borderId="81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7" borderId="73" xfId="0" applyNumberFormat="1" applyFont="1" applyFill="1" applyBorder="1" applyAlignment="1">
      <alignment horizontal="left" vertical="top" wrapText="1"/>
    </xf>
    <xf numFmtId="3" fontId="4" fillId="0" borderId="20" xfId="0" applyNumberFormat="1" applyFont="1" applyBorder="1" applyAlignment="1">
      <alignment horizontal="center" vertical="top" wrapText="1"/>
    </xf>
    <xf numFmtId="3" fontId="4" fillId="0" borderId="55" xfId="0" applyNumberFormat="1" applyFont="1" applyBorder="1" applyAlignment="1">
      <alignment horizontal="center" vertical="top" wrapText="1"/>
    </xf>
    <xf numFmtId="0" fontId="23" fillId="0" borderId="55" xfId="0" applyFont="1" applyBorder="1" applyAlignment="1">
      <alignment vertical="top" wrapText="1"/>
    </xf>
    <xf numFmtId="3" fontId="6" fillId="6" borderId="12" xfId="0" applyNumberFormat="1" applyFont="1" applyFill="1" applyBorder="1" applyAlignment="1">
      <alignment horizontal="center" vertical="top"/>
    </xf>
    <xf numFmtId="3" fontId="5" fillId="0" borderId="43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77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center" textRotation="90" shrinkToFit="1"/>
    </xf>
    <xf numFmtId="0" fontId="4" fillId="0" borderId="16" xfId="0" applyNumberFormat="1" applyFont="1" applyFill="1" applyBorder="1" applyAlignment="1">
      <alignment horizontal="center" vertical="center" textRotation="90" shrinkToFit="1"/>
    </xf>
    <xf numFmtId="0" fontId="4" fillId="0" borderId="28" xfId="0" applyNumberFormat="1" applyFont="1" applyFill="1" applyBorder="1" applyAlignment="1">
      <alignment horizontal="center" vertical="center" textRotation="90" shrinkToFit="1"/>
    </xf>
    <xf numFmtId="0" fontId="6" fillId="0" borderId="8" xfId="0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wrapText="1" shrinkToFit="1"/>
    </xf>
    <xf numFmtId="3" fontId="4" fillId="7" borderId="20" xfId="0" applyNumberFormat="1" applyFont="1" applyFill="1" applyBorder="1" applyAlignment="1">
      <alignment horizontal="center" vertical="top" wrapText="1"/>
    </xf>
    <xf numFmtId="3" fontId="4" fillId="0" borderId="42" xfId="0" applyNumberFormat="1" applyFont="1" applyFill="1" applyBorder="1" applyAlignment="1">
      <alignment horizontal="left" vertical="top" wrapText="1"/>
    </xf>
    <xf numFmtId="3" fontId="23" fillId="0" borderId="49" xfId="0" applyNumberFormat="1" applyFont="1" applyBorder="1" applyAlignment="1">
      <alignment horizontal="left" vertical="top" wrapText="1"/>
    </xf>
    <xf numFmtId="3" fontId="4" fillId="0" borderId="4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6" fillId="0" borderId="42" xfId="0" applyNumberFormat="1" applyFont="1" applyBorder="1" applyAlignment="1">
      <alignment horizontal="center" vertical="top"/>
    </xf>
    <xf numFmtId="3" fontId="23" fillId="0" borderId="55" xfId="0" applyNumberFormat="1" applyFont="1" applyBorder="1" applyAlignment="1">
      <alignment horizontal="center" vertical="top" wrapText="1"/>
    </xf>
    <xf numFmtId="0" fontId="23" fillId="0" borderId="87" xfId="0" applyFont="1" applyBorder="1" applyAlignment="1">
      <alignment horizontal="left" vertical="top" wrapText="1"/>
    </xf>
    <xf numFmtId="3" fontId="6" fillId="6" borderId="13" xfId="0" applyNumberFormat="1" applyFont="1" applyFill="1" applyBorder="1" applyAlignment="1">
      <alignment horizontal="center" vertical="top"/>
    </xf>
    <xf numFmtId="3" fontId="4" fillId="7" borderId="43" xfId="0" applyNumberFormat="1" applyFont="1" applyFill="1" applyBorder="1" applyAlignment="1">
      <alignment horizontal="center" vertical="top" wrapText="1"/>
    </xf>
    <xf numFmtId="3" fontId="4" fillId="7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26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textRotation="90" wrapText="1"/>
    </xf>
    <xf numFmtId="3" fontId="11" fillId="6" borderId="27" xfId="0" applyNumberFormat="1" applyFont="1" applyFill="1" applyBorder="1" applyAlignment="1">
      <alignment horizontal="right" vertical="top"/>
    </xf>
    <xf numFmtId="0" fontId="23" fillId="7" borderId="35" xfId="0" applyFont="1" applyFill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center" textRotation="90" shrinkToFit="1"/>
    </xf>
    <xf numFmtId="0" fontId="4" fillId="0" borderId="15" xfId="0" applyNumberFormat="1" applyFont="1" applyBorder="1" applyAlignment="1">
      <alignment horizontal="center" vertical="center" textRotation="90" shrinkToFit="1"/>
    </xf>
    <xf numFmtId="0" fontId="4" fillId="0" borderId="27" xfId="0" applyNumberFormat="1" applyFont="1" applyBorder="1" applyAlignment="1">
      <alignment horizontal="center" vertical="center" textRotation="90" shrinkToFit="1"/>
    </xf>
  </cellXfs>
  <cellStyles count="4">
    <cellStyle name="Įprastas" xfId="0" builtinId="0"/>
    <cellStyle name="Įprastas 5" xfId="2"/>
    <cellStyle name="Kablelis" xfId="1" builtinId="3"/>
    <cellStyle name="Normal_biudz uz 2001 atskaitomybe3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tabSelected="1" zoomScaleNormal="100" zoomScaleSheetLayoutView="100" workbookViewId="0">
      <selection sqref="A1:N1"/>
    </sheetView>
  </sheetViews>
  <sheetFormatPr defaultRowHeight="15"/>
  <cols>
    <col min="1" max="1" width="3" style="904" customWidth="1"/>
    <col min="2" max="2" width="2.7109375" style="904" customWidth="1"/>
    <col min="3" max="3" width="3" style="904" customWidth="1"/>
    <col min="4" max="4" width="30.85546875" style="904" customWidth="1"/>
    <col min="5" max="5" width="3.140625" style="904" customWidth="1"/>
    <col min="6" max="6" width="3.42578125" style="904" customWidth="1"/>
    <col min="7" max="7" width="8.5703125" style="904" customWidth="1"/>
    <col min="8" max="8" width="9.140625" style="904" customWidth="1"/>
    <col min="9" max="10" width="8.85546875" style="904" customWidth="1"/>
    <col min="11" max="11" width="33.42578125" style="904" customWidth="1"/>
    <col min="12" max="12" width="5" style="904" customWidth="1"/>
    <col min="13" max="13" width="4.7109375" style="904" customWidth="1"/>
    <col min="14" max="14" width="4.85546875" style="904" customWidth="1"/>
    <col min="15" max="16384" width="9.140625" style="904"/>
  </cols>
  <sheetData>
    <row r="1" spans="1:14" s="1" customFormat="1">
      <c r="A1" s="1223" t="s">
        <v>200</v>
      </c>
      <c r="B1" s="1223"/>
      <c r="C1" s="1223"/>
      <c r="D1" s="1223"/>
      <c r="E1" s="1223"/>
      <c r="F1" s="1223"/>
      <c r="G1" s="1223"/>
      <c r="H1" s="1223"/>
      <c r="I1" s="1223"/>
      <c r="J1" s="1223"/>
      <c r="K1" s="1223"/>
      <c r="L1" s="1223"/>
      <c r="M1" s="1223"/>
      <c r="N1" s="1223"/>
    </row>
    <row r="2" spans="1:14" s="1" customFormat="1" ht="15" customHeight="1">
      <c r="A2" s="1046"/>
      <c r="B2" s="1046"/>
      <c r="C2" s="1046"/>
      <c r="D2" s="1046"/>
      <c r="E2" s="1237" t="s">
        <v>199</v>
      </c>
      <c r="F2" s="1238"/>
      <c r="G2" s="1238"/>
      <c r="H2" s="1238"/>
      <c r="I2" s="1238"/>
      <c r="J2" s="1238"/>
      <c r="K2" s="1046"/>
      <c r="L2" s="1046"/>
      <c r="M2" s="1046"/>
      <c r="N2" s="1046"/>
    </row>
    <row r="3" spans="1:14" s="1" customFormat="1">
      <c r="A3" s="1223" t="s">
        <v>2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3"/>
      <c r="M3" s="1223"/>
      <c r="N3" s="1223"/>
    </row>
    <row r="4" spans="1:14" s="1" customFormat="1" ht="13.5" thickBot="1">
      <c r="E4" s="2"/>
      <c r="F4" s="3"/>
      <c r="J4" s="1224" t="s">
        <v>198</v>
      </c>
      <c r="K4" s="1224"/>
      <c r="L4" s="1224"/>
      <c r="M4" s="1224"/>
      <c r="N4" s="1224"/>
    </row>
    <row r="5" spans="1:14" s="5" customFormat="1" ht="47.25" customHeight="1">
      <c r="A5" s="1225" t="s">
        <v>4</v>
      </c>
      <c r="B5" s="1228" t="s">
        <v>5</v>
      </c>
      <c r="C5" s="1228" t="s">
        <v>6</v>
      </c>
      <c r="D5" s="1231" t="s">
        <v>8</v>
      </c>
      <c r="E5" s="1234" t="s">
        <v>9</v>
      </c>
      <c r="F5" s="1268" t="s">
        <v>10</v>
      </c>
      <c r="G5" s="1257" t="s">
        <v>12</v>
      </c>
      <c r="H5" s="1239" t="s">
        <v>197</v>
      </c>
      <c r="I5" s="1257" t="s">
        <v>16</v>
      </c>
      <c r="J5" s="1257" t="s">
        <v>17</v>
      </c>
      <c r="K5" s="1260" t="s">
        <v>18</v>
      </c>
      <c r="L5" s="1261"/>
      <c r="M5" s="1261"/>
      <c r="N5" s="1262"/>
    </row>
    <row r="6" spans="1:14" s="5" customFormat="1" ht="12.75" customHeight="1">
      <c r="A6" s="1226"/>
      <c r="B6" s="1229"/>
      <c r="C6" s="1229"/>
      <c r="D6" s="1232"/>
      <c r="E6" s="1235"/>
      <c r="F6" s="1269"/>
      <c r="G6" s="1258"/>
      <c r="H6" s="1240"/>
      <c r="I6" s="1258"/>
      <c r="J6" s="1258"/>
      <c r="K6" s="1263" t="s">
        <v>8</v>
      </c>
      <c r="L6" s="1265" t="s">
        <v>22</v>
      </c>
      <c r="M6" s="1266"/>
      <c r="N6" s="1267"/>
    </row>
    <row r="7" spans="1:14" s="5" customFormat="1" ht="71.25" customHeight="1" thickBot="1">
      <c r="A7" s="1227"/>
      <c r="B7" s="1230"/>
      <c r="C7" s="1230"/>
      <c r="D7" s="1233"/>
      <c r="E7" s="1236"/>
      <c r="F7" s="1270"/>
      <c r="G7" s="1259"/>
      <c r="H7" s="1241"/>
      <c r="I7" s="1259"/>
      <c r="J7" s="1259"/>
      <c r="K7" s="1264"/>
      <c r="L7" s="6" t="s">
        <v>24</v>
      </c>
      <c r="M7" s="6" t="s">
        <v>25</v>
      </c>
      <c r="N7" s="8" t="s">
        <v>26</v>
      </c>
    </row>
    <row r="8" spans="1:14" s="1" customFormat="1" ht="12.75">
      <c r="A8" s="1242" t="s">
        <v>27</v>
      </c>
      <c r="B8" s="1243"/>
      <c r="C8" s="1243"/>
      <c r="D8" s="1243"/>
      <c r="E8" s="1243"/>
      <c r="F8" s="1243"/>
      <c r="G8" s="1243"/>
      <c r="H8" s="1243"/>
      <c r="I8" s="1243"/>
      <c r="J8" s="1243"/>
      <c r="K8" s="1243"/>
      <c r="L8" s="1243"/>
      <c r="M8" s="1243"/>
      <c r="N8" s="1244"/>
    </row>
    <row r="9" spans="1:14" s="1" customFormat="1" ht="12.75">
      <c r="A9" s="1245" t="s">
        <v>28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7"/>
    </row>
    <row r="10" spans="1:14" s="1" customFormat="1" ht="14.25" customHeight="1">
      <c r="A10" s="9" t="s">
        <v>29</v>
      </c>
      <c r="B10" s="1248" t="s">
        <v>30</v>
      </c>
      <c r="C10" s="1248"/>
      <c r="D10" s="1248"/>
      <c r="E10" s="1248"/>
      <c r="F10" s="1248"/>
      <c r="G10" s="1248"/>
      <c r="H10" s="1248"/>
      <c r="I10" s="1248"/>
      <c r="J10" s="1248"/>
      <c r="K10" s="1248"/>
      <c r="L10" s="1248"/>
      <c r="M10" s="1248"/>
      <c r="N10" s="1249"/>
    </row>
    <row r="11" spans="1:14" s="1" customFormat="1" ht="13.5" customHeight="1">
      <c r="A11" s="10" t="s">
        <v>29</v>
      </c>
      <c r="B11" s="11" t="s">
        <v>29</v>
      </c>
      <c r="C11" s="1250" t="s">
        <v>31</v>
      </c>
      <c r="D11" s="1251"/>
      <c r="E11" s="1251"/>
      <c r="F11" s="1251"/>
      <c r="G11" s="1251"/>
      <c r="H11" s="1251"/>
      <c r="I11" s="1251"/>
      <c r="J11" s="1251"/>
      <c r="K11" s="1251"/>
      <c r="L11" s="1251"/>
      <c r="M11" s="1251"/>
      <c r="N11" s="1252"/>
    </row>
    <row r="12" spans="1:14" s="5" customFormat="1" ht="14.25" customHeight="1">
      <c r="A12" s="12" t="s">
        <v>29</v>
      </c>
      <c r="B12" s="13" t="s">
        <v>29</v>
      </c>
      <c r="C12" s="604" t="s">
        <v>29</v>
      </c>
      <c r="D12" s="1253" t="s">
        <v>255</v>
      </c>
      <c r="E12" s="15"/>
      <c r="F12" s="1255" t="s">
        <v>34</v>
      </c>
      <c r="G12" s="906" t="s">
        <v>36</v>
      </c>
      <c r="H12" s="907">
        <v>7098.4</v>
      </c>
      <c r="I12" s="756">
        <v>6462.2</v>
      </c>
      <c r="J12" s="756">
        <v>6557</v>
      </c>
      <c r="K12" s="664"/>
      <c r="L12" s="16"/>
      <c r="M12" s="16"/>
      <c r="N12" s="17"/>
    </row>
    <row r="13" spans="1:14" s="5" customFormat="1" ht="16.5" customHeight="1">
      <c r="A13" s="663"/>
      <c r="B13" s="13"/>
      <c r="C13" s="705"/>
      <c r="D13" s="1254"/>
      <c r="E13" s="15"/>
      <c r="F13" s="1256"/>
      <c r="G13" s="666" t="s">
        <v>41</v>
      </c>
      <c r="H13" s="683">
        <v>5.0999999999999996</v>
      </c>
      <c r="I13" s="756">
        <v>5.0999999999999996</v>
      </c>
      <c r="J13" s="756">
        <v>5.0999999999999996</v>
      </c>
      <c r="K13" s="664"/>
      <c r="L13" s="16"/>
      <c r="M13" s="16"/>
      <c r="N13" s="17"/>
    </row>
    <row r="14" spans="1:14" s="5" customFormat="1" ht="13.5" customHeight="1">
      <c r="A14" s="663"/>
      <c r="B14" s="13"/>
      <c r="C14" s="705"/>
      <c r="D14" s="868"/>
      <c r="E14" s="15"/>
      <c r="F14" s="974"/>
      <c r="G14" s="366" t="s">
        <v>194</v>
      </c>
      <c r="H14" s="683">
        <v>90.6</v>
      </c>
      <c r="I14" s="756">
        <f>SUMIF(G18:G20,"SB(ŽPL)",I18:I20)</f>
        <v>0</v>
      </c>
      <c r="J14" s="756">
        <f>SUMIF(G18:G20,"SB(ŽPL)",J18:J20)</f>
        <v>0</v>
      </c>
      <c r="K14" s="664"/>
      <c r="L14" s="16"/>
      <c r="M14" s="16"/>
      <c r="N14" s="17"/>
    </row>
    <row r="15" spans="1:14" s="5" customFormat="1" ht="13.5" customHeight="1">
      <c r="A15" s="663"/>
      <c r="B15" s="13"/>
      <c r="C15" s="705"/>
      <c r="D15" s="868"/>
      <c r="E15" s="15"/>
      <c r="F15" s="974"/>
      <c r="G15" s="366" t="s">
        <v>65</v>
      </c>
      <c r="H15" s="683">
        <v>25.7</v>
      </c>
      <c r="I15" s="756">
        <v>25.7</v>
      </c>
      <c r="J15" s="756">
        <v>25.7</v>
      </c>
      <c r="K15" s="664"/>
      <c r="L15" s="16"/>
      <c r="M15" s="16"/>
      <c r="N15" s="17"/>
    </row>
    <row r="16" spans="1:14" s="5" customFormat="1" ht="12.75" customHeight="1">
      <c r="A16" s="663"/>
      <c r="B16" s="13"/>
      <c r="C16" s="705"/>
      <c r="D16" s="868"/>
      <c r="E16" s="15"/>
      <c r="F16" s="974"/>
      <c r="G16" s="366" t="s">
        <v>38</v>
      </c>
      <c r="H16" s="682">
        <v>840.4</v>
      </c>
      <c r="I16" s="755">
        <v>840.4</v>
      </c>
      <c r="J16" s="755">
        <v>840.4</v>
      </c>
      <c r="K16" s="664"/>
      <c r="L16" s="16"/>
      <c r="M16" s="16"/>
      <c r="N16" s="17"/>
    </row>
    <row r="17" spans="1:19" s="5" customFormat="1" ht="24.75" customHeight="1">
      <c r="A17" s="663"/>
      <c r="B17" s="13"/>
      <c r="C17" s="705"/>
      <c r="D17" s="868"/>
      <c r="E17" s="15"/>
      <c r="F17" s="974"/>
      <c r="G17" s="668" t="s">
        <v>42</v>
      </c>
      <c r="H17" s="838"/>
      <c r="I17" s="793"/>
      <c r="J17" s="793"/>
      <c r="K17" s="1097" t="s">
        <v>256</v>
      </c>
      <c r="L17" s="866">
        <f>439.5+5</f>
        <v>444.5</v>
      </c>
      <c r="M17" s="866">
        <f>439.5+5+5</f>
        <v>449.5</v>
      </c>
      <c r="N17" s="867">
        <f>439.5+5+5+2</f>
        <v>451.5</v>
      </c>
    </row>
    <row r="18" spans="1:19" s="5" customFormat="1" ht="12.75" customHeight="1">
      <c r="A18" s="18"/>
      <c r="B18" s="19"/>
      <c r="C18" s="253"/>
      <c r="D18" s="1081"/>
      <c r="E18" s="1138"/>
      <c r="F18" s="72"/>
      <c r="G18" s="592"/>
      <c r="H18" s="854"/>
      <c r="I18" s="684"/>
      <c r="J18" s="684"/>
      <c r="K18" s="66" t="s">
        <v>52</v>
      </c>
      <c r="L18" s="67">
        <v>4</v>
      </c>
      <c r="M18" s="67">
        <v>3</v>
      </c>
      <c r="N18" s="68">
        <v>3</v>
      </c>
    </row>
    <row r="19" spans="1:19" s="1" customFormat="1" ht="29.25" customHeight="1">
      <c r="A19" s="1052"/>
      <c r="B19" s="1054"/>
      <c r="C19" s="968"/>
      <c r="D19" s="1057"/>
      <c r="E19" s="390"/>
      <c r="F19" s="72"/>
      <c r="G19" s="592"/>
      <c r="H19" s="854"/>
      <c r="I19" s="684"/>
      <c r="J19" s="684"/>
      <c r="K19" s="872" t="s">
        <v>241</v>
      </c>
      <c r="L19" s="971">
        <v>1</v>
      </c>
      <c r="M19" s="971"/>
      <c r="N19" s="79"/>
      <c r="O19" s="180"/>
      <c r="P19" s="180"/>
      <c r="Q19" s="180"/>
      <c r="R19" s="180"/>
      <c r="S19" s="180"/>
    </row>
    <row r="20" spans="1:19" s="1" customFormat="1" ht="29.25" customHeight="1" thickBot="1">
      <c r="A20" s="1053"/>
      <c r="B20" s="1070"/>
      <c r="C20" s="1056"/>
      <c r="D20" s="1058"/>
      <c r="E20" s="973"/>
      <c r="F20" s="975"/>
      <c r="G20" s="167" t="s">
        <v>79</v>
      </c>
      <c r="H20" s="693">
        <f>SUM(H12:H19)</f>
        <v>8060.2</v>
      </c>
      <c r="I20" s="693">
        <f t="shared" ref="I20:J20" si="0">SUM(I12:I19)</f>
        <v>7333.4</v>
      </c>
      <c r="J20" s="693">
        <f t="shared" si="0"/>
        <v>7428.2</v>
      </c>
      <c r="K20" s="965" t="s">
        <v>56</v>
      </c>
      <c r="L20" s="966">
        <v>134</v>
      </c>
      <c r="M20" s="966">
        <v>130</v>
      </c>
      <c r="N20" s="967">
        <v>130</v>
      </c>
    </row>
    <row r="21" spans="1:19" s="1" customFormat="1" ht="22.5" customHeight="1">
      <c r="A21" s="1277" t="s">
        <v>29</v>
      </c>
      <c r="B21" s="1279" t="s">
        <v>29</v>
      </c>
      <c r="C21" s="1281" t="s">
        <v>39</v>
      </c>
      <c r="D21" s="1283" t="s">
        <v>77</v>
      </c>
      <c r="E21" s="1285"/>
      <c r="F21" s="1293" t="s">
        <v>34</v>
      </c>
      <c r="G21" s="94" t="s">
        <v>36</v>
      </c>
      <c r="H21" s="710">
        <v>156.30000000000001</v>
      </c>
      <c r="I21" s="695">
        <v>168.8</v>
      </c>
      <c r="J21" s="695">
        <v>168.8</v>
      </c>
      <c r="K21" s="1294" t="s">
        <v>78</v>
      </c>
      <c r="L21" s="1273">
        <v>8</v>
      </c>
      <c r="M21" s="1273">
        <v>8</v>
      </c>
      <c r="N21" s="1275">
        <v>9</v>
      </c>
    </row>
    <row r="22" spans="1:19" s="1" customFormat="1" ht="19.5" customHeight="1" thickBot="1">
      <c r="A22" s="1278"/>
      <c r="B22" s="1280"/>
      <c r="C22" s="1282"/>
      <c r="D22" s="1284"/>
      <c r="E22" s="1286"/>
      <c r="F22" s="1292"/>
      <c r="G22" s="161" t="s">
        <v>79</v>
      </c>
      <c r="H22" s="691">
        <f t="shared" ref="H22:J22" si="1">H21</f>
        <v>156.30000000000001</v>
      </c>
      <c r="I22" s="690">
        <f t="shared" si="1"/>
        <v>168.8</v>
      </c>
      <c r="J22" s="690">
        <f t="shared" si="1"/>
        <v>168.8</v>
      </c>
      <c r="K22" s="1295"/>
      <c r="L22" s="1274"/>
      <c r="M22" s="1274"/>
      <c r="N22" s="1276"/>
    </row>
    <row r="23" spans="1:19" s="1" customFormat="1" ht="21" customHeight="1">
      <c r="A23" s="1287" t="s">
        <v>29</v>
      </c>
      <c r="B23" s="1288" t="s">
        <v>29</v>
      </c>
      <c r="C23" s="1289" t="s">
        <v>44</v>
      </c>
      <c r="D23" s="1271" t="s">
        <v>80</v>
      </c>
      <c r="E23" s="1290"/>
      <c r="F23" s="1291" t="s">
        <v>34</v>
      </c>
      <c r="G23" s="159" t="s">
        <v>36</v>
      </c>
      <c r="H23" s="711">
        <v>311.3</v>
      </c>
      <c r="I23" s="689">
        <v>305.60000000000002</v>
      </c>
      <c r="J23" s="689">
        <v>305.60000000000002</v>
      </c>
      <c r="K23" s="1128" t="s">
        <v>81</v>
      </c>
      <c r="L23" s="1133">
        <v>31</v>
      </c>
      <c r="M23" s="1133">
        <v>31</v>
      </c>
      <c r="N23" s="1132">
        <v>31</v>
      </c>
    </row>
    <row r="24" spans="1:19" s="1" customFormat="1" ht="19.5" customHeight="1" thickBot="1">
      <c r="A24" s="1278"/>
      <c r="B24" s="1280"/>
      <c r="C24" s="1282"/>
      <c r="D24" s="1272"/>
      <c r="E24" s="1286"/>
      <c r="F24" s="1292"/>
      <c r="G24" s="161" t="s">
        <v>79</v>
      </c>
      <c r="H24" s="691">
        <f>H23</f>
        <v>311.3</v>
      </c>
      <c r="I24" s="690">
        <f>I23</f>
        <v>305.60000000000002</v>
      </c>
      <c r="J24" s="690">
        <f>J23</f>
        <v>305.60000000000002</v>
      </c>
      <c r="K24" s="1076"/>
      <c r="L24" s="1049"/>
      <c r="M24" s="1049"/>
      <c r="N24" s="1051"/>
    </row>
    <row r="25" spans="1:19" s="1" customFormat="1" ht="21.75" customHeight="1">
      <c r="A25" s="1287" t="s">
        <v>29</v>
      </c>
      <c r="B25" s="1303" t="s">
        <v>29</v>
      </c>
      <c r="C25" s="1289" t="s">
        <v>46</v>
      </c>
      <c r="D25" s="1271" t="s">
        <v>244</v>
      </c>
      <c r="E25" s="1290"/>
      <c r="F25" s="1291" t="s">
        <v>34</v>
      </c>
      <c r="G25" s="164" t="s">
        <v>36</v>
      </c>
      <c r="H25" s="711">
        <v>155.6</v>
      </c>
      <c r="I25" s="692">
        <v>153.1</v>
      </c>
      <c r="J25" s="692">
        <v>154.69999999999999</v>
      </c>
      <c r="K25" s="1297" t="s">
        <v>245</v>
      </c>
      <c r="L25" s="1298">
        <v>11</v>
      </c>
      <c r="M25" s="1298">
        <v>11</v>
      </c>
      <c r="N25" s="1300">
        <v>11</v>
      </c>
    </row>
    <row r="26" spans="1:19" s="1" customFormat="1" ht="22.5" customHeight="1" thickBot="1">
      <c r="A26" s="1278"/>
      <c r="B26" s="1304"/>
      <c r="C26" s="1282"/>
      <c r="D26" s="1284"/>
      <c r="E26" s="1286"/>
      <c r="F26" s="1292"/>
      <c r="G26" s="167" t="s">
        <v>79</v>
      </c>
      <c r="H26" s="721">
        <f t="shared" ref="H26:J26" si="2">H25</f>
        <v>155.6</v>
      </c>
      <c r="I26" s="693">
        <f t="shared" si="2"/>
        <v>153.1</v>
      </c>
      <c r="J26" s="693">
        <f t="shared" si="2"/>
        <v>154.69999999999999</v>
      </c>
      <c r="K26" s="1295"/>
      <c r="L26" s="1299"/>
      <c r="M26" s="1299"/>
      <c r="N26" s="1301"/>
    </row>
    <row r="27" spans="1:19" s="1" customFormat="1" ht="19.5" customHeight="1">
      <c r="A27" s="1287" t="s">
        <v>29</v>
      </c>
      <c r="B27" s="1288" t="s">
        <v>29</v>
      </c>
      <c r="C27" s="1289" t="s">
        <v>50</v>
      </c>
      <c r="D27" s="1271" t="s">
        <v>82</v>
      </c>
      <c r="E27" s="1290"/>
      <c r="F27" s="1291" t="s">
        <v>34</v>
      </c>
      <c r="G27" s="159" t="s">
        <v>36</v>
      </c>
      <c r="H27" s="722">
        <v>12.8</v>
      </c>
      <c r="I27" s="689">
        <v>12.8</v>
      </c>
      <c r="J27" s="694">
        <v>12.8</v>
      </c>
      <c r="K27" s="1128"/>
      <c r="L27" s="1133"/>
      <c r="M27" s="1133"/>
      <c r="N27" s="1132"/>
      <c r="O27" s="1296"/>
      <c r="P27" s="1296"/>
      <c r="Q27" s="1296"/>
      <c r="R27" s="1296"/>
    </row>
    <row r="28" spans="1:19" s="1" customFormat="1" ht="14.25" customHeight="1" thickBot="1">
      <c r="A28" s="1277"/>
      <c r="B28" s="1279"/>
      <c r="C28" s="1281"/>
      <c r="D28" s="1302"/>
      <c r="E28" s="1285"/>
      <c r="F28" s="1293"/>
      <c r="G28" s="738" t="s">
        <v>79</v>
      </c>
      <c r="H28" s="721">
        <f t="shared" ref="H28:J28" si="3">SUM(H27:H27)</f>
        <v>12.8</v>
      </c>
      <c r="I28" s="739">
        <f t="shared" si="3"/>
        <v>12.8</v>
      </c>
      <c r="J28" s="740">
        <f t="shared" si="3"/>
        <v>12.8</v>
      </c>
      <c r="K28" s="1072"/>
      <c r="L28" s="971"/>
      <c r="M28" s="1048"/>
      <c r="N28" s="1050"/>
      <c r="O28" s="1296"/>
      <c r="P28" s="1296"/>
      <c r="Q28" s="1296"/>
      <c r="R28" s="1296"/>
    </row>
    <row r="29" spans="1:19" s="1" customFormat="1" ht="26.25" customHeight="1">
      <c r="A29" s="1059" t="s">
        <v>29</v>
      </c>
      <c r="B29" s="742" t="s">
        <v>29</v>
      </c>
      <c r="C29" s="743" t="s">
        <v>54</v>
      </c>
      <c r="D29" s="1129" t="s">
        <v>83</v>
      </c>
      <c r="E29" s="744"/>
      <c r="F29" s="1074"/>
      <c r="G29" s="159" t="s">
        <v>36</v>
      </c>
      <c r="H29" s="745"/>
      <c r="I29" s="689"/>
      <c r="J29" s="694"/>
      <c r="K29" s="746"/>
      <c r="L29" s="747"/>
      <c r="M29" s="1122"/>
      <c r="N29" s="227"/>
    </row>
    <row r="30" spans="1:19" s="1" customFormat="1" ht="30" customHeight="1">
      <c r="A30" s="1052"/>
      <c r="B30" s="173"/>
      <c r="C30" s="703"/>
      <c r="D30" s="1142" t="s">
        <v>273</v>
      </c>
      <c r="E30" s="794"/>
      <c r="F30" s="21" t="s">
        <v>34</v>
      </c>
      <c r="G30" s="668" t="s">
        <v>36</v>
      </c>
      <c r="H30" s="723">
        <v>41</v>
      </c>
      <c r="I30" s="793">
        <v>41</v>
      </c>
      <c r="J30" s="793">
        <v>41</v>
      </c>
      <c r="K30" s="606" t="s">
        <v>209</v>
      </c>
      <c r="L30" s="590">
        <v>3</v>
      </c>
      <c r="M30" s="591">
        <v>3</v>
      </c>
      <c r="N30" s="139">
        <v>3</v>
      </c>
    </row>
    <row r="31" spans="1:19" s="1" customFormat="1" ht="28.5" customHeight="1">
      <c r="A31" s="1052"/>
      <c r="B31" s="173"/>
      <c r="C31" s="703"/>
      <c r="D31" s="1426" t="s">
        <v>202</v>
      </c>
      <c r="E31" s="181"/>
      <c r="F31" s="394" t="s">
        <v>84</v>
      </c>
      <c r="G31" s="449" t="s">
        <v>36</v>
      </c>
      <c r="H31" s="731">
        <f>27.4+113.7</f>
        <v>141.1</v>
      </c>
      <c r="I31" s="724">
        <v>96</v>
      </c>
      <c r="J31" s="724">
        <f>27.4+51.6</f>
        <v>79</v>
      </c>
      <c r="K31" s="732" t="s">
        <v>86</v>
      </c>
      <c r="L31" s="590">
        <v>7</v>
      </c>
      <c r="M31" s="591">
        <v>7</v>
      </c>
      <c r="N31" s="139">
        <v>7</v>
      </c>
    </row>
    <row r="32" spans="1:19" s="1" customFormat="1" ht="27" customHeight="1">
      <c r="A32" s="1052"/>
      <c r="B32" s="173"/>
      <c r="C32" s="858"/>
      <c r="D32" s="1283"/>
      <c r="E32" s="509"/>
      <c r="F32" s="968"/>
      <c r="G32" s="535"/>
      <c r="H32" s="733"/>
      <c r="I32" s="727"/>
      <c r="J32" s="727"/>
      <c r="K32" s="873" t="s">
        <v>207</v>
      </c>
      <c r="L32" s="73">
        <v>1</v>
      </c>
      <c r="M32" s="73">
        <v>1</v>
      </c>
      <c r="N32" s="74">
        <v>1</v>
      </c>
    </row>
    <row r="33" spans="1:20" s="1" customFormat="1" ht="28.5" customHeight="1">
      <c r="A33" s="1052"/>
      <c r="B33" s="173"/>
      <c r="C33" s="858"/>
      <c r="D33" s="1283"/>
      <c r="E33" s="509"/>
      <c r="F33" s="1055"/>
      <c r="G33" s="535"/>
      <c r="H33" s="725"/>
      <c r="I33" s="726"/>
      <c r="J33" s="727"/>
      <c r="K33" s="389" t="s">
        <v>208</v>
      </c>
      <c r="L33" s="69">
        <v>10</v>
      </c>
      <c r="M33" s="69">
        <v>10</v>
      </c>
      <c r="N33" s="70">
        <v>10</v>
      </c>
    </row>
    <row r="34" spans="1:20" s="1" customFormat="1" ht="27.75" customHeight="1">
      <c r="A34" s="1052"/>
      <c r="B34" s="173"/>
      <c r="C34" s="858"/>
      <c r="D34" s="1283"/>
      <c r="E34" s="509"/>
      <c r="F34" s="1055"/>
      <c r="G34" s="535"/>
      <c r="H34" s="725"/>
      <c r="I34" s="726"/>
      <c r="J34" s="727"/>
      <c r="K34" s="532" t="s">
        <v>210</v>
      </c>
      <c r="L34" s="69">
        <v>3</v>
      </c>
      <c r="M34" s="67">
        <v>3</v>
      </c>
      <c r="N34" s="68">
        <v>3</v>
      </c>
    </row>
    <row r="35" spans="1:20" s="1" customFormat="1" ht="28.5" customHeight="1">
      <c r="A35" s="1052"/>
      <c r="B35" s="173"/>
      <c r="C35" s="858"/>
      <c r="D35" s="1427"/>
      <c r="E35" s="509"/>
      <c r="F35" s="1055"/>
      <c r="G35" s="540"/>
      <c r="H35" s="728"/>
      <c r="I35" s="729"/>
      <c r="J35" s="730"/>
      <c r="K35" s="541" t="s">
        <v>211</v>
      </c>
      <c r="L35" s="542">
        <v>2</v>
      </c>
      <c r="M35" s="874">
        <v>2</v>
      </c>
      <c r="N35" s="875">
        <v>2</v>
      </c>
    </row>
    <row r="36" spans="1:20" s="1" customFormat="1" ht="52.5" customHeight="1">
      <c r="A36" s="1052"/>
      <c r="B36" s="173"/>
      <c r="C36" s="858"/>
      <c r="D36" s="191" t="s">
        <v>185</v>
      </c>
      <c r="E36" s="509"/>
      <c r="F36" s="1055"/>
      <c r="G36" s="734"/>
      <c r="H36" s="735"/>
      <c r="I36" s="736"/>
      <c r="J36" s="737"/>
      <c r="K36" s="541" t="s">
        <v>212</v>
      </c>
      <c r="L36" s="874">
        <v>1</v>
      </c>
      <c r="M36" s="874"/>
      <c r="N36" s="875"/>
    </row>
    <row r="37" spans="1:20" s="1" customFormat="1" ht="26.25" customHeight="1" thickBot="1">
      <c r="A37" s="1053"/>
      <c r="B37" s="748"/>
      <c r="C37" s="749"/>
      <c r="D37" s="750"/>
      <c r="E37" s="513"/>
      <c r="F37" s="1056"/>
      <c r="G37" s="161" t="s">
        <v>79</v>
      </c>
      <c r="H37" s="691">
        <f>SUM(H30:H36)</f>
        <v>182.1</v>
      </c>
      <c r="I37" s="691">
        <f>SUM(I30:I36)</f>
        <v>137</v>
      </c>
      <c r="J37" s="691">
        <f>SUM(J30:J36)</f>
        <v>120</v>
      </c>
      <c r="K37" s="876" t="s">
        <v>213</v>
      </c>
      <c r="L37" s="856">
        <v>6</v>
      </c>
      <c r="M37" s="856">
        <v>4</v>
      </c>
      <c r="N37" s="877">
        <v>5</v>
      </c>
    </row>
    <row r="38" spans="1:20" s="5" customFormat="1" ht="15" customHeight="1">
      <c r="A38" s="1277" t="s">
        <v>29</v>
      </c>
      <c r="B38" s="1314" t="s">
        <v>29</v>
      </c>
      <c r="C38" s="1281" t="s">
        <v>57</v>
      </c>
      <c r="D38" s="1283" t="s">
        <v>87</v>
      </c>
      <c r="E38" s="1311"/>
      <c r="F38" s="1305" t="s">
        <v>34</v>
      </c>
      <c r="G38" s="220" t="s">
        <v>36</v>
      </c>
      <c r="H38" s="1153">
        <v>5927.5</v>
      </c>
      <c r="I38" s="809">
        <v>3813</v>
      </c>
      <c r="J38" s="809">
        <v>3866.2</v>
      </c>
      <c r="K38" s="1307" t="s">
        <v>89</v>
      </c>
      <c r="L38" s="1048">
        <v>6</v>
      </c>
      <c r="M38" s="1048">
        <v>7</v>
      </c>
      <c r="N38" s="1050">
        <v>8</v>
      </c>
    </row>
    <row r="39" spans="1:20" s="5" customFormat="1" ht="14.25" customHeight="1">
      <c r="A39" s="1277"/>
      <c r="B39" s="1314"/>
      <c r="C39" s="1281"/>
      <c r="D39" s="1283"/>
      <c r="E39" s="1311"/>
      <c r="F39" s="1305"/>
      <c r="G39" s="713" t="s">
        <v>43</v>
      </c>
      <c r="H39" s="712"/>
      <c r="I39" s="684"/>
      <c r="J39" s="684"/>
      <c r="K39" s="1307"/>
      <c r="L39" s="1048"/>
      <c r="M39" s="1048"/>
      <c r="N39" s="1050"/>
    </row>
    <row r="40" spans="1:20" s="5" customFormat="1" ht="17.25" customHeight="1" thickBot="1">
      <c r="A40" s="1278"/>
      <c r="B40" s="1304"/>
      <c r="C40" s="1282"/>
      <c r="D40" s="1284"/>
      <c r="E40" s="1312"/>
      <c r="F40" s="1306"/>
      <c r="G40" s="228" t="s">
        <v>79</v>
      </c>
      <c r="H40" s="697">
        <f>H38</f>
        <v>5927.5</v>
      </c>
      <c r="I40" s="693">
        <f t="shared" ref="I40:J40" si="4">SUM(I38:I38)</f>
        <v>3813</v>
      </c>
      <c r="J40" s="693">
        <f t="shared" si="4"/>
        <v>3866.2</v>
      </c>
      <c r="K40" s="1308"/>
      <c r="L40" s="1049"/>
      <c r="M40" s="1049"/>
      <c r="N40" s="1051"/>
    </row>
    <row r="41" spans="1:20" s="5" customFormat="1" ht="21" customHeight="1">
      <c r="A41" s="1287" t="s">
        <v>29</v>
      </c>
      <c r="B41" s="1303" t="s">
        <v>29</v>
      </c>
      <c r="C41" s="1309" t="s">
        <v>58</v>
      </c>
      <c r="D41" s="1271" t="s">
        <v>90</v>
      </c>
      <c r="E41" s="1311"/>
      <c r="F41" s="1313" t="s">
        <v>34</v>
      </c>
      <c r="G41" s="220" t="s">
        <v>36</v>
      </c>
      <c r="H41" s="751">
        <v>29</v>
      </c>
      <c r="I41" s="698">
        <v>29</v>
      </c>
      <c r="J41" s="698">
        <v>29</v>
      </c>
      <c r="K41" s="226"/>
      <c r="L41" s="1122"/>
      <c r="M41" s="1122"/>
      <c r="N41" s="227"/>
    </row>
    <row r="42" spans="1:20" s="5" customFormat="1" ht="18.75" customHeight="1" thickBot="1">
      <c r="A42" s="1278"/>
      <c r="B42" s="1304"/>
      <c r="C42" s="1310"/>
      <c r="D42" s="1284"/>
      <c r="E42" s="1312"/>
      <c r="F42" s="1306"/>
      <c r="G42" s="714" t="s">
        <v>79</v>
      </c>
      <c r="H42" s="700">
        <f>H41</f>
        <v>29</v>
      </c>
      <c r="I42" s="693">
        <f t="shared" ref="I42:J42" si="5">SUM(I41:I41)</f>
        <v>29</v>
      </c>
      <c r="J42" s="693">
        <f t="shared" si="5"/>
        <v>29</v>
      </c>
      <c r="K42" s="232"/>
      <c r="L42" s="1124"/>
      <c r="M42" s="1124"/>
      <c r="N42" s="233"/>
    </row>
    <row r="43" spans="1:20" s="1" customFormat="1" ht="15.75" customHeight="1">
      <c r="A43" s="234" t="s">
        <v>29</v>
      </c>
      <c r="B43" s="235" t="s">
        <v>29</v>
      </c>
      <c r="C43" s="752" t="s">
        <v>62</v>
      </c>
      <c r="D43" s="1448" t="s">
        <v>91</v>
      </c>
      <c r="E43" s="238"/>
      <c r="F43" s="240">
        <v>1</v>
      </c>
      <c r="G43" s="159" t="s">
        <v>36</v>
      </c>
      <c r="H43" s="757">
        <v>122.8</v>
      </c>
      <c r="I43" s="701">
        <v>103.2</v>
      </c>
      <c r="J43" s="694">
        <v>103.2</v>
      </c>
      <c r="K43" s="1128"/>
      <c r="L43" s="244"/>
      <c r="M43" s="862"/>
      <c r="N43" s="1132"/>
    </row>
    <row r="44" spans="1:20" s="1" customFormat="1" ht="18.75" customHeight="1">
      <c r="A44" s="24"/>
      <c r="B44" s="25"/>
      <c r="C44" s="753"/>
      <c r="D44" s="1458"/>
      <c r="E44" s="246"/>
      <c r="F44" s="247"/>
      <c r="G44" s="188" t="s">
        <v>93</v>
      </c>
      <c r="H44" s="758">
        <v>3</v>
      </c>
      <c r="I44" s="716">
        <v>3</v>
      </c>
      <c r="J44" s="688">
        <v>3</v>
      </c>
      <c r="K44" s="584"/>
      <c r="L44" s="142"/>
      <c r="M44" s="863"/>
      <c r="N44" s="1050"/>
    </row>
    <row r="45" spans="1:20" s="1" customFormat="1" ht="17.25" customHeight="1">
      <c r="A45" s="24"/>
      <c r="B45" s="25"/>
      <c r="C45" s="753"/>
      <c r="D45" s="1459"/>
      <c r="E45" s="246"/>
      <c r="F45" s="247"/>
      <c r="G45" s="186" t="s">
        <v>41</v>
      </c>
      <c r="H45" s="708">
        <v>146.69999999999999</v>
      </c>
      <c r="I45" s="717">
        <v>116.1</v>
      </c>
      <c r="J45" s="696">
        <v>111.7</v>
      </c>
      <c r="K45" s="179"/>
      <c r="L45" s="98"/>
      <c r="M45" s="256"/>
      <c r="N45" s="99"/>
    </row>
    <row r="46" spans="1:20" s="1" customFormat="1" ht="27" customHeight="1">
      <c r="A46" s="24"/>
      <c r="B46" s="25"/>
      <c r="C46" s="753"/>
      <c r="D46" s="1460" t="s">
        <v>95</v>
      </c>
      <c r="E46" s="246"/>
      <c r="F46" s="247"/>
      <c r="G46" s="668"/>
      <c r="H46" s="723"/>
      <c r="I46" s="706"/>
      <c r="J46" s="706"/>
      <c r="K46" s="585" t="s">
        <v>246</v>
      </c>
      <c r="L46" s="262">
        <v>65</v>
      </c>
      <c r="M46" s="263">
        <v>67</v>
      </c>
      <c r="N46" s="264">
        <v>67</v>
      </c>
      <c r="O46" s="870"/>
      <c r="P46" s="878"/>
      <c r="Q46" s="878"/>
      <c r="R46" s="878"/>
      <c r="S46" s="878"/>
      <c r="T46" s="878"/>
    </row>
    <row r="47" spans="1:20" s="1" customFormat="1" ht="31.5" customHeight="1">
      <c r="A47" s="976"/>
      <c r="B47" s="977"/>
      <c r="C47" s="978"/>
      <c r="D47" s="1460"/>
      <c r="E47" s="632"/>
      <c r="F47" s="631"/>
      <c r="G47" s="422"/>
      <c r="H47" s="814"/>
      <c r="I47" s="719"/>
      <c r="J47" s="789"/>
      <c r="K47" s="586" t="s">
        <v>247</v>
      </c>
      <c r="L47" s="98">
        <v>17</v>
      </c>
      <c r="M47" s="256">
        <v>17</v>
      </c>
      <c r="N47" s="99">
        <v>17</v>
      </c>
      <c r="O47" s="870"/>
    </row>
    <row r="48" spans="1:20" s="1" customFormat="1" ht="18" customHeight="1">
      <c r="A48" s="24"/>
      <c r="B48" s="25"/>
      <c r="C48" s="753"/>
      <c r="D48" s="1455" t="s">
        <v>96</v>
      </c>
      <c r="E48" s="246"/>
      <c r="F48" s="247"/>
      <c r="G48" s="444"/>
      <c r="H48" s="708"/>
      <c r="I48" s="684"/>
      <c r="J48" s="684"/>
      <c r="K48" s="1294" t="s">
        <v>97</v>
      </c>
      <c r="L48" s="142">
        <v>21</v>
      </c>
      <c r="M48" s="1048">
        <v>19</v>
      </c>
      <c r="N48" s="1050">
        <v>19</v>
      </c>
      <c r="O48" s="1063"/>
    </row>
    <row r="49" spans="1:15" s="1" customFormat="1" ht="21" customHeight="1">
      <c r="A49" s="24"/>
      <c r="B49" s="25"/>
      <c r="C49" s="753"/>
      <c r="D49" s="1456"/>
      <c r="E49" s="246"/>
      <c r="F49" s="247"/>
      <c r="G49" s="592"/>
      <c r="H49" s="708"/>
      <c r="I49" s="686"/>
      <c r="J49" s="686"/>
      <c r="K49" s="1400"/>
      <c r="L49" s="970"/>
      <c r="M49" s="970"/>
      <c r="N49" s="99"/>
    </row>
    <row r="50" spans="1:15" s="1" customFormat="1" ht="24" customHeight="1">
      <c r="A50" s="24"/>
      <c r="B50" s="25"/>
      <c r="C50" s="753"/>
      <c r="D50" s="1375" t="s">
        <v>98</v>
      </c>
      <c r="E50" s="246"/>
      <c r="F50" s="247"/>
      <c r="G50" s="592"/>
      <c r="H50" s="708"/>
      <c r="I50" s="718"/>
      <c r="J50" s="718"/>
      <c r="K50" s="865" t="s">
        <v>99</v>
      </c>
      <c r="L50" s="283">
        <v>8</v>
      </c>
      <c r="M50" s="283">
        <v>4</v>
      </c>
      <c r="N50" s="284">
        <v>4</v>
      </c>
    </row>
    <row r="51" spans="1:15" s="1" customFormat="1" ht="29.25" customHeight="1">
      <c r="A51" s="24"/>
      <c r="B51" s="25"/>
      <c r="C51" s="753"/>
      <c r="D51" s="1449"/>
      <c r="E51" s="246"/>
      <c r="F51" s="247"/>
      <c r="G51" s="592"/>
      <c r="H51" s="708"/>
      <c r="I51" s="718"/>
      <c r="J51" s="718"/>
      <c r="K51" s="126"/>
      <c r="L51" s="288"/>
      <c r="M51" s="289"/>
      <c r="N51" s="290"/>
    </row>
    <row r="52" spans="1:15" s="1" customFormat="1" ht="24" customHeight="1">
      <c r="A52" s="24"/>
      <c r="B52" s="291"/>
      <c r="C52" s="754"/>
      <c r="D52" s="1426" t="s">
        <v>179</v>
      </c>
      <c r="E52" s="81"/>
      <c r="F52" s="760"/>
      <c r="G52" s="592"/>
      <c r="H52" s="708"/>
      <c r="I52" s="684"/>
      <c r="J52" s="684"/>
      <c r="K52" s="524" t="s">
        <v>181</v>
      </c>
      <c r="L52" s="294">
        <v>2</v>
      </c>
      <c r="M52" s="915">
        <v>1</v>
      </c>
      <c r="N52" s="44">
        <v>1</v>
      </c>
    </row>
    <row r="53" spans="1:15" s="1" customFormat="1" ht="28.5" customHeight="1">
      <c r="A53" s="24"/>
      <c r="B53" s="291"/>
      <c r="C53" s="245"/>
      <c r="D53" s="1457"/>
      <c r="E53" s="81"/>
      <c r="F53" s="760"/>
      <c r="G53" s="592"/>
      <c r="H53" s="708"/>
      <c r="I53" s="684"/>
      <c r="J53" s="684"/>
      <c r="K53" s="571" t="s">
        <v>180</v>
      </c>
      <c r="L53" s="83">
        <v>20</v>
      </c>
      <c r="M53" s="972">
        <v>20</v>
      </c>
      <c r="N53" s="99">
        <v>20</v>
      </c>
    </row>
    <row r="54" spans="1:15" s="1" customFormat="1" ht="40.5" customHeight="1">
      <c r="A54" s="24"/>
      <c r="B54" s="25"/>
      <c r="C54" s="753"/>
      <c r="D54" s="1100" t="s">
        <v>101</v>
      </c>
      <c r="E54" s="246"/>
      <c r="F54" s="760"/>
      <c r="G54" s="592"/>
      <c r="H54" s="708"/>
      <c r="I54" s="684"/>
      <c r="J54" s="684"/>
      <c r="K54" s="179" t="s">
        <v>102</v>
      </c>
      <c r="L54" s="142">
        <v>25</v>
      </c>
      <c r="M54" s="970">
        <v>10</v>
      </c>
      <c r="N54" s="99">
        <v>10</v>
      </c>
      <c r="O54" s="870"/>
    </row>
    <row r="55" spans="1:15" s="1" customFormat="1" ht="63.75" customHeight="1">
      <c r="A55" s="24"/>
      <c r="B55" s="291"/>
      <c r="C55" s="754"/>
      <c r="D55" s="302" t="s">
        <v>103</v>
      </c>
      <c r="E55" s="303"/>
      <c r="F55" s="760"/>
      <c r="G55" s="592"/>
      <c r="H55" s="708"/>
      <c r="I55" s="684"/>
      <c r="J55" s="684"/>
      <c r="K55" s="179" t="s">
        <v>104</v>
      </c>
      <c r="L55" s="185">
        <v>116</v>
      </c>
      <c r="M55" s="1123">
        <v>116</v>
      </c>
      <c r="N55" s="151">
        <v>116</v>
      </c>
    </row>
    <row r="56" spans="1:15" s="1" customFormat="1" ht="25.5" customHeight="1">
      <c r="A56" s="24"/>
      <c r="B56" s="25"/>
      <c r="C56" s="754"/>
      <c r="D56" s="1452" t="s">
        <v>105</v>
      </c>
      <c r="E56" s="303"/>
      <c r="F56" s="760"/>
      <c r="G56" s="592"/>
      <c r="H56" s="759"/>
      <c r="I56" s="718"/>
      <c r="J56" s="718"/>
      <c r="K56" s="587" t="s">
        <v>178</v>
      </c>
      <c r="L56" s="313">
        <v>1</v>
      </c>
      <c r="M56" s="313">
        <v>1</v>
      </c>
      <c r="N56" s="314">
        <v>1</v>
      </c>
    </row>
    <row r="57" spans="1:15" s="1" customFormat="1" ht="17.25" customHeight="1">
      <c r="A57" s="24"/>
      <c r="B57" s="25"/>
      <c r="C57" s="754"/>
      <c r="D57" s="1452"/>
      <c r="E57" s="303"/>
      <c r="F57" s="760"/>
      <c r="G57" s="592"/>
      <c r="H57" s="759"/>
      <c r="I57" s="718"/>
      <c r="J57" s="718"/>
      <c r="K57" s="126" t="s">
        <v>106</v>
      </c>
      <c r="L57" s="289">
        <v>32</v>
      </c>
      <c r="M57" s="289">
        <v>25</v>
      </c>
      <c r="N57" s="290">
        <v>10</v>
      </c>
    </row>
    <row r="58" spans="1:15" s="1" customFormat="1" ht="52.5" customHeight="1">
      <c r="A58" s="24"/>
      <c r="B58" s="291"/>
      <c r="C58" s="754"/>
      <c r="D58" s="302" t="s">
        <v>107</v>
      </c>
      <c r="E58" s="303"/>
      <c r="F58" s="760"/>
      <c r="G58" s="592"/>
      <c r="H58" s="708"/>
      <c r="I58" s="684"/>
      <c r="J58" s="684"/>
      <c r="K58" s="179" t="s">
        <v>108</v>
      </c>
      <c r="L58" s="970">
        <v>100</v>
      </c>
      <c r="M58" s="970">
        <v>100</v>
      </c>
      <c r="N58" s="99">
        <v>100</v>
      </c>
    </row>
    <row r="59" spans="1:15" s="1" customFormat="1" ht="29.25" customHeight="1">
      <c r="A59" s="24"/>
      <c r="B59" s="291"/>
      <c r="C59" s="754"/>
      <c r="D59" s="385" t="s">
        <v>109</v>
      </c>
      <c r="E59" s="327"/>
      <c r="F59" s="761"/>
      <c r="G59" s="592"/>
      <c r="H59" s="708"/>
      <c r="I59" s="684"/>
      <c r="J59" s="684"/>
      <c r="K59" s="179" t="s">
        <v>177</v>
      </c>
      <c r="L59" s="98">
        <v>2</v>
      </c>
      <c r="M59" s="970">
        <v>1</v>
      </c>
      <c r="N59" s="99">
        <v>1</v>
      </c>
    </row>
    <row r="60" spans="1:15" s="1" customFormat="1" ht="27.75" customHeight="1">
      <c r="A60" s="24"/>
      <c r="B60" s="291"/>
      <c r="C60" s="245"/>
      <c r="D60" s="321" t="s">
        <v>110</v>
      </c>
      <c r="E60" s="864"/>
      <c r="F60" s="762"/>
      <c r="G60" s="444"/>
      <c r="H60" s="708"/>
      <c r="I60" s="684"/>
      <c r="J60" s="765"/>
      <c r="K60" s="194" t="s">
        <v>111</v>
      </c>
      <c r="L60" s="324" t="s">
        <v>112</v>
      </c>
      <c r="M60" s="324" t="s">
        <v>112</v>
      </c>
      <c r="N60" s="325" t="s">
        <v>112</v>
      </c>
    </row>
    <row r="61" spans="1:15" s="1" customFormat="1" ht="25.5" customHeight="1">
      <c r="A61" s="24"/>
      <c r="B61" s="291"/>
      <c r="C61" s="754"/>
      <c r="D61" s="1454" t="s">
        <v>113</v>
      </c>
      <c r="E61" s="303"/>
      <c r="F61" s="247"/>
      <c r="G61" s="444"/>
      <c r="H61" s="708"/>
      <c r="I61" s="717"/>
      <c r="J61" s="766"/>
      <c r="K61" s="574" t="s">
        <v>248</v>
      </c>
      <c r="L61" s="879">
        <v>1</v>
      </c>
      <c r="M61" s="880">
        <v>1</v>
      </c>
      <c r="N61" s="881">
        <v>1</v>
      </c>
    </row>
    <row r="62" spans="1:15" s="1" customFormat="1" ht="18" customHeight="1" thickBot="1">
      <c r="A62" s="24"/>
      <c r="B62" s="291"/>
      <c r="C62" s="754"/>
      <c r="D62" s="1449"/>
      <c r="E62" s="319"/>
      <c r="F62" s="335"/>
      <c r="G62" s="349" t="s">
        <v>79</v>
      </c>
      <c r="H62" s="715">
        <f>SUM(H43:H61)</f>
        <v>272.5</v>
      </c>
      <c r="I62" s="767">
        <f>SUM(I43:I61)</f>
        <v>222.3</v>
      </c>
      <c r="J62" s="715">
        <f>SUM(J43:J61)</f>
        <v>217.9</v>
      </c>
      <c r="K62" s="143" t="s">
        <v>249</v>
      </c>
      <c r="L62" s="336">
        <v>3</v>
      </c>
      <c r="M62" s="972">
        <v>2</v>
      </c>
      <c r="N62" s="127">
        <v>2</v>
      </c>
    </row>
    <row r="63" spans="1:15" s="1" customFormat="1" ht="19.5" customHeight="1">
      <c r="A63" s="1287" t="s">
        <v>29</v>
      </c>
      <c r="B63" s="1303" t="s">
        <v>29</v>
      </c>
      <c r="C63" s="1289" t="s">
        <v>67</v>
      </c>
      <c r="D63" s="1321" t="s">
        <v>114</v>
      </c>
      <c r="E63" s="1290"/>
      <c r="F63" s="1450">
        <v>1</v>
      </c>
      <c r="G63" s="345" t="s">
        <v>36</v>
      </c>
      <c r="H63" s="704">
        <v>9</v>
      </c>
      <c r="I63" s="720">
        <v>9</v>
      </c>
      <c r="J63" s="699">
        <v>9</v>
      </c>
      <c r="K63" s="348" t="s">
        <v>115</v>
      </c>
      <c r="L63" s="244">
        <v>5</v>
      </c>
      <c r="M63" s="1133">
        <v>5</v>
      </c>
      <c r="N63" s="1132">
        <v>5</v>
      </c>
    </row>
    <row r="64" spans="1:15" s="1" customFormat="1" ht="21" customHeight="1" thickBot="1">
      <c r="A64" s="1278"/>
      <c r="B64" s="1304"/>
      <c r="C64" s="1282"/>
      <c r="D64" s="1322"/>
      <c r="E64" s="1286"/>
      <c r="F64" s="1451"/>
      <c r="G64" s="349" t="s">
        <v>79</v>
      </c>
      <c r="H64" s="715">
        <f>SUM(H63)</f>
        <v>9</v>
      </c>
      <c r="I64" s="693">
        <f>I63</f>
        <v>9</v>
      </c>
      <c r="J64" s="693">
        <f>J63</f>
        <v>9</v>
      </c>
      <c r="K64" s="354"/>
      <c r="L64" s="355"/>
      <c r="M64" s="1049"/>
      <c r="N64" s="1051"/>
    </row>
    <row r="65" spans="1:14" s="364" customFormat="1" ht="27.75" customHeight="1">
      <c r="A65" s="1287" t="s">
        <v>29</v>
      </c>
      <c r="B65" s="1303" t="s">
        <v>29</v>
      </c>
      <c r="C65" s="1315" t="s">
        <v>71</v>
      </c>
      <c r="D65" s="356" t="s">
        <v>116</v>
      </c>
      <c r="E65" s="1318"/>
      <c r="F65" s="1354" t="s">
        <v>84</v>
      </c>
      <c r="G65" s="201" t="s">
        <v>38</v>
      </c>
      <c r="H65" s="768">
        <v>385.2</v>
      </c>
      <c r="I65" s="701">
        <v>385.2</v>
      </c>
      <c r="J65" s="701">
        <v>385.2</v>
      </c>
      <c r="K65" s="362" t="s">
        <v>214</v>
      </c>
      <c r="L65" s="363">
        <v>780</v>
      </c>
      <c r="M65" s="242">
        <v>780</v>
      </c>
      <c r="N65" s="243">
        <v>780</v>
      </c>
    </row>
    <row r="66" spans="1:14" s="364" customFormat="1" ht="27.75" customHeight="1">
      <c r="A66" s="1277"/>
      <c r="B66" s="1314"/>
      <c r="C66" s="1316"/>
      <c r="D66" s="365" t="s">
        <v>118</v>
      </c>
      <c r="E66" s="1319"/>
      <c r="F66" s="1453"/>
      <c r="G66" s="366" t="s">
        <v>38</v>
      </c>
      <c r="H66" s="769">
        <v>7.1</v>
      </c>
      <c r="I66" s="702">
        <v>7.1</v>
      </c>
      <c r="J66" s="702">
        <v>7.1</v>
      </c>
      <c r="K66" s="1443" t="s">
        <v>215</v>
      </c>
      <c r="L66" s="142">
        <v>1</v>
      </c>
      <c r="M66" s="1048">
        <v>1</v>
      </c>
      <c r="N66" s="1050">
        <v>1</v>
      </c>
    </row>
    <row r="67" spans="1:14" s="364" customFormat="1" ht="21" customHeight="1" thickBot="1">
      <c r="A67" s="1278"/>
      <c r="B67" s="1304"/>
      <c r="C67" s="1317"/>
      <c r="D67" s="368" t="s">
        <v>119</v>
      </c>
      <c r="E67" s="1320"/>
      <c r="F67" s="1356"/>
      <c r="G67" s="349" t="s">
        <v>79</v>
      </c>
      <c r="H67" s="715">
        <f>SUM(H65:H66)</f>
        <v>392.3</v>
      </c>
      <c r="I67" s="693">
        <f>SUM(I65:I66)</f>
        <v>392.3</v>
      </c>
      <c r="J67" s="693">
        <f t="shared" ref="J67" si="6">SUM(J65:J66)</f>
        <v>392.3</v>
      </c>
      <c r="K67" s="1444"/>
      <c r="L67" s="355"/>
      <c r="M67" s="369"/>
      <c r="N67" s="370"/>
    </row>
    <row r="68" spans="1:14" s="1" customFormat="1" ht="15" customHeight="1" thickBot="1">
      <c r="A68" s="1053" t="s">
        <v>29</v>
      </c>
      <c r="B68" s="1070" t="s">
        <v>29</v>
      </c>
      <c r="C68" s="1445" t="s">
        <v>120</v>
      </c>
      <c r="D68" s="1344"/>
      <c r="E68" s="1344"/>
      <c r="F68" s="1344"/>
      <c r="G68" s="1446"/>
      <c r="H68" s="764">
        <f>H67+H64+H62+H42+H40+H28+H26+H24+H22+H37+H20</f>
        <v>15508.600000000002</v>
      </c>
      <c r="I68" s="764">
        <f>I67+I64+I62+I42+I40+I28+I26+I24+I22+I37+I20</f>
        <v>12576.300000000001</v>
      </c>
      <c r="J68" s="764">
        <f>J67+J64+J62+J42+J40+J28+J26+J24+J22+J37+J20</f>
        <v>12704.5</v>
      </c>
      <c r="K68" s="374"/>
      <c r="L68" s="375"/>
      <c r="M68" s="375"/>
      <c r="N68" s="376"/>
    </row>
    <row r="69" spans="1:14" s="1" customFormat="1" ht="17.25" customHeight="1" thickBot="1">
      <c r="A69" s="377" t="s">
        <v>29</v>
      </c>
      <c r="B69" s="378" t="s">
        <v>39</v>
      </c>
      <c r="C69" s="1345" t="s">
        <v>121</v>
      </c>
      <c r="D69" s="1346"/>
      <c r="E69" s="1346"/>
      <c r="F69" s="1346"/>
      <c r="G69" s="1346"/>
      <c r="H69" s="1447"/>
      <c r="I69" s="1346"/>
      <c r="J69" s="1346"/>
      <c r="K69" s="1346"/>
      <c r="L69" s="1346"/>
      <c r="M69" s="1346"/>
      <c r="N69" s="1347"/>
    </row>
    <row r="70" spans="1:14" s="1" customFormat="1" ht="21.75" customHeight="1">
      <c r="A70" s="1059" t="s">
        <v>29</v>
      </c>
      <c r="B70" s="1069" t="s">
        <v>39</v>
      </c>
      <c r="C70" s="770" t="s">
        <v>29</v>
      </c>
      <c r="D70" s="1448" t="s">
        <v>122</v>
      </c>
      <c r="E70" s="1118"/>
      <c r="F70" s="1060" t="s">
        <v>34</v>
      </c>
      <c r="G70" s="792" t="s">
        <v>36</v>
      </c>
      <c r="H70" s="813">
        <f>529.2+40</f>
        <v>569.20000000000005</v>
      </c>
      <c r="I70" s="771">
        <v>160</v>
      </c>
      <c r="J70" s="771">
        <v>170</v>
      </c>
      <c r="K70" s="221"/>
      <c r="L70" s="1065"/>
      <c r="M70" s="1065"/>
      <c r="N70" s="1067"/>
    </row>
    <row r="71" spans="1:14" s="1" customFormat="1" ht="17.25" customHeight="1">
      <c r="A71" s="1052"/>
      <c r="B71" s="1075"/>
      <c r="C71" s="968"/>
      <c r="D71" s="1449"/>
      <c r="E71" s="1119"/>
      <c r="F71" s="1055"/>
      <c r="G71" s="601" t="s">
        <v>38</v>
      </c>
      <c r="H71" s="814"/>
      <c r="I71" s="684"/>
      <c r="J71" s="789"/>
      <c r="K71" s="124"/>
      <c r="L71" s="83"/>
      <c r="M71" s="972"/>
      <c r="N71" s="85"/>
    </row>
    <row r="72" spans="1:14" s="1" customFormat="1" ht="15" customHeight="1">
      <c r="A72" s="1052"/>
      <c r="B72" s="1075"/>
      <c r="C72" s="968"/>
      <c r="D72" s="1375" t="s">
        <v>250</v>
      </c>
      <c r="E72" s="1440" t="s">
        <v>123</v>
      </c>
      <c r="F72" s="1127"/>
      <c r="G72" s="384"/>
      <c r="H72" s="723"/>
      <c r="I72" s="706"/>
      <c r="J72" s="763"/>
      <c r="K72" s="564" t="s">
        <v>216</v>
      </c>
      <c r="L72" s="603">
        <v>150</v>
      </c>
      <c r="M72" s="331">
        <v>150</v>
      </c>
      <c r="N72" s="332">
        <v>150</v>
      </c>
    </row>
    <row r="73" spans="1:14" s="1" customFormat="1" ht="26.25" customHeight="1">
      <c r="A73" s="1052"/>
      <c r="B73" s="1075"/>
      <c r="C73" s="968"/>
      <c r="D73" s="1376"/>
      <c r="E73" s="1441"/>
      <c r="F73" s="1055"/>
      <c r="G73" s="601"/>
      <c r="H73" s="708"/>
      <c r="I73" s="684"/>
      <c r="J73" s="763"/>
      <c r="K73" s="389" t="s">
        <v>217</v>
      </c>
      <c r="L73" s="386">
        <v>25</v>
      </c>
      <c r="M73" s="387">
        <v>50</v>
      </c>
      <c r="N73" s="388">
        <v>50</v>
      </c>
    </row>
    <row r="74" spans="1:14" s="1" customFormat="1" ht="14.25" customHeight="1">
      <c r="A74" s="1052"/>
      <c r="B74" s="1075"/>
      <c r="C74" s="968"/>
      <c r="D74" s="385"/>
      <c r="E74" s="1441"/>
      <c r="F74" s="1055"/>
      <c r="G74" s="601"/>
      <c r="H74" s="708"/>
      <c r="I74" s="684"/>
      <c r="J74" s="763"/>
      <c r="K74" s="389" t="s">
        <v>218</v>
      </c>
      <c r="L74" s="386">
        <v>5</v>
      </c>
      <c r="M74" s="387">
        <v>5</v>
      </c>
      <c r="N74" s="388">
        <v>6</v>
      </c>
    </row>
    <row r="75" spans="1:14" s="1" customFormat="1" ht="15" customHeight="1">
      <c r="A75" s="1052"/>
      <c r="B75" s="1075"/>
      <c r="C75" s="968"/>
      <c r="D75" s="385"/>
      <c r="E75" s="1441"/>
      <c r="F75" s="1055"/>
      <c r="G75" s="601"/>
      <c r="H75" s="708"/>
      <c r="I75" s="684"/>
      <c r="J75" s="763"/>
      <c r="K75" s="389" t="s">
        <v>125</v>
      </c>
      <c r="L75" s="386">
        <v>1</v>
      </c>
      <c r="M75" s="387"/>
      <c r="N75" s="388"/>
    </row>
    <row r="76" spans="1:14" s="1" customFormat="1" ht="15" customHeight="1">
      <c r="A76" s="111"/>
      <c r="B76" s="1075"/>
      <c r="C76" s="968"/>
      <c r="D76" s="385"/>
      <c r="E76" s="1442"/>
      <c r="F76" s="968"/>
      <c r="G76" s="62"/>
      <c r="H76" s="708"/>
      <c r="I76" s="686"/>
      <c r="J76" s="687"/>
      <c r="K76" s="389" t="s">
        <v>219</v>
      </c>
      <c r="L76" s="386">
        <v>1</v>
      </c>
      <c r="M76" s="387"/>
      <c r="N76" s="388"/>
    </row>
    <row r="77" spans="1:14" s="1" customFormat="1" ht="13.5" customHeight="1">
      <c r="A77" s="1052"/>
      <c r="B77" s="1075"/>
      <c r="C77" s="968"/>
      <c r="D77" s="391"/>
      <c r="E77" s="1442"/>
      <c r="F77" s="1055"/>
      <c r="G77" s="601"/>
      <c r="H77" s="708"/>
      <c r="I77" s="684"/>
      <c r="J77" s="763"/>
      <c r="K77" s="389" t="s">
        <v>219</v>
      </c>
      <c r="L77" s="386">
        <v>1</v>
      </c>
      <c r="M77" s="387"/>
      <c r="N77" s="388"/>
    </row>
    <row r="78" spans="1:14" s="1" customFormat="1" ht="15" customHeight="1">
      <c r="A78" s="1052"/>
      <c r="B78" s="1075"/>
      <c r="C78" s="968"/>
      <c r="D78" s="385"/>
      <c r="E78" s="1442"/>
      <c r="F78" s="1055"/>
      <c r="G78" s="383"/>
      <c r="H78" s="708"/>
      <c r="I78" s="684"/>
      <c r="J78" s="763"/>
      <c r="K78" s="389" t="s">
        <v>220</v>
      </c>
      <c r="L78" s="386">
        <v>439</v>
      </c>
      <c r="M78" s="387">
        <v>439</v>
      </c>
      <c r="N78" s="392">
        <v>439</v>
      </c>
    </row>
    <row r="79" spans="1:14" s="1" customFormat="1" ht="26.25" customHeight="1">
      <c r="A79" s="1052"/>
      <c r="B79" s="1075"/>
      <c r="C79" s="1055"/>
      <c r="D79" s="393"/>
      <c r="E79" s="1442"/>
      <c r="F79" s="1055"/>
      <c r="G79" s="601"/>
      <c r="H79" s="708"/>
      <c r="I79" s="684"/>
      <c r="J79" s="763"/>
      <c r="K79" s="882" t="s">
        <v>126</v>
      </c>
      <c r="L79" s="883">
        <v>439</v>
      </c>
      <c r="M79" s="884">
        <v>439</v>
      </c>
      <c r="N79" s="885">
        <v>439</v>
      </c>
    </row>
    <row r="80" spans="1:14" s="5" customFormat="1" ht="17.25" customHeight="1">
      <c r="A80" s="1052"/>
      <c r="B80" s="1075"/>
      <c r="C80" s="968"/>
      <c r="D80" s="1283" t="s">
        <v>201</v>
      </c>
      <c r="E80" s="1431"/>
      <c r="F80" s="1434"/>
      <c r="G80" s="535"/>
      <c r="H80" s="815"/>
      <c r="I80" s="772"/>
      <c r="J80" s="790"/>
      <c r="K80" s="1095" t="s">
        <v>221</v>
      </c>
      <c r="L80" s="1096" t="s">
        <v>34</v>
      </c>
      <c r="M80" s="886"/>
      <c r="N80" s="887"/>
    </row>
    <row r="81" spans="1:14" s="5" customFormat="1" ht="36.75" customHeight="1">
      <c r="A81" s="1052"/>
      <c r="B81" s="1075"/>
      <c r="C81" s="968"/>
      <c r="D81" s="1283"/>
      <c r="E81" s="1432"/>
      <c r="F81" s="1434"/>
      <c r="G81" s="404"/>
      <c r="H81" s="816"/>
      <c r="I81" s="773"/>
      <c r="J81" s="791"/>
      <c r="K81" s="1436" t="s">
        <v>222</v>
      </c>
      <c r="L81" s="1438" t="s">
        <v>235</v>
      </c>
      <c r="M81" s="1438" t="s">
        <v>236</v>
      </c>
      <c r="N81" s="1428" t="s">
        <v>237</v>
      </c>
    </row>
    <row r="82" spans="1:14" s="1" customFormat="1" ht="23.25" customHeight="1" thickBot="1">
      <c r="A82" s="1053"/>
      <c r="B82" s="1070"/>
      <c r="C82" s="1125"/>
      <c r="D82" s="1430"/>
      <c r="E82" s="1433"/>
      <c r="F82" s="1435"/>
      <c r="G82" s="349" t="s">
        <v>79</v>
      </c>
      <c r="H82" s="774">
        <f>SUM(H70:H81)</f>
        <v>569.20000000000005</v>
      </c>
      <c r="I82" s="774">
        <f t="shared" ref="I82:J82" si="7">SUM(I70:I81)</f>
        <v>160</v>
      </c>
      <c r="J82" s="774">
        <f t="shared" si="7"/>
        <v>170</v>
      </c>
      <c r="K82" s="1437"/>
      <c r="L82" s="1439"/>
      <c r="M82" s="1439"/>
      <c r="N82" s="1429"/>
    </row>
    <row r="83" spans="1:14" s="1" customFormat="1" ht="13.5" thickBot="1">
      <c r="A83" s="377" t="s">
        <v>29</v>
      </c>
      <c r="B83" s="431" t="s">
        <v>39</v>
      </c>
      <c r="C83" s="1342" t="s">
        <v>120</v>
      </c>
      <c r="D83" s="1343"/>
      <c r="E83" s="1343"/>
      <c r="F83" s="1343"/>
      <c r="G83" s="1344"/>
      <c r="H83" s="775">
        <f>H82</f>
        <v>569.20000000000005</v>
      </c>
      <c r="I83" s="775">
        <f t="shared" ref="I83:J83" si="8">I82</f>
        <v>160</v>
      </c>
      <c r="J83" s="775">
        <f t="shared" si="8"/>
        <v>170</v>
      </c>
      <c r="K83" s="433"/>
      <c r="L83" s="434"/>
      <c r="M83" s="434"/>
      <c r="N83" s="435"/>
    </row>
    <row r="84" spans="1:14" s="1" customFormat="1" ht="13.5" thickBot="1">
      <c r="A84" s="377" t="s">
        <v>29</v>
      </c>
      <c r="B84" s="378" t="s">
        <v>44</v>
      </c>
      <c r="C84" s="1345" t="s">
        <v>136</v>
      </c>
      <c r="D84" s="1346"/>
      <c r="E84" s="1346"/>
      <c r="F84" s="1346"/>
      <c r="G84" s="1346"/>
      <c r="H84" s="1346"/>
      <c r="I84" s="1346"/>
      <c r="J84" s="1346"/>
      <c r="K84" s="1346"/>
      <c r="L84" s="1346"/>
      <c r="M84" s="1346"/>
      <c r="N84" s="1347"/>
    </row>
    <row r="85" spans="1:14" s="1" customFormat="1" ht="42" customHeight="1">
      <c r="A85" s="1287" t="s">
        <v>29</v>
      </c>
      <c r="B85" s="1303" t="s">
        <v>44</v>
      </c>
      <c r="C85" s="1330" t="s">
        <v>29</v>
      </c>
      <c r="D85" s="1348" t="s">
        <v>251</v>
      </c>
      <c r="E85" s="1351"/>
      <c r="F85" s="1354" t="s">
        <v>34</v>
      </c>
      <c r="G85" s="615" t="s">
        <v>137</v>
      </c>
      <c r="H85" s="888"/>
      <c r="I85" s="820"/>
      <c r="J85" s="821"/>
      <c r="K85" s="618" t="s">
        <v>223</v>
      </c>
      <c r="L85" s="619">
        <v>30</v>
      </c>
      <c r="M85" s="619"/>
      <c r="N85" s="620"/>
    </row>
    <row r="86" spans="1:14" s="1" customFormat="1" ht="44.25" customHeight="1">
      <c r="A86" s="1277"/>
      <c r="B86" s="1314"/>
      <c r="C86" s="1331"/>
      <c r="D86" s="1349"/>
      <c r="E86" s="1352"/>
      <c r="F86" s="1355"/>
      <c r="G86" s="186" t="s">
        <v>36</v>
      </c>
      <c r="H86" s="708">
        <v>3.8</v>
      </c>
      <c r="I86" s="685"/>
      <c r="J86" s="822"/>
      <c r="K86" s="1307" t="s">
        <v>139</v>
      </c>
      <c r="L86" s="1048">
        <v>1</v>
      </c>
      <c r="M86" s="1048"/>
      <c r="N86" s="1050"/>
    </row>
    <row r="87" spans="1:14" s="1" customFormat="1" ht="18.75" customHeight="1" thickBot="1">
      <c r="A87" s="1278"/>
      <c r="B87" s="1304"/>
      <c r="C87" s="1332"/>
      <c r="D87" s="1350"/>
      <c r="E87" s="1353"/>
      <c r="F87" s="1356"/>
      <c r="G87" s="167" t="s">
        <v>79</v>
      </c>
      <c r="H87" s="823">
        <f>H86+H85</f>
        <v>3.8</v>
      </c>
      <c r="I87" s="767"/>
      <c r="J87" s="823"/>
      <c r="K87" s="1323"/>
      <c r="L87" s="1066"/>
      <c r="M87" s="1066"/>
      <c r="N87" s="1068"/>
    </row>
    <row r="88" spans="1:14" s="5" customFormat="1" ht="15.75" customHeight="1">
      <c r="A88" s="1324" t="s">
        <v>29</v>
      </c>
      <c r="B88" s="1327" t="s">
        <v>44</v>
      </c>
      <c r="C88" s="1330" t="s">
        <v>39</v>
      </c>
      <c r="D88" s="1333" t="s">
        <v>252</v>
      </c>
      <c r="E88" s="1336"/>
      <c r="F88" s="1339" t="s">
        <v>34</v>
      </c>
      <c r="G88" s="444" t="s">
        <v>36</v>
      </c>
      <c r="H88" s="813">
        <v>11.8</v>
      </c>
      <c r="I88" s="824">
        <v>23.6</v>
      </c>
      <c r="J88" s="824">
        <v>23.6</v>
      </c>
      <c r="K88" s="441" t="s">
        <v>253</v>
      </c>
      <c r="L88" s="442">
        <v>1</v>
      </c>
      <c r="M88" s="1065"/>
      <c r="N88" s="443"/>
    </row>
    <row r="89" spans="1:14" s="5" customFormat="1" ht="30.75" customHeight="1">
      <c r="A89" s="1325"/>
      <c r="B89" s="1328"/>
      <c r="C89" s="1331"/>
      <c r="D89" s="1334"/>
      <c r="E89" s="1337"/>
      <c r="F89" s="1340"/>
      <c r="G89" s="444"/>
      <c r="H89" s="825"/>
      <c r="I89" s="756"/>
      <c r="J89" s="756"/>
      <c r="K89" s="1357" t="s">
        <v>186</v>
      </c>
      <c r="L89" s="521">
        <v>3</v>
      </c>
      <c r="M89" s="445">
        <v>2</v>
      </c>
      <c r="N89" s="446">
        <v>2</v>
      </c>
    </row>
    <row r="90" spans="1:14" s="1" customFormat="1" ht="21" customHeight="1" thickBot="1">
      <c r="A90" s="1326"/>
      <c r="B90" s="1329"/>
      <c r="C90" s="1332"/>
      <c r="D90" s="1335"/>
      <c r="E90" s="1338"/>
      <c r="F90" s="1341"/>
      <c r="G90" s="447" t="s">
        <v>79</v>
      </c>
      <c r="H90" s="823">
        <f>H89+H88</f>
        <v>11.8</v>
      </c>
      <c r="I90" s="767">
        <f>I89+I88</f>
        <v>23.6</v>
      </c>
      <c r="J90" s="823">
        <f>J89+J88</f>
        <v>23.6</v>
      </c>
      <c r="K90" s="1358"/>
      <c r="L90" s="1066"/>
      <c r="M90" s="1066"/>
      <c r="N90" s="448"/>
    </row>
    <row r="91" spans="1:14" s="1" customFormat="1" ht="15.75" customHeight="1" thickBot="1">
      <c r="A91" s="377" t="s">
        <v>29</v>
      </c>
      <c r="B91" s="431" t="s">
        <v>44</v>
      </c>
      <c r="C91" s="1342" t="s">
        <v>120</v>
      </c>
      <c r="D91" s="1343"/>
      <c r="E91" s="1343"/>
      <c r="F91" s="1343"/>
      <c r="G91" s="1343"/>
      <c r="H91" s="805">
        <f>H90+H87</f>
        <v>15.600000000000001</v>
      </c>
      <c r="I91" s="805">
        <f t="shared" ref="I91:J91" si="9">I90+I87</f>
        <v>23.6</v>
      </c>
      <c r="J91" s="805">
        <f t="shared" si="9"/>
        <v>23.6</v>
      </c>
      <c r="K91" s="1383"/>
      <c r="L91" s="1384"/>
      <c r="M91" s="1384"/>
      <c r="N91" s="1385"/>
    </row>
    <row r="92" spans="1:14" s="1" customFormat="1" ht="18" customHeight="1" thickBot="1">
      <c r="A92" s="377" t="s">
        <v>29</v>
      </c>
      <c r="B92" s="378" t="s">
        <v>46</v>
      </c>
      <c r="C92" s="1345" t="s">
        <v>144</v>
      </c>
      <c r="D92" s="1346"/>
      <c r="E92" s="1346"/>
      <c r="F92" s="1346"/>
      <c r="G92" s="1346"/>
      <c r="H92" s="1386"/>
      <c r="I92" s="1346"/>
      <c r="J92" s="1346"/>
      <c r="K92" s="1346"/>
      <c r="L92" s="1346"/>
      <c r="M92" s="1346"/>
      <c r="N92" s="1347"/>
    </row>
    <row r="93" spans="1:14" s="1" customFormat="1" ht="41.25" customHeight="1">
      <c r="A93" s="1059" t="s">
        <v>29</v>
      </c>
      <c r="B93" s="1069" t="s">
        <v>46</v>
      </c>
      <c r="C93" s="1060" t="s">
        <v>29</v>
      </c>
      <c r="D93" s="1098" t="s">
        <v>145</v>
      </c>
      <c r="E93" s="452"/>
      <c r="F93" s="453" t="s">
        <v>34</v>
      </c>
      <c r="G93" s="850" t="s">
        <v>36</v>
      </c>
      <c r="H93" s="851">
        <v>332.7</v>
      </c>
      <c r="I93" s="852">
        <v>190</v>
      </c>
      <c r="J93" s="853">
        <v>225</v>
      </c>
      <c r="K93" s="457"/>
      <c r="L93" s="860"/>
      <c r="M93" s="860"/>
      <c r="N93" s="458"/>
    </row>
    <row r="94" spans="1:14" s="1" customFormat="1" ht="26.25" customHeight="1">
      <c r="A94" s="1052"/>
      <c r="B94" s="1075"/>
      <c r="C94" s="1055"/>
      <c r="D94" s="1375" t="s">
        <v>203</v>
      </c>
      <c r="E94" s="795"/>
      <c r="F94" s="414"/>
      <c r="G94" s="62"/>
      <c r="H94" s="817"/>
      <c r="I94" s="765"/>
      <c r="J94" s="763"/>
      <c r="K94" s="462" t="s">
        <v>204</v>
      </c>
      <c r="L94" s="463" t="s">
        <v>187</v>
      </c>
      <c r="M94" s="869">
        <v>60</v>
      </c>
      <c r="N94" s="464">
        <v>100</v>
      </c>
    </row>
    <row r="95" spans="1:14" s="1" customFormat="1" ht="14.25" customHeight="1">
      <c r="A95" s="1052"/>
      <c r="B95" s="1075"/>
      <c r="C95" s="1055"/>
      <c r="D95" s="1376"/>
      <c r="E95" s="795"/>
      <c r="F95" s="414"/>
      <c r="G95" s="62"/>
      <c r="H95" s="817"/>
      <c r="I95" s="765"/>
      <c r="J95" s="763"/>
      <c r="K95" s="462" t="s">
        <v>183</v>
      </c>
      <c r="L95" s="463" t="s">
        <v>147</v>
      </c>
      <c r="M95" s="869"/>
      <c r="N95" s="464"/>
    </row>
    <row r="96" spans="1:14" s="1" customFormat="1" ht="14.25" customHeight="1">
      <c r="A96" s="1052"/>
      <c r="B96" s="1075"/>
      <c r="C96" s="1055"/>
      <c r="D96" s="1376"/>
      <c r="E96" s="795"/>
      <c r="F96" s="414"/>
      <c r="G96" s="62"/>
      <c r="H96" s="817"/>
      <c r="I96" s="765"/>
      <c r="J96" s="763"/>
      <c r="K96" s="1091" t="s">
        <v>224</v>
      </c>
      <c r="L96" s="463">
        <v>1190</v>
      </c>
      <c r="M96" s="463">
        <v>1200</v>
      </c>
      <c r="N96" s="466">
        <v>1200</v>
      </c>
    </row>
    <row r="97" spans="1:14" s="1" customFormat="1" ht="15" customHeight="1">
      <c r="A97" s="1052"/>
      <c r="B97" s="1075"/>
      <c r="C97" s="1055"/>
      <c r="D97" s="1376"/>
      <c r="E97" s="795"/>
      <c r="F97" s="414"/>
      <c r="G97" s="62"/>
      <c r="H97" s="817"/>
      <c r="I97" s="765"/>
      <c r="J97" s="763"/>
      <c r="K97" s="1091" t="s">
        <v>254</v>
      </c>
      <c r="L97" s="463" t="s">
        <v>149</v>
      </c>
      <c r="M97" s="463"/>
      <c r="N97" s="466"/>
    </row>
    <row r="98" spans="1:14" s="1" customFormat="1" ht="15" customHeight="1">
      <c r="A98" s="1052"/>
      <c r="B98" s="1075"/>
      <c r="C98" s="1055"/>
      <c r="D98" s="1087"/>
      <c r="E98" s="795"/>
      <c r="F98" s="414"/>
      <c r="G98" s="62"/>
      <c r="H98" s="817"/>
      <c r="I98" s="765"/>
      <c r="J98" s="763"/>
      <c r="K98" s="1091" t="s">
        <v>225</v>
      </c>
      <c r="L98" s="463" t="s">
        <v>206</v>
      </c>
      <c r="M98" s="463"/>
      <c r="N98" s="466"/>
    </row>
    <row r="99" spans="1:14" s="1" customFormat="1" ht="27.75" customHeight="1">
      <c r="A99" s="1052"/>
      <c r="B99" s="1075"/>
      <c r="C99" s="1055"/>
      <c r="D99" s="1094"/>
      <c r="E99" s="795"/>
      <c r="F99" s="414"/>
      <c r="G99" s="62"/>
      <c r="H99" s="817"/>
      <c r="I99" s="765"/>
      <c r="J99" s="763"/>
      <c r="K99" s="889" t="s">
        <v>240</v>
      </c>
      <c r="L99" s="890" t="s">
        <v>34</v>
      </c>
      <c r="M99" s="891"/>
      <c r="N99" s="892"/>
    </row>
    <row r="100" spans="1:14" s="1" customFormat="1" ht="38.25" customHeight="1">
      <c r="A100" s="1052"/>
      <c r="B100" s="1075"/>
      <c r="C100" s="1055"/>
      <c r="D100" s="802" t="s">
        <v>151</v>
      </c>
      <c r="E100" s="1088"/>
      <c r="F100" s="1089"/>
      <c r="G100" s="62"/>
      <c r="H100" s="817"/>
      <c r="I100" s="765"/>
      <c r="J100" s="684"/>
      <c r="K100" s="532" t="s">
        <v>229</v>
      </c>
      <c r="L100" s="386">
        <v>745</v>
      </c>
      <c r="M100" s="893"/>
      <c r="N100" s="68"/>
    </row>
    <row r="101" spans="1:14" s="1" customFormat="1" ht="27.75" customHeight="1">
      <c r="A101" s="1052"/>
      <c r="B101" s="1075"/>
      <c r="C101" s="968"/>
      <c r="D101" s="1092" t="s">
        <v>205</v>
      </c>
      <c r="E101" s="1377"/>
      <c r="F101" s="1379"/>
      <c r="G101" s="62"/>
      <c r="H101" s="817"/>
      <c r="I101" s="765"/>
      <c r="J101" s="684"/>
      <c r="K101" s="894" t="s">
        <v>229</v>
      </c>
      <c r="L101" s="895">
        <v>50</v>
      </c>
      <c r="M101" s="893"/>
      <c r="N101" s="68"/>
    </row>
    <row r="102" spans="1:14" s="1" customFormat="1" ht="16.5" customHeight="1">
      <c r="A102" s="1052"/>
      <c r="B102" s="1075"/>
      <c r="C102" s="968"/>
      <c r="D102" s="1390" t="s">
        <v>242</v>
      </c>
      <c r="E102" s="1377"/>
      <c r="F102" s="1379"/>
      <c r="G102" s="62"/>
      <c r="H102" s="817"/>
      <c r="I102" s="765"/>
      <c r="J102" s="684"/>
      <c r="K102" s="896" t="s">
        <v>229</v>
      </c>
      <c r="L102" s="897">
        <v>350</v>
      </c>
      <c r="M102" s="898"/>
      <c r="N102" s="899"/>
    </row>
    <row r="103" spans="1:14" s="1" customFormat="1" ht="14.25" customHeight="1">
      <c r="A103" s="1052"/>
      <c r="B103" s="1075"/>
      <c r="C103" s="1055"/>
      <c r="D103" s="1391"/>
      <c r="E103" s="1377"/>
      <c r="F103" s="1379"/>
      <c r="G103" s="62"/>
      <c r="H103" s="817"/>
      <c r="I103" s="765"/>
      <c r="J103" s="684"/>
      <c r="K103" s="594"/>
      <c r="L103" s="900"/>
      <c r="M103" s="901"/>
      <c r="N103" s="875"/>
    </row>
    <row r="104" spans="1:14" s="1" customFormat="1" ht="19.5" customHeight="1">
      <c r="A104" s="1052"/>
      <c r="B104" s="173"/>
      <c r="C104" s="858"/>
      <c r="D104" s="1387" t="s">
        <v>243</v>
      </c>
      <c r="E104" s="1377"/>
      <c r="F104" s="1379"/>
      <c r="G104" s="62"/>
      <c r="H104" s="817"/>
      <c r="I104" s="849"/>
      <c r="J104" s="763"/>
      <c r="K104" s="1388" t="s">
        <v>226</v>
      </c>
      <c r="L104" s="465"/>
      <c r="M104" s="463">
        <v>1000</v>
      </c>
      <c r="N104" s="466">
        <v>2000</v>
      </c>
    </row>
    <row r="105" spans="1:14" s="1" customFormat="1" ht="19.5" customHeight="1" thickBot="1">
      <c r="A105" s="337"/>
      <c r="B105" s="338"/>
      <c r="C105" s="801"/>
      <c r="D105" s="1378"/>
      <c r="E105" s="1378"/>
      <c r="F105" s="1380"/>
      <c r="G105" s="447" t="s">
        <v>79</v>
      </c>
      <c r="H105" s="803">
        <f>SUM(H93:H101)</f>
        <v>332.7</v>
      </c>
      <c r="I105" s="803">
        <f>SUM(I93:I101)</f>
        <v>190</v>
      </c>
      <c r="J105" s="803">
        <f>SUM(J93:J101)</f>
        <v>225</v>
      </c>
      <c r="K105" s="1389"/>
      <c r="L105" s="902"/>
      <c r="M105" s="902"/>
      <c r="N105" s="1090"/>
    </row>
    <row r="106" spans="1:14" s="1" customFormat="1" ht="12.75">
      <c r="A106" s="1277" t="s">
        <v>29</v>
      </c>
      <c r="B106" s="1328" t="s">
        <v>46</v>
      </c>
      <c r="C106" s="1331" t="s">
        <v>39</v>
      </c>
      <c r="D106" s="1271" t="s">
        <v>195</v>
      </c>
      <c r="E106" s="1381" t="s">
        <v>153</v>
      </c>
      <c r="F106" s="861">
        <v>1</v>
      </c>
      <c r="G106" s="473" t="s">
        <v>36</v>
      </c>
      <c r="H106" s="707"/>
      <c r="I106" s="698"/>
      <c r="J106" s="809">
        <v>90</v>
      </c>
      <c r="K106" s="474" t="s">
        <v>257</v>
      </c>
      <c r="L106" s="475"/>
      <c r="M106" s="518"/>
      <c r="N106" s="804" t="s">
        <v>258</v>
      </c>
    </row>
    <row r="107" spans="1:14" s="1" customFormat="1" ht="12.75">
      <c r="A107" s="1277"/>
      <c r="B107" s="1328"/>
      <c r="C107" s="1331"/>
      <c r="D107" s="1283"/>
      <c r="E107" s="1381"/>
      <c r="F107" s="1083"/>
      <c r="G107" s="422"/>
      <c r="H107" s="709"/>
      <c r="I107" s="810"/>
      <c r="J107" s="719"/>
      <c r="K107" s="1373"/>
      <c r="L107" s="477"/>
      <c r="M107" s="623"/>
      <c r="N107" s="624"/>
    </row>
    <row r="108" spans="1:14" s="1" customFormat="1" ht="16.5" customHeight="1" thickBot="1">
      <c r="A108" s="1278"/>
      <c r="B108" s="1329"/>
      <c r="C108" s="1332"/>
      <c r="D108" s="1284"/>
      <c r="E108" s="1382"/>
      <c r="F108" s="1113"/>
      <c r="G108" s="167" t="s">
        <v>79</v>
      </c>
      <c r="H108" s="811"/>
      <c r="I108" s="693"/>
      <c r="J108" s="693">
        <f>J106</f>
        <v>90</v>
      </c>
      <c r="K108" s="1374"/>
      <c r="L108" s="481"/>
      <c r="M108" s="625"/>
      <c r="N108" s="626"/>
    </row>
    <row r="109" spans="1:14" s="1" customFormat="1" ht="13.5" thickBot="1">
      <c r="A109" s="377" t="s">
        <v>29</v>
      </c>
      <c r="B109" s="431" t="s">
        <v>46</v>
      </c>
      <c r="C109" s="1342" t="s">
        <v>120</v>
      </c>
      <c r="D109" s="1343"/>
      <c r="E109" s="1343"/>
      <c r="F109" s="1343"/>
      <c r="G109" s="1343"/>
      <c r="H109" s="775">
        <f>H108+H105</f>
        <v>332.7</v>
      </c>
      <c r="I109" s="775">
        <f t="shared" ref="I109:J109" si="10">I108+I105</f>
        <v>190</v>
      </c>
      <c r="J109" s="775">
        <f t="shared" si="10"/>
        <v>315</v>
      </c>
      <c r="K109" s="1359"/>
      <c r="L109" s="1360"/>
      <c r="M109" s="1360"/>
      <c r="N109" s="1361"/>
    </row>
    <row r="110" spans="1:14" s="5" customFormat="1" ht="13.5" thickBot="1">
      <c r="A110" s="377" t="s">
        <v>29</v>
      </c>
      <c r="B110" s="1362" t="s">
        <v>154</v>
      </c>
      <c r="C110" s="1363"/>
      <c r="D110" s="1363"/>
      <c r="E110" s="1363"/>
      <c r="F110" s="1363"/>
      <c r="G110" s="1364"/>
      <c r="H110" s="806">
        <f>H109+H91+H83+H68</f>
        <v>16426.100000000002</v>
      </c>
      <c r="I110" s="806">
        <f>I109+I91+I83+I68</f>
        <v>12949.900000000001</v>
      </c>
      <c r="J110" s="806">
        <f>J109+J91+J83+J68</f>
        <v>13213.1</v>
      </c>
      <c r="K110" s="1365"/>
      <c r="L110" s="1366"/>
      <c r="M110" s="1366"/>
      <c r="N110" s="1367"/>
    </row>
    <row r="111" spans="1:14" s="5" customFormat="1" ht="13.5" thickBot="1">
      <c r="A111" s="483" t="s">
        <v>44</v>
      </c>
      <c r="B111" s="1368" t="s">
        <v>155</v>
      </c>
      <c r="C111" s="1368"/>
      <c r="D111" s="1368"/>
      <c r="E111" s="1368"/>
      <c r="F111" s="1368"/>
      <c r="G111" s="1369"/>
      <c r="H111" s="807">
        <f t="shared" ref="H111:J111" si="11">H110</f>
        <v>16426.100000000002</v>
      </c>
      <c r="I111" s="808">
        <f t="shared" si="11"/>
        <v>12949.900000000001</v>
      </c>
      <c r="J111" s="808">
        <f t="shared" si="11"/>
        <v>13213.1</v>
      </c>
      <c r="K111" s="1370"/>
      <c r="L111" s="1371"/>
      <c r="M111" s="1371"/>
      <c r="N111" s="1372"/>
    </row>
    <row r="112" spans="1:14" s="485" customFormat="1" ht="12.75">
      <c r="A112" s="1418"/>
      <c r="B112" s="1418"/>
      <c r="C112" s="1418"/>
      <c r="D112" s="1418"/>
      <c r="E112" s="1418"/>
      <c r="F112" s="1418"/>
      <c r="G112" s="1418"/>
      <c r="H112" s="1418"/>
      <c r="I112" s="1418"/>
      <c r="J112" s="1418"/>
      <c r="K112" s="1418"/>
      <c r="L112" s="1418"/>
      <c r="M112" s="1418"/>
      <c r="N112" s="1418"/>
    </row>
    <row r="113" spans="1:14" s="5" customFormat="1" ht="12.75">
      <c r="A113" s="346"/>
      <c r="B113" s="486"/>
      <c r="C113" s="1419" t="s">
        <v>156</v>
      </c>
      <c r="D113" s="1419"/>
      <c r="E113" s="1419"/>
      <c r="F113" s="1419"/>
      <c r="G113" s="1419"/>
      <c r="H113" s="1419"/>
      <c r="I113" s="1419"/>
      <c r="J113" s="1419"/>
      <c r="K113" s="437"/>
      <c r="L113" s="112"/>
      <c r="M113" s="112"/>
      <c r="N113" s="112"/>
    </row>
    <row r="114" spans="1:14" s="5" customFormat="1" ht="9" customHeight="1" thickBot="1">
      <c r="A114" s="346"/>
      <c r="B114" s="255"/>
      <c r="C114" s="255"/>
      <c r="D114" s="255"/>
      <c r="E114" s="487"/>
      <c r="F114" s="488"/>
      <c r="G114" s="437"/>
      <c r="H114" s="437"/>
      <c r="I114" s="200"/>
      <c r="J114" s="200"/>
      <c r="K114" s="437"/>
      <c r="L114" s="112"/>
      <c r="M114" s="112"/>
      <c r="N114" s="112"/>
    </row>
    <row r="115" spans="1:14" s="5" customFormat="1" ht="58.5" customHeight="1" thickBot="1">
      <c r="A115" s="489"/>
      <c r="B115" s="489"/>
      <c r="C115" s="1420" t="s">
        <v>157</v>
      </c>
      <c r="D115" s="1421"/>
      <c r="E115" s="1421"/>
      <c r="F115" s="1421"/>
      <c r="G115" s="1422"/>
      <c r="H115" s="1093" t="s">
        <v>197</v>
      </c>
      <c r="I115" s="812" t="s">
        <v>158</v>
      </c>
      <c r="J115" s="812" t="s">
        <v>159</v>
      </c>
      <c r="K115" s="437"/>
      <c r="L115" s="112"/>
      <c r="M115" s="112"/>
      <c r="N115" s="112"/>
    </row>
    <row r="116" spans="1:14" s="5" customFormat="1" ht="12.75">
      <c r="A116" s="489"/>
      <c r="B116" s="489"/>
      <c r="C116" s="1423" t="s">
        <v>160</v>
      </c>
      <c r="D116" s="1424"/>
      <c r="E116" s="1424"/>
      <c r="F116" s="1424"/>
      <c r="G116" s="1425"/>
      <c r="H116" s="826">
        <f ca="1">H117+H126+H125+H127</f>
        <v>16426.099999999999</v>
      </c>
      <c r="I116" s="826">
        <f t="shared" ref="I116:J116" si="12">I117+I126+I125+I127</f>
        <v>12949.900000000001</v>
      </c>
      <c r="J116" s="1222">
        <f t="shared" si="12"/>
        <v>13213.100000000002</v>
      </c>
      <c r="K116" s="492"/>
      <c r="L116" s="492"/>
      <c r="M116" s="492"/>
      <c r="N116" s="492"/>
    </row>
    <row r="117" spans="1:14" s="5" customFormat="1" ht="12.75">
      <c r="A117" s="489"/>
      <c r="B117" s="489"/>
      <c r="C117" s="1412" t="s">
        <v>161</v>
      </c>
      <c r="D117" s="1413"/>
      <c r="E117" s="1413"/>
      <c r="F117" s="1413"/>
      <c r="G117" s="1414"/>
      <c r="H117" s="827">
        <f>SUM(H118:H124)</f>
        <v>16335.5</v>
      </c>
      <c r="I117" s="828">
        <f>I118+I119+I120+I121+I122+I123+I124</f>
        <v>12949.900000000001</v>
      </c>
      <c r="J117" s="829">
        <f>J118+J119+J120+J121+J122+J123+J124</f>
        <v>13213.100000000002</v>
      </c>
      <c r="K117" s="492"/>
      <c r="L117" s="492"/>
      <c r="M117" s="492"/>
      <c r="N117" s="492"/>
    </row>
    <row r="118" spans="1:14" s="5" customFormat="1" ht="12.75">
      <c r="A118" s="489"/>
      <c r="B118" s="489"/>
      <c r="C118" s="1400" t="s">
        <v>162</v>
      </c>
      <c r="D118" s="1401"/>
      <c r="E118" s="1401"/>
      <c r="F118" s="1401"/>
      <c r="G118" s="1402"/>
      <c r="H118" s="830">
        <f>SUMIF(G12:G111,"SB",H12:H111)</f>
        <v>14922.3</v>
      </c>
      <c r="I118" s="831">
        <f>SUMIF(G12:G108,"sb",I12:I108)</f>
        <v>11567.300000000001</v>
      </c>
      <c r="J118" s="832">
        <f>SUMIF(G12:G108,"sb",J12:J108)</f>
        <v>11834.900000000001</v>
      </c>
      <c r="K118" s="495"/>
      <c r="L118" s="496"/>
      <c r="M118" s="496"/>
      <c r="N118" s="496"/>
    </row>
    <row r="119" spans="1:14" s="5" customFormat="1" ht="12.75">
      <c r="A119" s="489"/>
      <c r="B119" s="489"/>
      <c r="C119" s="1415" t="s">
        <v>163</v>
      </c>
      <c r="D119" s="1416"/>
      <c r="E119" s="1416"/>
      <c r="F119" s="1416"/>
      <c r="G119" s="1417"/>
      <c r="H119" s="830">
        <f>SUMIF(G12:G111,"SB(VR)",H12:H111)</f>
        <v>25.7</v>
      </c>
      <c r="I119" s="831">
        <f>SUMIF(G12:G109,"sb(VR)",I12:I109)</f>
        <v>25.7</v>
      </c>
      <c r="J119" s="832">
        <f>SUMIF(G12:G109,"sb(VR)",J12:J109)</f>
        <v>25.7</v>
      </c>
      <c r="K119" s="495"/>
      <c r="L119" s="496"/>
      <c r="M119" s="496"/>
      <c r="N119" s="496"/>
    </row>
    <row r="120" spans="1:14" s="5" customFormat="1" ht="26.25" customHeight="1">
      <c r="A120" s="489"/>
      <c r="B120" s="489"/>
      <c r="C120" s="1406" t="s">
        <v>164</v>
      </c>
      <c r="D120" s="1407"/>
      <c r="E120" s="1407"/>
      <c r="F120" s="1407"/>
      <c r="G120" s="1408"/>
      <c r="H120" s="830">
        <f>SUMIF(G11:G111,"SB(VB)",H11:H111)</f>
        <v>1232.6999999999998</v>
      </c>
      <c r="I120" s="831">
        <f>SUMIF(G11:G108,"SB(VB)",I11:I108)</f>
        <v>1232.6999999999998</v>
      </c>
      <c r="J120" s="832">
        <f>SUMIF(G11:G108,"SB(VB)",J11:J108)</f>
        <v>1232.6999999999998</v>
      </c>
      <c r="K120" s="437"/>
      <c r="L120" s="112"/>
      <c r="M120" s="112"/>
      <c r="N120" s="112"/>
    </row>
    <row r="121" spans="1:14" s="5" customFormat="1" ht="12.75">
      <c r="A121" s="489"/>
      <c r="B121" s="489"/>
      <c r="C121" s="1406" t="s">
        <v>165</v>
      </c>
      <c r="D121" s="1407"/>
      <c r="E121" s="1407"/>
      <c r="F121" s="1407"/>
      <c r="G121" s="1408"/>
      <c r="H121" s="830">
        <f>SUMIF(G11:G111,"SB(P)",H11:H111)</f>
        <v>0</v>
      </c>
      <c r="I121" s="831">
        <f>SUMIF(G19:G109,"sb(P)",I19:I109)</f>
        <v>0</v>
      </c>
      <c r="J121" s="832">
        <f>SUMIF(G19:G109,"sb(P)",J19:J109)</f>
        <v>0</v>
      </c>
      <c r="K121" s="437"/>
      <c r="L121" s="112"/>
      <c r="M121" s="112"/>
      <c r="N121" s="112"/>
    </row>
    <row r="122" spans="1:14" s="1" customFormat="1" ht="12.75">
      <c r="A122" s="489"/>
      <c r="B122" s="489"/>
      <c r="C122" s="1409" t="s">
        <v>166</v>
      </c>
      <c r="D122" s="1410"/>
      <c r="E122" s="1410"/>
      <c r="F122" s="1410"/>
      <c r="G122" s="1411"/>
      <c r="H122" s="830">
        <f>SUMIF(G12:G111,"SB(SP)",H12:H111)</f>
        <v>151.79999999999998</v>
      </c>
      <c r="I122" s="831">
        <f>SUMIF(G12:G108,"SB(SP)",I12:I108)</f>
        <v>121.19999999999999</v>
      </c>
      <c r="J122" s="832">
        <f>SUMIF(G12:G107,"SB(SP)",J12:J107)</f>
        <v>116.8</v>
      </c>
      <c r="K122" s="489"/>
      <c r="L122" s="497"/>
      <c r="M122" s="497"/>
      <c r="N122" s="497"/>
    </row>
    <row r="123" spans="1:14" s="1" customFormat="1" ht="12.75">
      <c r="A123" s="489"/>
      <c r="B123" s="489"/>
      <c r="C123" s="1400" t="s">
        <v>167</v>
      </c>
      <c r="D123" s="1401"/>
      <c r="E123" s="1401"/>
      <c r="F123" s="1401"/>
      <c r="G123" s="1402"/>
      <c r="H123" s="830">
        <f>SUMIF(G18:G111,"SB(L)",H18:H111)</f>
        <v>0</v>
      </c>
      <c r="I123" s="831">
        <f>SUMIF(G18:G111,"sb(L)",I18:I111)</f>
        <v>0</v>
      </c>
      <c r="J123" s="832">
        <f>SUMIF(G18:G109,"SB(L)",J18:J109)</f>
        <v>0</v>
      </c>
      <c r="K123" s="489"/>
      <c r="L123" s="497"/>
      <c r="M123" s="497"/>
      <c r="N123" s="497"/>
    </row>
    <row r="124" spans="1:14" s="1" customFormat="1" ht="12.75">
      <c r="A124" s="489"/>
      <c r="B124" s="489"/>
      <c r="C124" s="1400" t="s">
        <v>168</v>
      </c>
      <c r="D124" s="1401"/>
      <c r="E124" s="1401"/>
      <c r="F124" s="1401"/>
      <c r="G124" s="1402"/>
      <c r="H124" s="830">
        <f>SUMIF(G19:G111,"SB(KPP)",H19:H111)</f>
        <v>3</v>
      </c>
      <c r="I124" s="831">
        <f>SUMIF(G19:G111,"sb(KPP)",I19:I111)</f>
        <v>3</v>
      </c>
      <c r="J124" s="832">
        <f>SUMIF(G19:G110,"SB(KPP)",J19:J110)</f>
        <v>3</v>
      </c>
      <c r="K124" s="489"/>
      <c r="L124" s="497"/>
      <c r="M124" s="497"/>
      <c r="N124" s="497"/>
    </row>
    <row r="125" spans="1:14" s="1" customFormat="1" ht="12.75">
      <c r="A125" s="489"/>
      <c r="B125" s="489"/>
      <c r="C125" s="1403" t="s">
        <v>169</v>
      </c>
      <c r="D125" s="1404"/>
      <c r="E125" s="1404"/>
      <c r="F125" s="1404"/>
      <c r="G125" s="1405"/>
      <c r="H125" s="828">
        <f>SUMIF(G18:G111,"SB(SPL)",H18:H111)</f>
        <v>0</v>
      </c>
      <c r="I125" s="828">
        <f>SUMIF(G19:G112,"sb(L)",I19:I112)</f>
        <v>0</v>
      </c>
      <c r="J125" s="829">
        <f>SUMIF(G19:G111,"SB(L)",J19:J111)</f>
        <v>0</v>
      </c>
      <c r="K125" s="489"/>
      <c r="L125" s="497"/>
      <c r="M125" s="497"/>
      <c r="N125" s="497"/>
    </row>
    <row r="126" spans="1:14" s="1" customFormat="1" ht="12.75">
      <c r="A126" s="489"/>
      <c r="B126" s="489"/>
      <c r="C126" s="1403" t="s">
        <v>170</v>
      </c>
      <c r="D126" s="1404"/>
      <c r="E126" s="1404"/>
      <c r="F126" s="1404"/>
      <c r="G126" s="1405"/>
      <c r="H126" s="828">
        <f>SUMIF(G18:G111,"SB(L)",H18:H111)</f>
        <v>0</v>
      </c>
      <c r="I126" s="828">
        <f>SUMIF(G19:G113,"sb(L)",I19:I113)</f>
        <v>0</v>
      </c>
      <c r="J126" s="829">
        <f>SUMIF(G19:G111,"SB(L)",J19:J111)</f>
        <v>0</v>
      </c>
      <c r="K126" s="489"/>
      <c r="L126" s="497"/>
      <c r="M126" s="497"/>
      <c r="N126" s="497"/>
    </row>
    <row r="127" spans="1:14" s="1" customFormat="1" ht="13.5" customHeight="1">
      <c r="A127" s="489"/>
      <c r="B127" s="489"/>
      <c r="C127" s="1403" t="s">
        <v>196</v>
      </c>
      <c r="D127" s="1404"/>
      <c r="E127" s="1404"/>
      <c r="F127" s="1404"/>
      <c r="G127" s="1405"/>
      <c r="H127" s="828">
        <f ca="1">SUMIF(G12:G111,"SB(ŽPL)",H12:H105)</f>
        <v>90.6</v>
      </c>
      <c r="I127" s="828">
        <f>SUMIF(G12:G111,"SB(ŽPL)",I12:I111)</f>
        <v>0</v>
      </c>
      <c r="J127" s="829">
        <f>SUMIF(G12:G105,"SB(ŽPL)",J12:J105)</f>
        <v>0</v>
      </c>
      <c r="K127" s="489"/>
      <c r="L127" s="497"/>
      <c r="M127" s="497"/>
      <c r="N127" s="497"/>
    </row>
    <row r="128" spans="1:14" s="1" customFormat="1" ht="12.75">
      <c r="A128" s="489"/>
      <c r="B128" s="489"/>
      <c r="C128" s="1395" t="s">
        <v>172</v>
      </c>
      <c r="D128" s="1396"/>
      <c r="E128" s="1396"/>
      <c r="F128" s="1396"/>
      <c r="G128" s="1397"/>
      <c r="H128" s="833">
        <f>H129+H130</f>
        <v>0</v>
      </c>
      <c r="I128" s="833">
        <f t="shared" ref="I128:J128" si="13">I129+I130</f>
        <v>0</v>
      </c>
      <c r="J128" s="837">
        <f t="shared" si="13"/>
        <v>0</v>
      </c>
      <c r="K128" s="489"/>
      <c r="L128" s="497"/>
      <c r="M128" s="497"/>
      <c r="N128" s="497"/>
    </row>
    <row r="129" spans="1:14" s="1" customFormat="1" ht="12.75">
      <c r="A129" s="489"/>
      <c r="B129" s="489"/>
      <c r="C129" s="1398" t="s">
        <v>173</v>
      </c>
      <c r="D129" s="1399"/>
      <c r="E129" s="1399"/>
      <c r="F129" s="1399"/>
      <c r="G129" s="1399"/>
      <c r="H129" s="831">
        <f>SUMIF(G11:G111,"ES",H11:H111)</f>
        <v>0</v>
      </c>
      <c r="I129" s="831">
        <f>SUMIF(G18:G108,"es",I18:I108)</f>
        <v>0</v>
      </c>
      <c r="J129" s="832">
        <f>SUMIF(G18:G108,"es",J18:J108)</f>
        <v>0</v>
      </c>
      <c r="K129" s="489"/>
      <c r="L129" s="497"/>
      <c r="M129" s="497"/>
      <c r="N129" s="497"/>
    </row>
    <row r="130" spans="1:14" s="1" customFormat="1" ht="16.5" customHeight="1">
      <c r="A130" s="489"/>
      <c r="B130" s="489"/>
      <c r="C130" s="1400" t="s">
        <v>174</v>
      </c>
      <c r="D130" s="1401"/>
      <c r="E130" s="1401"/>
      <c r="F130" s="1401"/>
      <c r="G130" s="1402"/>
      <c r="H130" s="830">
        <f>SUMIF(G12:G111,"LRVB",H12:H111)</f>
        <v>0</v>
      </c>
      <c r="I130" s="831">
        <f>SUMIF(G18:G108,"lrvb",I18:I108)</f>
        <v>0</v>
      </c>
      <c r="J130" s="832">
        <f>SUMIF(G18:G108,"lrvb",J18:J108)</f>
        <v>0</v>
      </c>
      <c r="K130" s="489"/>
      <c r="L130" s="497"/>
      <c r="M130" s="497"/>
      <c r="N130" s="497"/>
    </row>
    <row r="131" spans="1:14" s="1" customFormat="1" ht="13.5" thickBot="1">
      <c r="A131" s="489"/>
      <c r="B131" s="489"/>
      <c r="C131" s="1392" t="s">
        <v>176</v>
      </c>
      <c r="D131" s="1393"/>
      <c r="E131" s="1393"/>
      <c r="F131" s="1393"/>
      <c r="G131" s="1394"/>
      <c r="H131" s="834">
        <f ca="1">H128+H116</f>
        <v>16426.099999999999</v>
      </c>
      <c r="I131" s="835">
        <f>I116+I128</f>
        <v>12949.900000000001</v>
      </c>
      <c r="J131" s="836">
        <f>J128+J116</f>
        <v>13213.100000000002</v>
      </c>
      <c r="K131" s="903"/>
      <c r="L131" s="497"/>
      <c r="M131" s="497"/>
      <c r="N131" s="497"/>
    </row>
    <row r="132" spans="1:14" s="502" customFormat="1" ht="11.25">
      <c r="A132" s="501"/>
      <c r="B132" s="501"/>
      <c r="C132" s="501"/>
      <c r="D132" s="501"/>
      <c r="E132" s="501"/>
      <c r="F132" s="501"/>
      <c r="G132" s="501"/>
      <c r="H132" s="608"/>
      <c r="I132" s="1107"/>
      <c r="J132" s="1107"/>
      <c r="K132" s="1107"/>
      <c r="L132" s="501"/>
      <c r="M132" s="501"/>
      <c r="N132" s="501"/>
    </row>
    <row r="133" spans="1:14" s="502" customFormat="1" ht="12.75">
      <c r="A133" s="501"/>
      <c r="B133" s="501"/>
      <c r="C133" s="501"/>
      <c r="D133" s="489"/>
      <c r="E133" s="503"/>
      <c r="F133" s="504"/>
      <c r="G133" s="501"/>
      <c r="H133" s="1107"/>
      <c r="I133" s="1107"/>
      <c r="J133" s="1107"/>
      <c r="K133" s="1107"/>
      <c r="L133" s="504"/>
      <c r="M133" s="504"/>
      <c r="N133" s="504"/>
    </row>
    <row r="134" spans="1:14" s="502" customFormat="1" ht="12.75">
      <c r="A134" s="501"/>
      <c r="B134" s="501"/>
      <c r="C134" s="501"/>
      <c r="D134" s="489"/>
      <c r="E134" s="503"/>
      <c r="F134" s="504"/>
      <c r="G134" s="501"/>
      <c r="H134" s="501"/>
      <c r="I134" s="501"/>
      <c r="J134" s="501"/>
      <c r="K134" s="501"/>
      <c r="L134" s="504"/>
      <c r="M134" s="504"/>
      <c r="N134" s="504"/>
    </row>
    <row r="135" spans="1:14">
      <c r="I135" s="905"/>
      <c r="J135" s="905"/>
    </row>
    <row r="136" spans="1:14">
      <c r="H136" s="905"/>
    </row>
  </sheetData>
  <mergeCells count="158">
    <mergeCell ref="D31:D35"/>
    <mergeCell ref="N81:N82"/>
    <mergeCell ref="D80:D82"/>
    <mergeCell ref="E80:E82"/>
    <mergeCell ref="F80:F82"/>
    <mergeCell ref="K81:K82"/>
    <mergeCell ref="L81:L82"/>
    <mergeCell ref="M81:M82"/>
    <mergeCell ref="D72:D73"/>
    <mergeCell ref="E72:E79"/>
    <mergeCell ref="K66:K67"/>
    <mergeCell ref="C68:G68"/>
    <mergeCell ref="C69:N69"/>
    <mergeCell ref="D70:D71"/>
    <mergeCell ref="F63:F64"/>
    <mergeCell ref="D56:D57"/>
    <mergeCell ref="F65:F67"/>
    <mergeCell ref="D61:D62"/>
    <mergeCell ref="D48:D49"/>
    <mergeCell ref="K48:K49"/>
    <mergeCell ref="D50:D51"/>
    <mergeCell ref="D52:D53"/>
    <mergeCell ref="D43:D45"/>
    <mergeCell ref="D46:D47"/>
    <mergeCell ref="C120:G120"/>
    <mergeCell ref="C121:G121"/>
    <mergeCell ref="C122:G122"/>
    <mergeCell ref="C117:G117"/>
    <mergeCell ref="C118:G118"/>
    <mergeCell ref="C119:G119"/>
    <mergeCell ref="A112:N112"/>
    <mergeCell ref="C113:J113"/>
    <mergeCell ref="C115:G115"/>
    <mergeCell ref="C116:G116"/>
    <mergeCell ref="C131:G131"/>
    <mergeCell ref="C128:G128"/>
    <mergeCell ref="C129:G129"/>
    <mergeCell ref="C130:G130"/>
    <mergeCell ref="C126:G126"/>
    <mergeCell ref="C127:G127"/>
    <mergeCell ref="C123:G123"/>
    <mergeCell ref="C124:G124"/>
    <mergeCell ref="C125:G125"/>
    <mergeCell ref="A106:A108"/>
    <mergeCell ref="B106:B108"/>
    <mergeCell ref="C106:C108"/>
    <mergeCell ref="D106:D108"/>
    <mergeCell ref="E106:E108"/>
    <mergeCell ref="C91:G91"/>
    <mergeCell ref="K91:N91"/>
    <mergeCell ref="C92:N92"/>
    <mergeCell ref="D104:D105"/>
    <mergeCell ref="K104:K105"/>
    <mergeCell ref="D102:D103"/>
    <mergeCell ref="C109:G109"/>
    <mergeCell ref="K109:N109"/>
    <mergeCell ref="B110:G110"/>
    <mergeCell ref="K110:N110"/>
    <mergeCell ref="B111:G111"/>
    <mergeCell ref="K111:N111"/>
    <mergeCell ref="K107:K108"/>
    <mergeCell ref="D94:D97"/>
    <mergeCell ref="E101:E105"/>
    <mergeCell ref="F101:F105"/>
    <mergeCell ref="K86:K87"/>
    <mergeCell ref="A88:A90"/>
    <mergeCell ref="B88:B90"/>
    <mergeCell ref="C88:C90"/>
    <mergeCell ref="D88:D90"/>
    <mergeCell ref="E88:E90"/>
    <mergeCell ref="F88:F90"/>
    <mergeCell ref="C83:G83"/>
    <mergeCell ref="C84:N84"/>
    <mergeCell ref="A85:A87"/>
    <mergeCell ref="B85:B87"/>
    <mergeCell ref="C85:C87"/>
    <mergeCell ref="D85:D87"/>
    <mergeCell ref="E85:E87"/>
    <mergeCell ref="F85:F87"/>
    <mergeCell ref="K89:K90"/>
    <mergeCell ref="A65:A67"/>
    <mergeCell ref="B65:B67"/>
    <mergeCell ref="C65:C67"/>
    <mergeCell ref="E65:E67"/>
    <mergeCell ref="A63:A64"/>
    <mergeCell ref="B63:B64"/>
    <mergeCell ref="C63:C64"/>
    <mergeCell ref="D63:D64"/>
    <mergeCell ref="E63:E64"/>
    <mergeCell ref="F38:F40"/>
    <mergeCell ref="K38:K40"/>
    <mergeCell ref="A41:A42"/>
    <mergeCell ref="B41:B42"/>
    <mergeCell ref="C41:C42"/>
    <mergeCell ref="D41:D42"/>
    <mergeCell ref="E41:E42"/>
    <mergeCell ref="F41:F42"/>
    <mergeCell ref="A38:A40"/>
    <mergeCell ref="B38:B40"/>
    <mergeCell ref="C38:C40"/>
    <mergeCell ref="D38:D40"/>
    <mergeCell ref="E38:E40"/>
    <mergeCell ref="F27:F28"/>
    <mergeCell ref="O27:R28"/>
    <mergeCell ref="K25:K26"/>
    <mergeCell ref="L25:L26"/>
    <mergeCell ref="M25:M26"/>
    <mergeCell ref="N25:N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F25:F26"/>
    <mergeCell ref="D23:D24"/>
    <mergeCell ref="M21:M22"/>
    <mergeCell ref="N21:N22"/>
    <mergeCell ref="A21:A22"/>
    <mergeCell ref="B21:B22"/>
    <mergeCell ref="C21:C22"/>
    <mergeCell ref="D21:D22"/>
    <mergeCell ref="E21:E22"/>
    <mergeCell ref="A23:A24"/>
    <mergeCell ref="B23:B24"/>
    <mergeCell ref="C23:C24"/>
    <mergeCell ref="E23:E24"/>
    <mergeCell ref="F23:F24"/>
    <mergeCell ref="F21:F22"/>
    <mergeCell ref="K21:K22"/>
    <mergeCell ref="L21:L22"/>
    <mergeCell ref="A8:N8"/>
    <mergeCell ref="A9:N9"/>
    <mergeCell ref="B10:N10"/>
    <mergeCell ref="C11:N11"/>
    <mergeCell ref="D12:D13"/>
    <mergeCell ref="F12:F13"/>
    <mergeCell ref="J5:J7"/>
    <mergeCell ref="K5:N5"/>
    <mergeCell ref="K6:K7"/>
    <mergeCell ref="L6:N6"/>
    <mergeCell ref="F5:F7"/>
    <mergeCell ref="G5:G7"/>
    <mergeCell ref="I5:I7"/>
    <mergeCell ref="A1:N1"/>
    <mergeCell ref="A3:N3"/>
    <mergeCell ref="J4:N4"/>
    <mergeCell ref="A5:A7"/>
    <mergeCell ref="B5:B7"/>
    <mergeCell ref="C5:C7"/>
    <mergeCell ref="D5:D7"/>
    <mergeCell ref="E5:E7"/>
    <mergeCell ref="E2:J2"/>
    <mergeCell ref="H5:H7"/>
  </mergeCells>
  <printOptions horizontalCentered="1"/>
  <pageMargins left="0.78740157480314965" right="0.19685039370078741" top="0.78740157480314965" bottom="0.39370078740157483" header="0" footer="0"/>
  <pageSetup paperSize="9" scale="70" orientation="portrait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7"/>
  <sheetViews>
    <sheetView topLeftCell="A46" zoomScaleNormal="100" zoomScaleSheetLayoutView="100" workbookViewId="0">
      <selection activeCell="Z59" sqref="Z59"/>
    </sheetView>
  </sheetViews>
  <sheetFormatPr defaultRowHeight="15"/>
  <cols>
    <col min="1" max="1" width="3" style="904" customWidth="1"/>
    <col min="2" max="2" width="2.7109375" style="904" customWidth="1"/>
    <col min="3" max="3" width="3" style="904" customWidth="1"/>
    <col min="4" max="4" width="3.28515625" style="904" customWidth="1"/>
    <col min="5" max="5" width="34.28515625" style="904" customWidth="1"/>
    <col min="6" max="6" width="3.5703125" style="904" customWidth="1"/>
    <col min="7" max="7" width="4" style="904" customWidth="1"/>
    <col min="8" max="8" width="12.28515625" style="904" customWidth="1"/>
    <col min="9" max="9" width="9.140625" style="904"/>
    <col min="10" max="10" width="9.5703125" style="904" customWidth="1"/>
    <col min="11" max="11" width="9.7109375" style="904" customWidth="1"/>
    <col min="12" max="12" width="10.140625" style="904" customWidth="1"/>
    <col min="13" max="13" width="9.5703125" style="904" customWidth="1"/>
    <col min="14" max="14" width="9.140625" style="904" customWidth="1"/>
    <col min="15" max="15" width="8.85546875" style="904" customWidth="1"/>
    <col min="16" max="16" width="10.42578125" style="904" customWidth="1"/>
    <col min="17" max="17" width="10" style="904" customWidth="1"/>
    <col min="18" max="18" width="26.5703125" style="904" customWidth="1"/>
    <col min="19" max="19" width="6" style="904" customWidth="1"/>
    <col min="20" max="21" width="5.85546875" style="904" customWidth="1"/>
    <col min="22" max="16384" width="9.140625" style="904"/>
  </cols>
  <sheetData>
    <row r="1" spans="1:21" ht="15.75">
      <c r="A1" s="1615" t="s">
        <v>275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1615"/>
      <c r="N1" s="1615"/>
      <c r="O1" s="1615"/>
      <c r="P1" s="1615"/>
      <c r="Q1" s="1615"/>
      <c r="R1" s="1615"/>
      <c r="S1" s="1615"/>
      <c r="T1" s="1615"/>
      <c r="U1" s="1615"/>
    </row>
    <row r="2" spans="1:21" s="1" customFormat="1">
      <c r="A2" s="1223" t="s">
        <v>0</v>
      </c>
      <c r="B2" s="1223"/>
      <c r="C2" s="1223"/>
      <c r="D2" s="1223"/>
      <c r="E2" s="1223"/>
      <c r="F2" s="1223"/>
      <c r="G2" s="1223"/>
      <c r="H2" s="1223"/>
      <c r="I2" s="1223"/>
      <c r="J2" s="1223"/>
      <c r="K2" s="1223"/>
      <c r="L2" s="1223"/>
      <c r="M2" s="1223"/>
      <c r="N2" s="1223"/>
      <c r="O2" s="1223"/>
      <c r="P2" s="1223"/>
      <c r="Q2" s="1223"/>
      <c r="R2" s="1223"/>
      <c r="S2" s="1223"/>
      <c r="T2" s="1223"/>
      <c r="U2" s="1223"/>
    </row>
    <row r="3" spans="1:21" s="1" customFormat="1">
      <c r="A3" s="1046"/>
      <c r="B3" s="1046"/>
      <c r="C3" s="1046"/>
      <c r="D3" s="1046"/>
      <c r="E3" s="1046"/>
      <c r="F3" s="1046"/>
      <c r="G3" s="1046"/>
      <c r="H3" s="1046"/>
      <c r="I3" s="1141"/>
      <c r="J3" s="1616" t="s">
        <v>1</v>
      </c>
      <c r="K3" s="1617"/>
      <c r="L3" s="1617"/>
      <c r="M3" s="1618"/>
      <c r="N3" s="1618"/>
      <c r="O3" s="1157"/>
      <c r="P3" s="1046"/>
      <c r="Q3" s="1046"/>
      <c r="R3" s="1046"/>
      <c r="S3" s="1046"/>
      <c r="T3" s="1046"/>
      <c r="U3" s="1046"/>
    </row>
    <row r="4" spans="1:21" s="1" customFormat="1" ht="15" customHeight="1">
      <c r="A4" s="1620" t="s">
        <v>276</v>
      </c>
      <c r="B4" s="1620"/>
      <c r="C4" s="1620"/>
      <c r="D4" s="1620"/>
      <c r="E4" s="1620"/>
      <c r="F4" s="1620"/>
      <c r="G4" s="1620"/>
      <c r="H4" s="1620"/>
      <c r="I4" s="1620"/>
      <c r="J4" s="1620"/>
      <c r="K4" s="1620"/>
      <c r="L4" s="1620"/>
      <c r="M4" s="1620"/>
      <c r="N4" s="1620"/>
      <c r="O4" s="1620"/>
      <c r="P4" s="1620"/>
      <c r="Q4" s="1620"/>
      <c r="R4" s="1620"/>
      <c r="S4" s="1620"/>
      <c r="T4" s="1620"/>
      <c r="U4" s="1620"/>
    </row>
    <row r="5" spans="1:21" s="1" customFormat="1" ht="13.5" thickBot="1">
      <c r="F5" s="2"/>
      <c r="G5" s="3"/>
      <c r="Q5" s="1224" t="s">
        <v>3</v>
      </c>
      <c r="R5" s="1224"/>
      <c r="S5" s="1224"/>
      <c r="T5" s="1224"/>
      <c r="U5" s="1224"/>
    </row>
    <row r="6" spans="1:21" s="5" customFormat="1" ht="47.25" customHeight="1">
      <c r="A6" s="1225" t="s">
        <v>4</v>
      </c>
      <c r="B6" s="1228" t="s">
        <v>5</v>
      </c>
      <c r="C6" s="1228" t="s">
        <v>6</v>
      </c>
      <c r="D6" s="1228" t="s">
        <v>7</v>
      </c>
      <c r="E6" s="1231" t="s">
        <v>8</v>
      </c>
      <c r="F6" s="1234" t="s">
        <v>9</v>
      </c>
      <c r="G6" s="1629" t="s">
        <v>10</v>
      </c>
      <c r="H6" s="1598" t="s">
        <v>11</v>
      </c>
      <c r="I6" s="1257" t="s">
        <v>12</v>
      </c>
      <c r="J6" s="4" t="s">
        <v>13</v>
      </c>
      <c r="K6" s="4" t="s">
        <v>14</v>
      </c>
      <c r="L6" s="1601" t="s">
        <v>15</v>
      </c>
      <c r="M6" s="1602"/>
      <c r="N6" s="1602"/>
      <c r="O6" s="1603"/>
      <c r="P6" s="1257" t="s">
        <v>16</v>
      </c>
      <c r="Q6" s="1257" t="s">
        <v>17</v>
      </c>
      <c r="R6" s="1260" t="s">
        <v>18</v>
      </c>
      <c r="S6" s="1261"/>
      <c r="T6" s="1261"/>
      <c r="U6" s="1262"/>
    </row>
    <row r="7" spans="1:21" s="5" customFormat="1" ht="12.75" customHeight="1">
      <c r="A7" s="1226"/>
      <c r="B7" s="1229"/>
      <c r="C7" s="1229"/>
      <c r="D7" s="1229"/>
      <c r="E7" s="1232"/>
      <c r="F7" s="1235"/>
      <c r="G7" s="1630"/>
      <c r="H7" s="1599"/>
      <c r="I7" s="1258"/>
      <c r="J7" s="1621" t="s">
        <v>19</v>
      </c>
      <c r="K7" s="1621" t="s">
        <v>19</v>
      </c>
      <c r="L7" s="1623" t="s">
        <v>19</v>
      </c>
      <c r="M7" s="1265" t="s">
        <v>20</v>
      </c>
      <c r="N7" s="1624"/>
      <c r="O7" s="1625" t="s">
        <v>21</v>
      </c>
      <c r="P7" s="1258"/>
      <c r="Q7" s="1258"/>
      <c r="R7" s="1263" t="s">
        <v>8</v>
      </c>
      <c r="S7" s="1265" t="s">
        <v>22</v>
      </c>
      <c r="T7" s="1266"/>
      <c r="U7" s="1267"/>
    </row>
    <row r="8" spans="1:21" s="5" customFormat="1" ht="71.25" customHeight="1" thickBot="1">
      <c r="A8" s="1227"/>
      <c r="B8" s="1230"/>
      <c r="C8" s="1230"/>
      <c r="D8" s="1230"/>
      <c r="E8" s="1233"/>
      <c r="F8" s="1236"/>
      <c r="G8" s="1631"/>
      <c r="H8" s="1600"/>
      <c r="I8" s="1259"/>
      <c r="J8" s="1622"/>
      <c r="K8" s="1622"/>
      <c r="L8" s="1227"/>
      <c r="M8" s="6" t="s">
        <v>19</v>
      </c>
      <c r="N8" s="7" t="s">
        <v>23</v>
      </c>
      <c r="O8" s="1626"/>
      <c r="P8" s="1259"/>
      <c r="Q8" s="1259"/>
      <c r="R8" s="1264"/>
      <c r="S8" s="6" t="s">
        <v>24</v>
      </c>
      <c r="T8" s="6" t="s">
        <v>25</v>
      </c>
      <c r="U8" s="8" t="s">
        <v>26</v>
      </c>
    </row>
    <row r="9" spans="1:21" s="1" customFormat="1" ht="12.75">
      <c r="A9" s="1242" t="s">
        <v>27</v>
      </c>
      <c r="B9" s="1243"/>
      <c r="C9" s="1243"/>
      <c r="D9" s="1243"/>
      <c r="E9" s="1243"/>
      <c r="F9" s="1243"/>
      <c r="G9" s="1243"/>
      <c r="H9" s="1243"/>
      <c r="I9" s="1243"/>
      <c r="J9" s="1243"/>
      <c r="K9" s="1243"/>
      <c r="L9" s="1243"/>
      <c r="M9" s="1243"/>
      <c r="N9" s="1243"/>
      <c r="O9" s="1243"/>
      <c r="P9" s="1243"/>
      <c r="Q9" s="1243"/>
      <c r="R9" s="1243"/>
      <c r="S9" s="1243"/>
      <c r="T9" s="1243"/>
      <c r="U9" s="1244"/>
    </row>
    <row r="10" spans="1:21" s="1" customFormat="1" ht="12.75">
      <c r="A10" s="1245" t="s">
        <v>28</v>
      </c>
      <c r="B10" s="1246"/>
      <c r="C10" s="1246"/>
      <c r="D10" s="1246"/>
      <c r="E10" s="1246"/>
      <c r="F10" s="1246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7"/>
    </row>
    <row r="11" spans="1:21" s="1" customFormat="1" ht="14.25" customHeight="1">
      <c r="A11" s="9" t="s">
        <v>29</v>
      </c>
      <c r="B11" s="1248" t="s">
        <v>30</v>
      </c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9"/>
    </row>
    <row r="12" spans="1:21" s="1" customFormat="1" ht="13.5" customHeight="1">
      <c r="A12" s="10" t="s">
        <v>29</v>
      </c>
      <c r="B12" s="11" t="s">
        <v>29</v>
      </c>
      <c r="C12" s="1250" t="s">
        <v>31</v>
      </c>
      <c r="D12" s="1251"/>
      <c r="E12" s="1251"/>
      <c r="F12" s="1251"/>
      <c r="G12" s="1251"/>
      <c r="H12" s="1251"/>
      <c r="I12" s="1251"/>
      <c r="J12" s="1251"/>
      <c r="K12" s="1251"/>
      <c r="L12" s="1251"/>
      <c r="M12" s="1251"/>
      <c r="N12" s="1251"/>
      <c r="O12" s="1251"/>
      <c r="P12" s="1251"/>
      <c r="Q12" s="1251"/>
      <c r="R12" s="1251"/>
      <c r="S12" s="1251"/>
      <c r="T12" s="1251"/>
      <c r="U12" s="1252"/>
    </row>
    <row r="13" spans="1:21" s="5" customFormat="1" ht="25.5" customHeight="1">
      <c r="A13" s="12" t="s">
        <v>29</v>
      </c>
      <c r="B13" s="13" t="s">
        <v>29</v>
      </c>
      <c r="C13" s="14" t="s">
        <v>29</v>
      </c>
      <c r="D13" s="1078"/>
      <c r="E13" s="857" t="s">
        <v>32</v>
      </c>
      <c r="F13" s="15"/>
      <c r="G13" s="857"/>
      <c r="H13" s="662"/>
      <c r="I13" s="575"/>
      <c r="J13" s="665"/>
      <c r="K13" s="1217" t="s">
        <v>36</v>
      </c>
      <c r="L13" s="1218">
        <f>SUMIF(I14:I38,"SB",L14:L38)</f>
        <v>7098400</v>
      </c>
      <c r="M13" s="1218"/>
      <c r="N13" s="1218"/>
      <c r="O13" s="1219"/>
      <c r="P13" s="1220">
        <f>SUMIF(I14:I38,"SB",P14:P38)</f>
        <v>6462200</v>
      </c>
      <c r="Q13" s="1220">
        <f>SUMIF(I14:I38,"SB",Q14:Q38)</f>
        <v>6557000</v>
      </c>
      <c r="R13" s="855"/>
      <c r="S13" s="16"/>
      <c r="T13" s="16"/>
      <c r="U13" s="17"/>
    </row>
    <row r="14" spans="1:21" s="5" customFormat="1" ht="12.75" customHeight="1">
      <c r="A14" s="18"/>
      <c r="B14" s="19"/>
      <c r="C14" s="20"/>
      <c r="D14" s="21" t="s">
        <v>29</v>
      </c>
      <c r="E14" s="1605" t="s">
        <v>33</v>
      </c>
      <c r="F14" s="1607"/>
      <c r="G14" s="1609" t="s">
        <v>34</v>
      </c>
      <c r="H14" s="1591" t="s">
        <v>35</v>
      </c>
      <c r="I14" s="22" t="s">
        <v>36</v>
      </c>
      <c r="J14" s="23">
        <v>4622348</v>
      </c>
      <c r="K14" s="908">
        <f>4622348+39737</f>
        <v>4662085</v>
      </c>
      <c r="L14" s="23">
        <v>5205000</v>
      </c>
      <c r="M14" s="1212">
        <v>5205000</v>
      </c>
      <c r="N14" s="1212">
        <v>3973900</v>
      </c>
      <c r="O14" s="1213"/>
      <c r="P14" s="1214">
        <v>5352300</v>
      </c>
      <c r="Q14" s="1214">
        <v>5451700</v>
      </c>
      <c r="R14" s="1443" t="s">
        <v>37</v>
      </c>
      <c r="S14" s="866">
        <f>439.5+5</f>
        <v>444.5</v>
      </c>
      <c r="T14" s="866">
        <f>439.5+5+5</f>
        <v>449.5</v>
      </c>
      <c r="U14" s="867">
        <f>439.5+5+5+2</f>
        <v>451.5</v>
      </c>
    </row>
    <row r="15" spans="1:21" s="5" customFormat="1" ht="24" customHeight="1">
      <c r="A15" s="24"/>
      <c r="B15" s="25"/>
      <c r="C15" s="26"/>
      <c r="D15" s="968"/>
      <c r="E15" s="1606"/>
      <c r="F15" s="1608"/>
      <c r="G15" s="1355"/>
      <c r="H15" s="1499"/>
      <c r="I15" s="1215" t="s">
        <v>38</v>
      </c>
      <c r="J15" s="27">
        <v>713867</v>
      </c>
      <c r="K15" s="78">
        <f>713867+1210</f>
        <v>715077</v>
      </c>
      <c r="L15" s="32">
        <v>840400</v>
      </c>
      <c r="M15" s="63">
        <v>839400</v>
      </c>
      <c r="N15" s="63">
        <v>519300</v>
      </c>
      <c r="O15" s="75">
        <v>1000</v>
      </c>
      <c r="P15" s="76"/>
      <c r="Q15" s="76"/>
      <c r="R15" s="1611"/>
      <c r="S15" s="909"/>
      <c r="T15" s="909"/>
      <c r="U15" s="910"/>
    </row>
    <row r="16" spans="1:21" s="5" customFormat="1" ht="35.25" customHeight="1">
      <c r="A16" s="24"/>
      <c r="B16" s="29"/>
      <c r="C16" s="30"/>
      <c r="D16" s="968"/>
      <c r="E16" s="1081" t="s">
        <v>259</v>
      </c>
      <c r="F16" s="1139"/>
      <c r="G16" s="1083"/>
      <c r="H16" s="1610"/>
      <c r="I16" s="31" t="s">
        <v>36</v>
      </c>
      <c r="J16" s="32">
        <v>98269</v>
      </c>
      <c r="K16" s="33">
        <v>98269</v>
      </c>
      <c r="L16" s="27"/>
      <c r="M16" s="28"/>
      <c r="N16" s="28"/>
      <c r="O16" s="77"/>
      <c r="P16" s="78">
        <v>27500</v>
      </c>
      <c r="Q16" s="78">
        <v>27500</v>
      </c>
      <c r="R16" s="911"/>
      <c r="S16" s="912"/>
      <c r="T16" s="912"/>
      <c r="U16" s="913"/>
    </row>
    <row r="17" spans="1:25" s="1" customFormat="1" ht="18.75" customHeight="1">
      <c r="A17" s="1277"/>
      <c r="B17" s="1279"/>
      <c r="C17" s="1612"/>
      <c r="D17" s="21" t="s">
        <v>39</v>
      </c>
      <c r="E17" s="1426" t="s">
        <v>260</v>
      </c>
      <c r="F17" s="1613"/>
      <c r="G17" s="1577" t="s">
        <v>34</v>
      </c>
      <c r="H17" s="1137" t="s">
        <v>40</v>
      </c>
      <c r="I17" s="34" t="s">
        <v>36</v>
      </c>
      <c r="J17" s="296">
        <v>559357</v>
      </c>
      <c r="K17" s="296">
        <v>559357</v>
      </c>
      <c r="L17" s="37">
        <f>729300+4400+40500+9600+37600</f>
        <v>821400</v>
      </c>
      <c r="M17" s="38">
        <f>647500+4400+40500+9600+37600</f>
        <v>739600</v>
      </c>
      <c r="N17" s="39"/>
      <c r="O17" s="40">
        <v>81800</v>
      </c>
      <c r="P17" s="41">
        <v>824800</v>
      </c>
      <c r="Q17" s="41">
        <v>825800</v>
      </c>
      <c r="R17" s="676" t="s">
        <v>238</v>
      </c>
      <c r="S17" s="262">
        <v>18</v>
      </c>
      <c r="T17" s="262">
        <v>18</v>
      </c>
      <c r="U17" s="264">
        <v>18</v>
      </c>
    </row>
    <row r="18" spans="1:25" s="1" customFormat="1" ht="54.75" customHeight="1">
      <c r="A18" s="1277"/>
      <c r="B18" s="1279"/>
      <c r="C18" s="1612"/>
      <c r="D18" s="968"/>
      <c r="E18" s="1283"/>
      <c r="F18" s="1614"/>
      <c r="G18" s="1281"/>
      <c r="H18" s="1121"/>
      <c r="I18" s="31"/>
      <c r="J18" s="76"/>
      <c r="K18" s="33"/>
      <c r="L18" s="554"/>
      <c r="M18" s="64"/>
      <c r="N18" s="918"/>
      <c r="O18" s="65"/>
      <c r="P18" s="47"/>
      <c r="Q18" s="47"/>
      <c r="R18" s="593" t="s">
        <v>266</v>
      </c>
      <c r="S18" s="612" t="s">
        <v>192</v>
      </c>
      <c r="T18" s="613" t="s">
        <v>192</v>
      </c>
      <c r="U18" s="614" t="s">
        <v>192</v>
      </c>
    </row>
    <row r="19" spans="1:25" s="1" customFormat="1" ht="44.25" customHeight="1">
      <c r="A19" s="1277"/>
      <c r="B19" s="1279"/>
      <c r="C19" s="1612"/>
      <c r="D19" s="968"/>
      <c r="E19" s="1283"/>
      <c r="F19" s="1614"/>
      <c r="G19" s="1281"/>
      <c r="H19" s="72"/>
      <c r="I19" s="45" t="s">
        <v>41</v>
      </c>
      <c r="J19" s="82">
        <v>3360</v>
      </c>
      <c r="K19" s="46">
        <v>3360</v>
      </c>
      <c r="L19" s="32">
        <v>5100</v>
      </c>
      <c r="M19" s="63">
        <v>5100</v>
      </c>
      <c r="N19" s="63"/>
      <c r="O19" s="75"/>
      <c r="P19" s="76">
        <v>5100</v>
      </c>
      <c r="Q19" s="76">
        <v>5100</v>
      </c>
      <c r="R19" s="560" t="s">
        <v>68</v>
      </c>
      <c r="S19" s="561">
        <v>62</v>
      </c>
      <c r="T19" s="561">
        <v>62</v>
      </c>
      <c r="U19" s="562">
        <v>62</v>
      </c>
    </row>
    <row r="20" spans="1:25" s="1" customFormat="1" ht="65.25" customHeight="1">
      <c r="A20" s="1052"/>
      <c r="B20" s="1054"/>
      <c r="C20" s="1135"/>
      <c r="D20" s="968"/>
      <c r="E20" s="1283"/>
      <c r="F20" s="1138"/>
      <c r="G20" s="1055"/>
      <c r="H20" s="72"/>
      <c r="I20" s="1154" t="s">
        <v>42</v>
      </c>
      <c r="J20" s="1155">
        <v>3181</v>
      </c>
      <c r="K20" s="1156">
        <v>3181</v>
      </c>
      <c r="L20" s="32"/>
      <c r="M20" s="63"/>
      <c r="N20" s="63"/>
      <c r="O20" s="75"/>
      <c r="P20" s="76"/>
      <c r="Q20" s="76"/>
      <c r="R20" s="126" t="s">
        <v>69</v>
      </c>
      <c r="S20" s="83">
        <v>92</v>
      </c>
      <c r="T20" s="972">
        <v>96</v>
      </c>
      <c r="U20" s="85">
        <v>96</v>
      </c>
    </row>
    <row r="21" spans="1:25" s="1" customFormat="1" ht="30.75" customHeight="1">
      <c r="A21" s="111"/>
      <c r="B21" s="1075"/>
      <c r="C21" s="1135"/>
      <c r="D21" s="671" t="s">
        <v>44</v>
      </c>
      <c r="E21" s="1426" t="s">
        <v>265</v>
      </c>
      <c r="F21" s="658"/>
      <c r="G21" s="1127" t="s">
        <v>34</v>
      </c>
      <c r="H21" s="1604" t="s">
        <v>70</v>
      </c>
      <c r="I21" s="668" t="s">
        <v>36</v>
      </c>
      <c r="J21" s="133">
        <v>24618</v>
      </c>
      <c r="K21" s="138">
        <v>24618</v>
      </c>
      <c r="L21" s="133">
        <v>76500</v>
      </c>
      <c r="M21" s="135">
        <v>69000</v>
      </c>
      <c r="N21" s="135"/>
      <c r="O21" s="137">
        <v>7500</v>
      </c>
      <c r="P21" s="138">
        <v>66400</v>
      </c>
      <c r="Q21" s="138">
        <v>59800</v>
      </c>
      <c r="R21" s="573" t="s">
        <v>261</v>
      </c>
      <c r="S21" s="108">
        <v>27</v>
      </c>
      <c r="T21" s="109">
        <v>5</v>
      </c>
      <c r="U21" s="110">
        <v>2</v>
      </c>
    </row>
    <row r="22" spans="1:25" s="1" customFormat="1" ht="27.75" customHeight="1">
      <c r="A22" s="111"/>
      <c r="B22" s="1075"/>
      <c r="C22" s="1135"/>
      <c r="D22" s="1078"/>
      <c r="E22" s="1283"/>
      <c r="F22" s="81"/>
      <c r="G22" s="1055"/>
      <c r="H22" s="1552"/>
      <c r="I22" s="592"/>
      <c r="J22" s="113"/>
      <c r="K22" s="114"/>
      <c r="L22" s="113"/>
      <c r="M22" s="115"/>
      <c r="N22" s="115"/>
      <c r="O22" s="140"/>
      <c r="P22" s="141"/>
      <c r="Q22" s="141"/>
      <c r="R22" s="594" t="s">
        <v>262</v>
      </c>
      <c r="S22" s="561">
        <v>100</v>
      </c>
      <c r="T22" s="542"/>
      <c r="U22" s="562"/>
    </row>
    <row r="23" spans="1:25" s="1" customFormat="1" ht="38.25" customHeight="1">
      <c r="A23" s="111"/>
      <c r="B23" s="1075"/>
      <c r="C23" s="1135"/>
      <c r="D23" s="1073"/>
      <c r="E23" s="1427"/>
      <c r="F23" s="81"/>
      <c r="G23" s="1055"/>
      <c r="H23" s="1628"/>
      <c r="I23" s="592"/>
      <c r="J23" s="113"/>
      <c r="K23" s="114"/>
      <c r="L23" s="113"/>
      <c r="M23" s="115"/>
      <c r="N23" s="115"/>
      <c r="O23" s="140"/>
      <c r="P23" s="141"/>
      <c r="Q23" s="141"/>
      <c r="R23" s="594" t="s">
        <v>267</v>
      </c>
      <c r="S23" s="561">
        <v>1</v>
      </c>
      <c r="T23" s="542">
        <v>2</v>
      </c>
      <c r="U23" s="562">
        <v>2</v>
      </c>
      <c r="V23" s="1158"/>
      <c r="W23" s="1158"/>
      <c r="X23" s="1159"/>
    </row>
    <row r="24" spans="1:25" s="1" customFormat="1" ht="46.5" customHeight="1">
      <c r="A24" s="111"/>
      <c r="B24" s="1075"/>
      <c r="C24" s="1135"/>
      <c r="D24" s="674"/>
      <c r="E24" s="859" t="s">
        <v>72</v>
      </c>
      <c r="F24" s="979"/>
      <c r="G24" s="1115"/>
      <c r="H24" s="611"/>
      <c r="I24" s="86" t="s">
        <v>36</v>
      </c>
      <c r="J24" s="184">
        <v>49815</v>
      </c>
      <c r="K24" s="88">
        <f>49815+13666</f>
        <v>63481</v>
      </c>
      <c r="L24" s="124"/>
      <c r="M24" s="90"/>
      <c r="N24" s="90"/>
      <c r="O24" s="91"/>
      <c r="P24" s="92"/>
      <c r="Q24" s="95"/>
      <c r="R24" s="919" t="s">
        <v>264</v>
      </c>
      <c r="S24" s="672" t="s">
        <v>73</v>
      </c>
      <c r="T24" s="672" t="s">
        <v>74</v>
      </c>
      <c r="U24" s="673" t="s">
        <v>75</v>
      </c>
      <c r="V24" s="180"/>
      <c r="W24" s="180"/>
    </row>
    <row r="25" spans="1:25" s="1" customFormat="1" ht="70.5" customHeight="1">
      <c r="A25" s="1193"/>
      <c r="B25" s="1198"/>
      <c r="C25" s="1199"/>
      <c r="D25" s="675" t="s">
        <v>46</v>
      </c>
      <c r="E25" s="1064" t="s">
        <v>45</v>
      </c>
      <c r="F25" s="980"/>
      <c r="G25" s="1140" t="s">
        <v>34</v>
      </c>
      <c r="H25" s="1134" t="s">
        <v>40</v>
      </c>
      <c r="I25" s="49" t="s">
        <v>36</v>
      </c>
      <c r="J25" s="50">
        <v>27514</v>
      </c>
      <c r="K25" s="51">
        <v>27514</v>
      </c>
      <c r="L25" s="52">
        <v>35300</v>
      </c>
      <c r="M25" s="53">
        <v>35300</v>
      </c>
      <c r="N25" s="53"/>
      <c r="O25" s="54"/>
      <c r="P25" s="55"/>
      <c r="Q25" s="56"/>
      <c r="R25" s="1131"/>
      <c r="S25" s="43"/>
      <c r="T25" s="43"/>
      <c r="U25" s="44"/>
    </row>
    <row r="26" spans="1:25" s="1" customFormat="1" ht="74.25" customHeight="1">
      <c r="A26" s="1052"/>
      <c r="B26" s="1075"/>
      <c r="C26" s="48"/>
      <c r="D26" s="588" t="s">
        <v>50</v>
      </c>
      <c r="E26" s="1101" t="s">
        <v>47</v>
      </c>
      <c r="F26" s="981" t="s">
        <v>188</v>
      </c>
      <c r="G26" s="1099" t="s">
        <v>34</v>
      </c>
      <c r="H26" s="57" t="s">
        <v>48</v>
      </c>
      <c r="I26" s="49" t="s">
        <v>36</v>
      </c>
      <c r="J26" s="50">
        <v>14481</v>
      </c>
      <c r="K26" s="51">
        <v>14481</v>
      </c>
      <c r="L26" s="51">
        <v>39000</v>
      </c>
      <c r="M26" s="58">
        <v>39000</v>
      </c>
      <c r="N26" s="53"/>
      <c r="O26" s="677"/>
      <c r="P26" s="55">
        <v>41000</v>
      </c>
      <c r="Q26" s="56">
        <v>42000</v>
      </c>
      <c r="R26" s="59" t="s">
        <v>263</v>
      </c>
      <c r="S26" s="60" t="s">
        <v>49</v>
      </c>
      <c r="T26" s="60" t="s">
        <v>49</v>
      </c>
      <c r="U26" s="61" t="s">
        <v>49</v>
      </c>
    </row>
    <row r="27" spans="1:25" s="1" customFormat="1" ht="17.25" customHeight="1">
      <c r="A27" s="1277"/>
      <c r="B27" s="1279"/>
      <c r="C27" s="1594"/>
      <c r="D27" s="671" t="s">
        <v>54</v>
      </c>
      <c r="E27" s="1426" t="s">
        <v>231</v>
      </c>
      <c r="F27" s="1595"/>
      <c r="G27" s="1577" t="s">
        <v>34</v>
      </c>
      <c r="H27" s="1604" t="s">
        <v>51</v>
      </c>
      <c r="I27" s="132" t="s">
        <v>36</v>
      </c>
      <c r="J27" s="35">
        <v>94706</v>
      </c>
      <c r="K27" s="35">
        <v>94706</v>
      </c>
      <c r="L27" s="36">
        <v>96700</v>
      </c>
      <c r="M27" s="566">
        <v>96700</v>
      </c>
      <c r="N27" s="566"/>
      <c r="O27" s="925"/>
      <c r="P27" s="35">
        <v>92000</v>
      </c>
      <c r="Q27" s="36">
        <v>92000</v>
      </c>
      <c r="R27" s="926" t="s">
        <v>52</v>
      </c>
      <c r="S27" s="847">
        <v>4</v>
      </c>
      <c r="T27" s="847">
        <v>3</v>
      </c>
      <c r="U27" s="848">
        <v>3</v>
      </c>
    </row>
    <row r="28" spans="1:25" s="1" customFormat="1" ht="28.5" customHeight="1">
      <c r="A28" s="1277"/>
      <c r="B28" s="1279"/>
      <c r="C28" s="1594"/>
      <c r="D28" s="1078"/>
      <c r="E28" s="1254"/>
      <c r="F28" s="1596"/>
      <c r="G28" s="1281"/>
      <c r="H28" s="1552"/>
      <c r="I28" s="62"/>
      <c r="J28" s="32"/>
      <c r="K28" s="76"/>
      <c r="L28" s="33"/>
      <c r="M28" s="679"/>
      <c r="N28" s="64"/>
      <c r="O28" s="528"/>
      <c r="P28" s="76"/>
      <c r="Q28" s="76"/>
      <c r="R28" s="678" t="s">
        <v>53</v>
      </c>
      <c r="S28" s="69">
        <v>150</v>
      </c>
      <c r="T28" s="69">
        <v>150</v>
      </c>
      <c r="U28" s="70">
        <v>150</v>
      </c>
    </row>
    <row r="29" spans="1:25" s="1" customFormat="1" ht="66.75" customHeight="1">
      <c r="A29" s="1277"/>
      <c r="B29" s="1279"/>
      <c r="C29" s="1594"/>
      <c r="D29" s="1078"/>
      <c r="E29" s="1254"/>
      <c r="F29" s="1596"/>
      <c r="G29" s="1281"/>
      <c r="H29" s="1552"/>
      <c r="I29" s="62"/>
      <c r="J29" s="32"/>
      <c r="K29" s="76"/>
      <c r="L29" s="33"/>
      <c r="M29" s="63"/>
      <c r="N29" s="64"/>
      <c r="O29" s="528"/>
      <c r="P29" s="76"/>
      <c r="Q29" s="76"/>
      <c r="R29" s="914" t="s">
        <v>269</v>
      </c>
      <c r="S29" s="69">
        <v>3</v>
      </c>
      <c r="T29" s="69">
        <v>2</v>
      </c>
      <c r="U29" s="70">
        <v>2</v>
      </c>
      <c r="Y29" s="71"/>
    </row>
    <row r="30" spans="1:25" s="1" customFormat="1" ht="17.25" customHeight="1">
      <c r="A30" s="1277"/>
      <c r="B30" s="1279"/>
      <c r="C30" s="1594"/>
      <c r="D30" s="1078"/>
      <c r="E30" s="1254"/>
      <c r="F30" s="1596"/>
      <c r="G30" s="1281"/>
      <c r="H30" s="72"/>
      <c r="I30" s="62"/>
      <c r="J30" s="32"/>
      <c r="K30" s="76"/>
      <c r="L30" s="32"/>
      <c r="M30" s="63"/>
      <c r="N30" s="63"/>
      <c r="O30" s="75"/>
      <c r="P30" s="76"/>
      <c r="Q30" s="76"/>
      <c r="R30" s="1163" t="s">
        <v>268</v>
      </c>
      <c r="S30" s="1164">
        <v>7</v>
      </c>
      <c r="T30" s="1165">
        <v>7</v>
      </c>
      <c r="U30" s="942">
        <v>7</v>
      </c>
    </row>
    <row r="31" spans="1:25" s="1" customFormat="1" ht="27" customHeight="1">
      <c r="A31" s="1277"/>
      <c r="B31" s="1279"/>
      <c r="C31" s="1594"/>
      <c r="D31" s="674"/>
      <c r="E31" s="1160"/>
      <c r="F31" s="1597"/>
      <c r="G31" s="1524"/>
      <c r="H31" s="556"/>
      <c r="I31" s="86"/>
      <c r="J31" s="184"/>
      <c r="K31" s="88"/>
      <c r="L31" s="184"/>
      <c r="M31" s="557"/>
      <c r="N31" s="927"/>
      <c r="O31" s="558"/>
      <c r="P31" s="88"/>
      <c r="Q31" s="88"/>
      <c r="R31" s="872" t="s">
        <v>241</v>
      </c>
      <c r="S31" s="916">
        <v>1</v>
      </c>
      <c r="T31" s="916"/>
      <c r="U31" s="917"/>
    </row>
    <row r="32" spans="1:25" s="1" customFormat="1" ht="27.75" customHeight="1">
      <c r="A32" s="1052"/>
      <c r="B32" s="1054"/>
      <c r="C32" s="1135"/>
      <c r="D32" s="1078" t="s">
        <v>57</v>
      </c>
      <c r="E32" s="1283" t="s">
        <v>232</v>
      </c>
      <c r="F32" s="553"/>
      <c r="G32" s="1055" t="s">
        <v>34</v>
      </c>
      <c r="H32" s="79" t="s">
        <v>55</v>
      </c>
      <c r="I32" s="31" t="s">
        <v>36</v>
      </c>
      <c r="J32" s="32">
        <v>613879</v>
      </c>
      <c r="K32" s="33">
        <v>613879</v>
      </c>
      <c r="L32" s="921">
        <v>795300</v>
      </c>
      <c r="M32" s="64">
        <v>795300</v>
      </c>
      <c r="N32" s="922"/>
      <c r="O32" s="923"/>
      <c r="P32" s="923">
        <v>29000</v>
      </c>
      <c r="Q32" s="924">
        <v>29000</v>
      </c>
      <c r="R32" s="1150" t="s">
        <v>56</v>
      </c>
      <c r="S32" s="1151">
        <v>134</v>
      </c>
      <c r="T32" s="1151">
        <v>130</v>
      </c>
      <c r="U32" s="1152">
        <v>130</v>
      </c>
    </row>
    <row r="33" spans="1:28" s="1" customFormat="1" ht="39.75" customHeight="1">
      <c r="A33" s="1052"/>
      <c r="B33" s="1054"/>
      <c r="C33" s="1135"/>
      <c r="D33" s="460"/>
      <c r="E33" s="1449"/>
      <c r="F33" s="81"/>
      <c r="G33" s="1055"/>
      <c r="H33" s="79"/>
      <c r="I33" s="62" t="s">
        <v>194</v>
      </c>
      <c r="J33" s="33"/>
      <c r="K33" s="76"/>
      <c r="L33" s="680">
        <v>90600</v>
      </c>
      <c r="M33" s="681">
        <v>90600</v>
      </c>
      <c r="N33" s="116"/>
      <c r="O33" s="117"/>
      <c r="P33" s="118"/>
      <c r="Q33" s="559"/>
      <c r="R33" s="1072" t="s">
        <v>230</v>
      </c>
      <c r="S33" s="1149">
        <v>4</v>
      </c>
      <c r="T33" s="1149"/>
      <c r="U33" s="920"/>
    </row>
    <row r="34" spans="1:28" s="1" customFormat="1" ht="28.5" customHeight="1">
      <c r="A34" s="1052"/>
      <c r="B34" s="1075"/>
      <c r="C34" s="48"/>
      <c r="D34" s="671" t="s">
        <v>58</v>
      </c>
      <c r="E34" s="1426" t="s">
        <v>59</v>
      </c>
      <c r="F34" s="982"/>
      <c r="G34" s="1140" t="s">
        <v>34</v>
      </c>
      <c r="H34" s="1591" t="s">
        <v>60</v>
      </c>
      <c r="I34" s="22" t="s">
        <v>36</v>
      </c>
      <c r="J34" s="100">
        <v>18478</v>
      </c>
      <c r="K34" s="101">
        <v>18478</v>
      </c>
      <c r="L34" s="100">
        <v>19400</v>
      </c>
      <c r="M34" s="102">
        <v>19400</v>
      </c>
      <c r="N34" s="103"/>
      <c r="O34" s="104"/>
      <c r="P34" s="105">
        <v>19400</v>
      </c>
      <c r="Q34" s="106">
        <v>19400</v>
      </c>
      <c r="R34" s="107" t="s">
        <v>61</v>
      </c>
      <c r="S34" s="108">
        <v>15</v>
      </c>
      <c r="T34" s="109">
        <v>15</v>
      </c>
      <c r="U34" s="110">
        <v>15</v>
      </c>
      <c r="V34" s="80"/>
    </row>
    <row r="35" spans="1:28" s="1" customFormat="1" ht="39.75" customHeight="1">
      <c r="A35" s="111"/>
      <c r="B35" s="1075"/>
      <c r="C35" s="48"/>
      <c r="D35" s="674"/>
      <c r="E35" s="1590"/>
      <c r="F35" s="979"/>
      <c r="G35" s="1115"/>
      <c r="H35" s="1592"/>
      <c r="I35" s="123" t="s">
        <v>36</v>
      </c>
      <c r="J35" s="92">
        <v>869</v>
      </c>
      <c r="K35" s="628">
        <v>869</v>
      </c>
      <c r="L35" s="598"/>
      <c r="M35" s="90"/>
      <c r="N35" s="96"/>
      <c r="O35" s="97"/>
      <c r="P35" s="125"/>
      <c r="Q35" s="125"/>
      <c r="R35" s="571" t="s">
        <v>270</v>
      </c>
      <c r="S35" s="83">
        <v>100</v>
      </c>
      <c r="T35" s="972">
        <v>100</v>
      </c>
      <c r="U35" s="85">
        <v>100</v>
      </c>
      <c r="V35" s="80"/>
    </row>
    <row r="36" spans="1:28" s="1" customFormat="1" ht="26.25" customHeight="1">
      <c r="A36" s="111"/>
      <c r="B36" s="1075"/>
      <c r="C36" s="48"/>
      <c r="D36" s="1073" t="s">
        <v>62</v>
      </c>
      <c r="E36" s="1283" t="s">
        <v>63</v>
      </c>
      <c r="F36" s="983"/>
      <c r="G36" s="1083" t="s">
        <v>34</v>
      </c>
      <c r="H36" s="1552" t="s">
        <v>64</v>
      </c>
      <c r="I36" s="572" t="s">
        <v>65</v>
      </c>
      <c r="J36" s="101">
        <v>23720</v>
      </c>
      <c r="K36" s="908">
        <f>23720+1965</f>
        <v>25685</v>
      </c>
      <c r="L36" s="987">
        <v>25700</v>
      </c>
      <c r="M36" s="135">
        <v>25700</v>
      </c>
      <c r="N36" s="135"/>
      <c r="O36" s="137"/>
      <c r="P36" s="138">
        <v>25700</v>
      </c>
      <c r="Q36" s="138">
        <v>25700</v>
      </c>
      <c r="R36" s="865"/>
      <c r="S36" s="669"/>
      <c r="T36" s="669"/>
      <c r="U36" s="670"/>
    </row>
    <row r="37" spans="1:28" s="1" customFormat="1" ht="26.25" customHeight="1">
      <c r="A37" s="111"/>
      <c r="B37" s="1054"/>
      <c r="C37" s="48"/>
      <c r="D37" s="588"/>
      <c r="E37" s="1449"/>
      <c r="F37" s="979"/>
      <c r="G37" s="1115"/>
      <c r="H37" s="1593"/>
      <c r="I37" s="130" t="s">
        <v>66</v>
      </c>
      <c r="J37" s="92">
        <v>18</v>
      </c>
      <c r="K37" s="95">
        <v>18</v>
      </c>
      <c r="L37" s="598"/>
      <c r="M37" s="90"/>
      <c r="N37" s="90"/>
      <c r="O37" s="91"/>
      <c r="P37" s="92"/>
      <c r="Q37" s="95"/>
      <c r="R37" s="126"/>
      <c r="S37" s="131"/>
      <c r="T37" s="128"/>
      <c r="U37" s="129"/>
    </row>
    <row r="38" spans="1:28" s="1" customFormat="1" ht="25.5" customHeight="1">
      <c r="A38" s="111"/>
      <c r="B38" s="1075"/>
      <c r="C38" s="1135"/>
      <c r="D38" s="675" t="s">
        <v>67</v>
      </c>
      <c r="E38" s="1101" t="s">
        <v>271</v>
      </c>
      <c r="F38" s="984"/>
      <c r="G38" s="1099" t="s">
        <v>34</v>
      </c>
      <c r="H38" s="146" t="s">
        <v>239</v>
      </c>
      <c r="I38" s="147" t="s">
        <v>36</v>
      </c>
      <c r="J38" s="120">
        <v>4692</v>
      </c>
      <c r="K38" s="145">
        <v>4692</v>
      </c>
      <c r="L38" s="657">
        <v>9800</v>
      </c>
      <c r="M38" s="121">
        <v>9800</v>
      </c>
      <c r="N38" s="148"/>
      <c r="O38" s="149"/>
      <c r="P38" s="145">
        <v>9800</v>
      </c>
      <c r="Q38" s="145">
        <v>9800</v>
      </c>
      <c r="R38" s="150" t="s">
        <v>272</v>
      </c>
      <c r="S38" s="122">
        <v>54</v>
      </c>
      <c r="T38" s="1123">
        <v>54</v>
      </c>
      <c r="U38" s="151">
        <v>54</v>
      </c>
      <c r="V38" s="80"/>
      <c r="W38" s="80"/>
      <c r="X38" s="80"/>
    </row>
    <row r="39" spans="1:28" s="1" customFormat="1" ht="16.5" customHeight="1" thickBot="1">
      <c r="A39" s="152"/>
      <c r="B39" s="1070"/>
      <c r="C39" s="153"/>
      <c r="D39" s="154"/>
      <c r="E39" s="154"/>
      <c r="F39" s="154"/>
      <c r="G39" s="154"/>
      <c r="H39" s="1509" t="s">
        <v>76</v>
      </c>
      <c r="I39" s="1627"/>
      <c r="J39" s="154">
        <f t="shared" ref="J39:Q39" si="0">SUM(J14:J38)</f>
        <v>6873172</v>
      </c>
      <c r="K39" s="339">
        <f t="shared" si="0"/>
        <v>6929750</v>
      </c>
      <c r="L39" s="988">
        <f>SUM(L14:L38)</f>
        <v>8060200</v>
      </c>
      <c r="M39" s="155">
        <f t="shared" si="0"/>
        <v>7969900</v>
      </c>
      <c r="N39" s="155">
        <f t="shared" si="0"/>
        <v>4493200</v>
      </c>
      <c r="O39" s="155">
        <f t="shared" si="0"/>
        <v>90300</v>
      </c>
      <c r="P39" s="155">
        <f t="shared" si="0"/>
        <v>6493000</v>
      </c>
      <c r="Q39" s="155">
        <f t="shared" si="0"/>
        <v>6587800</v>
      </c>
      <c r="R39" s="156"/>
      <c r="S39" s="552"/>
      <c r="T39" s="157"/>
      <c r="U39" s="158"/>
    </row>
    <row r="40" spans="1:28" s="1" customFormat="1" ht="22.5" customHeight="1">
      <c r="A40" s="1277" t="s">
        <v>29</v>
      </c>
      <c r="B40" s="1279" t="s">
        <v>29</v>
      </c>
      <c r="C40" s="1281" t="s">
        <v>39</v>
      </c>
      <c r="D40" s="858"/>
      <c r="E40" s="1283" t="s">
        <v>77</v>
      </c>
      <c r="F40" s="1285"/>
      <c r="G40" s="1293" t="s">
        <v>34</v>
      </c>
      <c r="H40" s="1559" t="s">
        <v>35</v>
      </c>
      <c r="I40" s="159" t="s">
        <v>36</v>
      </c>
      <c r="J40" s="92">
        <v>130242</v>
      </c>
      <c r="K40" s="95">
        <v>130242</v>
      </c>
      <c r="L40" s="989">
        <v>156300</v>
      </c>
      <c r="M40" s="557">
        <v>155300</v>
      </c>
      <c r="N40" s="557">
        <v>110800</v>
      </c>
      <c r="O40" s="558">
        <v>1000</v>
      </c>
      <c r="P40" s="160">
        <v>168800</v>
      </c>
      <c r="Q40" s="160">
        <v>168800</v>
      </c>
      <c r="R40" s="1297" t="s">
        <v>78</v>
      </c>
      <c r="S40" s="1589">
        <v>8</v>
      </c>
      <c r="T40" s="1589">
        <v>8</v>
      </c>
      <c r="U40" s="1588">
        <v>9</v>
      </c>
    </row>
    <row r="41" spans="1:28" s="1" customFormat="1" ht="19.5" customHeight="1" thickBot="1">
      <c r="A41" s="1278"/>
      <c r="B41" s="1280"/>
      <c r="C41" s="1282"/>
      <c r="D41" s="749"/>
      <c r="E41" s="1284"/>
      <c r="F41" s="1286"/>
      <c r="G41" s="1292"/>
      <c r="H41" s="1561"/>
      <c r="I41" s="161" t="s">
        <v>79</v>
      </c>
      <c r="J41" s="985">
        <f>J40</f>
        <v>130242</v>
      </c>
      <c r="K41" s="991">
        <f>K40</f>
        <v>130242</v>
      </c>
      <c r="L41" s="523">
        <f t="shared" ref="L41:Q41" si="1">L40</f>
        <v>156300</v>
      </c>
      <c r="M41" s="640">
        <f t="shared" si="1"/>
        <v>155300</v>
      </c>
      <c r="N41" s="640">
        <f>N40</f>
        <v>110800</v>
      </c>
      <c r="O41" s="640">
        <f t="shared" si="1"/>
        <v>1000</v>
      </c>
      <c r="P41" s="162">
        <f t="shared" si="1"/>
        <v>168800</v>
      </c>
      <c r="Q41" s="162">
        <f t="shared" si="1"/>
        <v>168800</v>
      </c>
      <c r="R41" s="1295"/>
      <c r="S41" s="1274"/>
      <c r="T41" s="1274"/>
      <c r="U41" s="1276"/>
    </row>
    <row r="42" spans="1:28" s="1" customFormat="1" ht="29.25" customHeight="1">
      <c r="A42" s="1287" t="s">
        <v>29</v>
      </c>
      <c r="B42" s="1288" t="s">
        <v>29</v>
      </c>
      <c r="C42" s="1289" t="s">
        <v>44</v>
      </c>
      <c r="D42" s="1221"/>
      <c r="E42" s="1047" t="s">
        <v>80</v>
      </c>
      <c r="F42" s="1290"/>
      <c r="G42" s="1291" t="s">
        <v>34</v>
      </c>
      <c r="H42" s="1559" t="s">
        <v>35</v>
      </c>
      <c r="I42" s="615" t="s">
        <v>36</v>
      </c>
      <c r="J42" s="986">
        <v>244700</v>
      </c>
      <c r="K42" s="928">
        <f>244700+6477</f>
        <v>251177</v>
      </c>
      <c r="L42" s="990">
        <f>306300+5000</f>
        <v>311300</v>
      </c>
      <c r="M42" s="652">
        <f>306300+5000</f>
        <v>311300</v>
      </c>
      <c r="N42" s="616">
        <v>104900</v>
      </c>
      <c r="O42" s="638"/>
      <c r="P42" s="617">
        <v>305600</v>
      </c>
      <c r="Q42" s="617">
        <v>305600</v>
      </c>
      <c r="R42" s="618" t="s">
        <v>81</v>
      </c>
      <c r="S42" s="619">
        <v>31</v>
      </c>
      <c r="T42" s="619">
        <v>31</v>
      </c>
      <c r="U42" s="620">
        <v>31</v>
      </c>
    </row>
    <row r="43" spans="1:28" s="1" customFormat="1" ht="19.5" customHeight="1" thickBot="1">
      <c r="A43" s="1278"/>
      <c r="B43" s="1280"/>
      <c r="C43" s="1282"/>
      <c r="D43" s="749"/>
      <c r="E43" s="1058"/>
      <c r="F43" s="1286"/>
      <c r="G43" s="1292"/>
      <c r="H43" s="1561"/>
      <c r="I43" s="161" t="s">
        <v>79</v>
      </c>
      <c r="J43" s="639">
        <f>J42</f>
        <v>244700</v>
      </c>
      <c r="K43" s="162">
        <f>K42</f>
        <v>251177</v>
      </c>
      <c r="L43" s="171">
        <f>L42</f>
        <v>311300</v>
      </c>
      <c r="M43" s="654">
        <f t="shared" ref="M43:N43" si="2">M42</f>
        <v>311300</v>
      </c>
      <c r="N43" s="640">
        <f t="shared" si="2"/>
        <v>104900</v>
      </c>
      <c r="O43" s="655">
        <f>O42</f>
        <v>0</v>
      </c>
      <c r="P43" s="162">
        <f>P42</f>
        <v>305600</v>
      </c>
      <c r="Q43" s="162">
        <f>Q42</f>
        <v>305600</v>
      </c>
      <c r="R43" s="1076"/>
      <c r="S43" s="1049"/>
      <c r="T43" s="1049"/>
      <c r="U43" s="1051"/>
    </row>
    <row r="44" spans="1:28" s="1" customFormat="1" ht="21.75" customHeight="1">
      <c r="A44" s="1287" t="s">
        <v>29</v>
      </c>
      <c r="B44" s="1303" t="s">
        <v>29</v>
      </c>
      <c r="C44" s="1289" t="s">
        <v>46</v>
      </c>
      <c r="D44" s="1221"/>
      <c r="E44" s="1271" t="s">
        <v>244</v>
      </c>
      <c r="F44" s="1290"/>
      <c r="G44" s="1291" t="s">
        <v>34</v>
      </c>
      <c r="H44" s="1559" t="s">
        <v>35</v>
      </c>
      <c r="I44" s="164" t="s">
        <v>36</v>
      </c>
      <c r="J44" s="641">
        <v>93345</v>
      </c>
      <c r="K44" s="205">
        <f>93345+13403</f>
        <v>106748</v>
      </c>
      <c r="L44" s="653">
        <f>M44+O44</f>
        <v>155600</v>
      </c>
      <c r="M44" s="653">
        <v>153600</v>
      </c>
      <c r="N44" s="642">
        <v>110300</v>
      </c>
      <c r="O44" s="643">
        <v>2000</v>
      </c>
      <c r="P44" s="166">
        <v>153100</v>
      </c>
      <c r="Q44" s="166">
        <v>154700</v>
      </c>
      <c r="R44" s="1297" t="s">
        <v>245</v>
      </c>
      <c r="S44" s="1298">
        <v>11</v>
      </c>
      <c r="T44" s="1298">
        <v>11</v>
      </c>
      <c r="U44" s="1300">
        <v>11</v>
      </c>
    </row>
    <row r="45" spans="1:28" s="1" customFormat="1" ht="22.5" customHeight="1" thickBot="1">
      <c r="A45" s="1278"/>
      <c r="B45" s="1304"/>
      <c r="C45" s="1282"/>
      <c r="D45" s="749"/>
      <c r="E45" s="1284"/>
      <c r="F45" s="1286"/>
      <c r="G45" s="1292"/>
      <c r="H45" s="1561"/>
      <c r="I45" s="167" t="s">
        <v>79</v>
      </c>
      <c r="J45" s="644">
        <f>J44</f>
        <v>93345</v>
      </c>
      <c r="K45" s="170">
        <f t="shared" ref="K45:Q45" si="3">K44</f>
        <v>106748</v>
      </c>
      <c r="L45" s="216">
        <f t="shared" si="3"/>
        <v>155600</v>
      </c>
      <c r="M45" s="645">
        <f t="shared" si="3"/>
        <v>153600</v>
      </c>
      <c r="N45" s="645">
        <f t="shared" si="3"/>
        <v>110300</v>
      </c>
      <c r="O45" s="651">
        <f t="shared" si="3"/>
        <v>2000</v>
      </c>
      <c r="P45" s="170">
        <f t="shared" si="3"/>
        <v>153100</v>
      </c>
      <c r="Q45" s="170">
        <f t="shared" si="3"/>
        <v>154700</v>
      </c>
      <c r="R45" s="1295"/>
      <c r="S45" s="1299"/>
      <c r="T45" s="1299"/>
      <c r="U45" s="1301"/>
    </row>
    <row r="46" spans="1:28" s="1" customFormat="1" ht="19.5" customHeight="1">
      <c r="A46" s="1287" t="s">
        <v>29</v>
      </c>
      <c r="B46" s="1288" t="s">
        <v>29</v>
      </c>
      <c r="C46" s="1289" t="s">
        <v>50</v>
      </c>
      <c r="D46" s="1221"/>
      <c r="E46" s="1271" t="s">
        <v>82</v>
      </c>
      <c r="F46" s="1290"/>
      <c r="G46" s="1291" t="s">
        <v>34</v>
      </c>
      <c r="H46" s="660" t="s">
        <v>40</v>
      </c>
      <c r="I46" s="159" t="s">
        <v>36</v>
      </c>
      <c r="J46" s="641">
        <v>12280</v>
      </c>
      <c r="K46" s="646">
        <v>12280</v>
      </c>
      <c r="L46" s="647">
        <v>12800</v>
      </c>
      <c r="M46" s="648">
        <v>12800</v>
      </c>
      <c r="N46" s="642"/>
      <c r="O46" s="649"/>
      <c r="P46" s="647">
        <v>12800</v>
      </c>
      <c r="Q46" s="647">
        <v>12800</v>
      </c>
      <c r="R46" s="1128"/>
      <c r="S46" s="1133"/>
      <c r="T46" s="1133"/>
      <c r="U46" s="1132"/>
      <c r="V46" s="1296"/>
      <c r="W46" s="1296"/>
      <c r="X46" s="1296"/>
      <c r="Y46" s="1296"/>
      <c r="Z46" s="1296"/>
      <c r="AA46" s="1296"/>
      <c r="AB46" s="1296"/>
    </row>
    <row r="47" spans="1:28" s="1" customFormat="1" ht="14.25" customHeight="1" thickBot="1">
      <c r="A47" s="1520"/>
      <c r="B47" s="1583"/>
      <c r="C47" s="1282"/>
      <c r="D47" s="749"/>
      <c r="E47" s="1584"/>
      <c r="F47" s="1286"/>
      <c r="G47" s="1292"/>
      <c r="H47" s="1161"/>
      <c r="I47" s="161" t="s">
        <v>79</v>
      </c>
      <c r="J47" s="639">
        <f>J46</f>
        <v>12280</v>
      </c>
      <c r="K47" s="171">
        <f>K46</f>
        <v>12280</v>
      </c>
      <c r="L47" s="644">
        <f t="shared" ref="L47:Q47" si="4">SUM(L46:L46)</f>
        <v>12800</v>
      </c>
      <c r="M47" s="650">
        <f t="shared" si="4"/>
        <v>12800</v>
      </c>
      <c r="N47" s="650">
        <f t="shared" si="4"/>
        <v>0</v>
      </c>
      <c r="O47" s="651">
        <f t="shared" si="4"/>
        <v>0</v>
      </c>
      <c r="P47" s="523">
        <f t="shared" si="4"/>
        <v>12800</v>
      </c>
      <c r="Q47" s="171">
        <f t="shared" si="4"/>
        <v>12800</v>
      </c>
      <c r="R47" s="172"/>
      <c r="S47" s="1066"/>
      <c r="T47" s="1049"/>
      <c r="U47" s="1051"/>
      <c r="V47" s="1296"/>
      <c r="W47" s="1296"/>
      <c r="X47" s="1296"/>
      <c r="Y47" s="1296"/>
      <c r="Z47" s="1296"/>
      <c r="AA47" s="1296"/>
      <c r="AB47" s="1296"/>
    </row>
    <row r="48" spans="1:28" s="1" customFormat="1" ht="28.5" customHeight="1">
      <c r="A48" s="1052" t="s">
        <v>29</v>
      </c>
      <c r="B48" s="173" t="s">
        <v>29</v>
      </c>
      <c r="C48" s="174" t="s">
        <v>54</v>
      </c>
      <c r="D48" s="858"/>
      <c r="E48" s="1130" t="s">
        <v>83</v>
      </c>
      <c r="F48" s="175"/>
      <c r="G48" s="1071"/>
      <c r="H48" s="176"/>
      <c r="I48" s="94" t="s">
        <v>36</v>
      </c>
      <c r="J48" s="124"/>
      <c r="K48" s="124"/>
      <c r="L48" s="1176"/>
      <c r="M48" s="860"/>
      <c r="N48" s="1147"/>
      <c r="O48" s="227"/>
      <c r="P48" s="1169"/>
      <c r="Q48" s="178"/>
      <c r="R48" s="179"/>
      <c r="S48" s="98"/>
      <c r="T48" s="970"/>
      <c r="U48" s="99"/>
      <c r="V48" s="180"/>
      <c r="W48" s="180"/>
    </row>
    <row r="49" spans="1:27" s="1" customFormat="1" ht="21" customHeight="1">
      <c r="A49" s="1052"/>
      <c r="B49" s="173"/>
      <c r="C49" s="174"/>
      <c r="D49" s="1216" t="s">
        <v>29</v>
      </c>
      <c r="E49" s="1426" t="s">
        <v>273</v>
      </c>
      <c r="F49" s="181"/>
      <c r="G49" s="183" t="s">
        <v>34</v>
      </c>
      <c r="H49" s="1582" t="s">
        <v>35</v>
      </c>
      <c r="I49" s="449" t="s">
        <v>36</v>
      </c>
      <c r="J49" s="35">
        <v>37187</v>
      </c>
      <c r="K49" s="35">
        <v>37187</v>
      </c>
      <c r="L49" s="187">
        <v>41000</v>
      </c>
      <c r="M49" s="915">
        <v>41000</v>
      </c>
      <c r="N49" s="43"/>
      <c r="O49" s="44"/>
      <c r="P49" s="1170">
        <v>41000</v>
      </c>
      <c r="Q49" s="41">
        <v>41000</v>
      </c>
      <c r="R49" s="1586" t="s">
        <v>209</v>
      </c>
      <c r="S49" s="182">
        <v>3</v>
      </c>
      <c r="T49" s="43">
        <v>3</v>
      </c>
      <c r="U49" s="44">
        <v>3</v>
      </c>
      <c r="V49" s="180"/>
      <c r="W49" s="180"/>
    </row>
    <row r="50" spans="1:27" s="1" customFormat="1" ht="32.25" customHeight="1">
      <c r="A50" s="1052"/>
      <c r="B50" s="173"/>
      <c r="C50" s="174"/>
      <c r="D50" s="1062"/>
      <c r="E50" s="1457"/>
      <c r="F50" s="175"/>
      <c r="G50" s="1071"/>
      <c r="H50" s="1558"/>
      <c r="I50" s="186"/>
      <c r="J50" s="32"/>
      <c r="K50" s="32"/>
      <c r="L50" s="549"/>
      <c r="M50" s="971"/>
      <c r="N50" s="1144"/>
      <c r="O50" s="1146"/>
      <c r="P50" s="1171"/>
      <c r="Q50" s="555"/>
      <c r="R50" s="1587"/>
      <c r="S50" s="142"/>
      <c r="T50" s="1048"/>
      <c r="U50" s="1050"/>
      <c r="V50" s="180"/>
      <c r="W50" s="180"/>
    </row>
    <row r="51" spans="1:27" s="1" customFormat="1" ht="41.25" customHeight="1">
      <c r="A51" s="1052"/>
      <c r="B51" s="173"/>
      <c r="C51" s="174"/>
      <c r="D51" s="21" t="s">
        <v>39</v>
      </c>
      <c r="E51" s="1426" t="s">
        <v>233</v>
      </c>
      <c r="F51" s="181"/>
      <c r="G51" s="394" t="s">
        <v>84</v>
      </c>
      <c r="H51" s="1582" t="s">
        <v>85</v>
      </c>
      <c r="I51" s="780" t="s">
        <v>36</v>
      </c>
      <c r="J51" s="23">
        <v>26645</v>
      </c>
      <c r="K51" s="610">
        <v>26645</v>
      </c>
      <c r="L51" s="781">
        <v>27400</v>
      </c>
      <c r="M51" s="109">
        <v>27400</v>
      </c>
      <c r="N51" s="591"/>
      <c r="O51" s="139"/>
      <c r="P51" s="1172">
        <v>27400</v>
      </c>
      <c r="Q51" s="582">
        <v>27400</v>
      </c>
      <c r="R51" s="732" t="s">
        <v>86</v>
      </c>
      <c r="S51" s="590">
        <v>7</v>
      </c>
      <c r="T51" s="591">
        <v>7</v>
      </c>
      <c r="U51" s="139">
        <v>7</v>
      </c>
      <c r="V51" s="667"/>
      <c r="W51" s="667"/>
      <c r="X51" s="667"/>
      <c r="Y51" s="667"/>
      <c r="Z51" s="667"/>
      <c r="AA51" s="667"/>
    </row>
    <row r="52" spans="1:27" s="1" customFormat="1" ht="27.75" customHeight="1">
      <c r="A52" s="1052"/>
      <c r="B52" s="173"/>
      <c r="C52" s="189"/>
      <c r="D52" s="1055"/>
      <c r="E52" s="1254"/>
      <c r="F52" s="509"/>
      <c r="G52" s="968"/>
      <c r="H52" s="1585"/>
      <c r="I52" s="535" t="s">
        <v>36</v>
      </c>
      <c r="J52" s="396"/>
      <c r="K52" s="396"/>
      <c r="L52" s="776">
        <f>5000+18000+5000+3600</f>
        <v>31600</v>
      </c>
      <c r="M52" s="777">
        <f>5000+18000+5000+3600</f>
        <v>31600</v>
      </c>
      <c r="N52" s="777"/>
      <c r="O52" s="778"/>
      <c r="P52" s="397">
        <v>31600</v>
      </c>
      <c r="Q52" s="539">
        <v>31600</v>
      </c>
      <c r="R52" s="873" t="s">
        <v>207</v>
      </c>
      <c r="S52" s="73">
        <v>1</v>
      </c>
      <c r="T52" s="73">
        <v>1</v>
      </c>
      <c r="U52" s="74">
        <v>1</v>
      </c>
      <c r="V52" s="180"/>
      <c r="W52" s="180"/>
    </row>
    <row r="53" spans="1:27" s="1" customFormat="1" ht="27.75" customHeight="1">
      <c r="A53" s="1052"/>
      <c r="B53" s="173"/>
      <c r="C53" s="189"/>
      <c r="D53" s="1055"/>
      <c r="E53" s="1254"/>
      <c r="F53" s="509"/>
      <c r="G53" s="1055"/>
      <c r="H53" s="533"/>
      <c r="I53" s="535"/>
      <c r="J53" s="396"/>
      <c r="K53" s="396"/>
      <c r="L53" s="536"/>
      <c r="M53" s="537"/>
      <c r="N53" s="537"/>
      <c r="O53" s="538"/>
      <c r="P53" s="1173"/>
      <c r="Q53" s="539"/>
      <c r="R53" s="389" t="s">
        <v>208</v>
      </c>
      <c r="S53" s="69">
        <v>10</v>
      </c>
      <c r="T53" s="69">
        <v>10</v>
      </c>
      <c r="U53" s="70">
        <v>10</v>
      </c>
      <c r="V53" s="180"/>
      <c r="W53" s="180"/>
    </row>
    <row r="54" spans="1:27" s="1" customFormat="1" ht="40.5" customHeight="1">
      <c r="A54" s="1052"/>
      <c r="B54" s="173"/>
      <c r="C54" s="189"/>
      <c r="D54" s="1055"/>
      <c r="E54" s="191"/>
      <c r="F54" s="509"/>
      <c r="G54" s="1055"/>
      <c r="H54" s="533"/>
      <c r="I54" s="535"/>
      <c r="J54" s="396"/>
      <c r="K54" s="396"/>
      <c r="L54" s="536"/>
      <c r="M54" s="537"/>
      <c r="N54" s="537"/>
      <c r="O54" s="538"/>
      <c r="P54" s="1173"/>
      <c r="Q54" s="539"/>
      <c r="R54" s="532" t="s">
        <v>210</v>
      </c>
      <c r="S54" s="69">
        <v>3</v>
      </c>
      <c r="T54" s="67">
        <v>3</v>
      </c>
      <c r="U54" s="68">
        <v>3</v>
      </c>
      <c r="V54" s="180"/>
      <c r="W54" s="180"/>
    </row>
    <row r="55" spans="1:27" s="1" customFormat="1" ht="27.75" customHeight="1">
      <c r="A55" s="1116"/>
      <c r="B55" s="992"/>
      <c r="C55" s="993"/>
      <c r="D55" s="1117"/>
      <c r="E55" s="534"/>
      <c r="F55" s="543"/>
      <c r="G55" s="1117"/>
      <c r="H55" s="544"/>
      <c r="I55" s="404"/>
      <c r="J55" s="526"/>
      <c r="K55" s="526"/>
      <c r="L55" s="787"/>
      <c r="M55" s="788"/>
      <c r="N55" s="788"/>
      <c r="O55" s="416"/>
      <c r="P55" s="399"/>
      <c r="Q55" s="400"/>
      <c r="R55" s="522" t="s">
        <v>211</v>
      </c>
      <c r="S55" s="972">
        <v>2</v>
      </c>
      <c r="T55" s="163">
        <v>2</v>
      </c>
      <c r="U55" s="469">
        <v>2</v>
      </c>
      <c r="V55" s="180"/>
      <c r="W55" s="180"/>
    </row>
    <row r="56" spans="1:27" s="1" customFormat="1" ht="63.75" customHeight="1">
      <c r="A56" s="1052"/>
      <c r="B56" s="173"/>
      <c r="C56" s="189"/>
      <c r="D56" s="1073" t="s">
        <v>44</v>
      </c>
      <c r="E56" s="191" t="s">
        <v>185</v>
      </c>
      <c r="F56" s="509"/>
      <c r="G56" s="1055"/>
      <c r="H56" s="533"/>
      <c r="I56" s="190" t="s">
        <v>36</v>
      </c>
      <c r="J56" s="782"/>
      <c r="K56" s="779"/>
      <c r="L56" s="783">
        <v>50200</v>
      </c>
      <c r="M56" s="784">
        <v>50200</v>
      </c>
      <c r="N56" s="784"/>
      <c r="O56" s="785"/>
      <c r="P56" s="1174"/>
      <c r="Q56" s="786"/>
      <c r="R56" s="541" t="s">
        <v>212</v>
      </c>
      <c r="S56" s="874">
        <v>1</v>
      </c>
      <c r="T56" s="874"/>
      <c r="U56" s="875"/>
      <c r="V56" s="180"/>
      <c r="W56" s="180"/>
    </row>
    <row r="57" spans="1:27" s="1" customFormat="1" ht="30" customHeight="1">
      <c r="A57" s="1052"/>
      <c r="B57" s="173"/>
      <c r="C57" s="189"/>
      <c r="D57" s="1117"/>
      <c r="E57" s="534"/>
      <c r="F57" s="543"/>
      <c r="G57" s="1117"/>
      <c r="H57" s="544"/>
      <c r="I57" s="398" t="s">
        <v>36</v>
      </c>
      <c r="J57" s="545">
        <v>4576</v>
      </c>
      <c r="K57" s="195">
        <v>4576</v>
      </c>
      <c r="L57" s="546">
        <f>3000+3500+7000+2000+1000+2500+5300+7600</f>
        <v>31900</v>
      </c>
      <c r="M57" s="547">
        <f>3000+3500+7000+2000+1000+2500+5300+7600</f>
        <v>31900</v>
      </c>
      <c r="N57" s="547"/>
      <c r="O57" s="548"/>
      <c r="P57" s="1175">
        <f>9000+8000+20000</f>
        <v>37000</v>
      </c>
      <c r="Q57" s="195">
        <f>20000</f>
        <v>20000</v>
      </c>
      <c r="R57" s="994" t="s">
        <v>274</v>
      </c>
      <c r="S57" s="995">
        <v>6</v>
      </c>
      <c r="T57" s="995">
        <v>4</v>
      </c>
      <c r="U57" s="996">
        <v>5</v>
      </c>
      <c r="V57" s="180"/>
      <c r="W57" s="180"/>
    </row>
    <row r="58" spans="1:27" s="1" customFormat="1" ht="13.5" thickBot="1">
      <c r="A58" s="1053"/>
      <c r="B58" s="1070"/>
      <c r="C58" s="153"/>
      <c r="D58" s="154"/>
      <c r="E58" s="154"/>
      <c r="F58" s="154"/>
      <c r="G58" s="154"/>
      <c r="H58" s="1509" t="s">
        <v>76</v>
      </c>
      <c r="I58" s="1510"/>
      <c r="J58" s="196">
        <f t="shared" ref="J58:Q58" si="5">SUM(J49:J57)</f>
        <v>68408</v>
      </c>
      <c r="K58" s="196">
        <f t="shared" si="5"/>
        <v>68408</v>
      </c>
      <c r="L58" s="196">
        <f t="shared" si="5"/>
        <v>182100</v>
      </c>
      <c r="M58" s="1177">
        <f t="shared" si="5"/>
        <v>182100</v>
      </c>
      <c r="N58" s="1177">
        <f t="shared" si="5"/>
        <v>0</v>
      </c>
      <c r="O58" s="1178">
        <f t="shared" si="5"/>
        <v>0</v>
      </c>
      <c r="P58" s="1166">
        <f t="shared" si="5"/>
        <v>137000</v>
      </c>
      <c r="Q58" s="196">
        <f t="shared" si="5"/>
        <v>120000</v>
      </c>
      <c r="R58" s="197"/>
      <c r="S58" s="198"/>
      <c r="T58" s="198"/>
      <c r="U58" s="199"/>
      <c r="V58" s="180"/>
      <c r="W58" s="180"/>
    </row>
    <row r="59" spans="1:27" s="5" customFormat="1" ht="15.75" customHeight="1">
      <c r="A59" s="1277" t="s">
        <v>29</v>
      </c>
      <c r="B59" s="1314" t="s">
        <v>29</v>
      </c>
      <c r="C59" s="1281" t="s">
        <v>57</v>
      </c>
      <c r="D59" s="200"/>
      <c r="E59" s="1581" t="s">
        <v>87</v>
      </c>
      <c r="F59" s="1311"/>
      <c r="G59" s="1305" t="s">
        <v>34</v>
      </c>
      <c r="H59" s="1499" t="s">
        <v>88</v>
      </c>
      <c r="I59" s="201" t="s">
        <v>36</v>
      </c>
      <c r="J59" s="165">
        <v>4439883</v>
      </c>
      <c r="K59" s="202">
        <f>4439883-393070</f>
        <v>4046813</v>
      </c>
      <c r="L59" s="203">
        <f>M59+O59</f>
        <v>5927500</v>
      </c>
      <c r="M59" s="204">
        <v>1254800</v>
      </c>
      <c r="N59" s="1167"/>
      <c r="O59" s="1168">
        <f>3402700+1400000-130000</f>
        <v>4672700</v>
      </c>
      <c r="P59" s="205">
        <v>3813000</v>
      </c>
      <c r="Q59" s="205">
        <v>3866200</v>
      </c>
      <c r="R59" s="1578" t="s">
        <v>89</v>
      </c>
      <c r="S59" s="1133">
        <v>6</v>
      </c>
      <c r="T59" s="1133">
        <v>7</v>
      </c>
      <c r="U59" s="1132">
        <v>8</v>
      </c>
      <c r="V59" s="206"/>
      <c r="W59" s="206"/>
    </row>
    <row r="60" spans="1:27" s="5" customFormat="1" ht="15" customHeight="1">
      <c r="A60" s="1277"/>
      <c r="B60" s="1314"/>
      <c r="C60" s="1281"/>
      <c r="D60" s="200"/>
      <c r="E60" s="1581"/>
      <c r="F60" s="1311"/>
      <c r="G60" s="1305"/>
      <c r="H60" s="1499"/>
      <c r="I60" s="207" t="s">
        <v>43</v>
      </c>
      <c r="J60" s="208">
        <v>4792058</v>
      </c>
      <c r="K60" s="209">
        <v>4792058</v>
      </c>
      <c r="L60" s="210"/>
      <c r="M60" s="211"/>
      <c r="N60" s="212"/>
      <c r="O60" s="213"/>
      <c r="P60" s="76"/>
      <c r="Q60" s="33"/>
      <c r="R60" s="1307"/>
      <c r="S60" s="1048"/>
      <c r="T60" s="1048"/>
      <c r="U60" s="1050"/>
      <c r="V60" s="206"/>
      <c r="W60" s="206"/>
    </row>
    <row r="61" spans="1:27" s="5" customFormat="1" ht="13.5" thickBot="1">
      <c r="A61" s="1278"/>
      <c r="B61" s="1304"/>
      <c r="C61" s="1282"/>
      <c r="D61" s="214"/>
      <c r="E61" s="1580"/>
      <c r="F61" s="1312"/>
      <c r="G61" s="1306"/>
      <c r="H61" s="1500"/>
      <c r="I61" s="215" t="s">
        <v>79</v>
      </c>
      <c r="J61" s="216">
        <f>SUM(J59:J60)</f>
        <v>9231941</v>
      </c>
      <c r="K61" s="216">
        <f>SUM(K59:K60)</f>
        <v>8838871</v>
      </c>
      <c r="L61" s="168">
        <f>L59</f>
        <v>5927500</v>
      </c>
      <c r="M61" s="217">
        <f>M59</f>
        <v>1254800</v>
      </c>
      <c r="N61" s="217">
        <f>N59</f>
        <v>0</v>
      </c>
      <c r="O61" s="218">
        <f>O59</f>
        <v>4672700</v>
      </c>
      <c r="P61" s="170">
        <f t="shared" ref="P61:Q61" si="6">SUM(P59:P59)</f>
        <v>3813000</v>
      </c>
      <c r="Q61" s="219">
        <f t="shared" si="6"/>
        <v>3866200</v>
      </c>
      <c r="R61" s="1308"/>
      <c r="S61" s="1049"/>
      <c r="T61" s="1049"/>
      <c r="U61" s="1051"/>
      <c r="V61" s="206"/>
      <c r="W61" s="206"/>
    </row>
    <row r="62" spans="1:27" s="5" customFormat="1" ht="21" customHeight="1">
      <c r="A62" s="1287" t="s">
        <v>29</v>
      </c>
      <c r="B62" s="1303" t="s">
        <v>29</v>
      </c>
      <c r="C62" s="1309" t="s">
        <v>58</v>
      </c>
      <c r="D62" s="200"/>
      <c r="E62" s="1579" t="s">
        <v>90</v>
      </c>
      <c r="F62" s="1311"/>
      <c r="G62" s="1313" t="s">
        <v>34</v>
      </c>
      <c r="H62" s="1575" t="s">
        <v>35</v>
      </c>
      <c r="I62" s="220" t="s">
        <v>36</v>
      </c>
      <c r="J62" s="221">
        <v>28962</v>
      </c>
      <c r="K62" s="222">
        <v>28962</v>
      </c>
      <c r="L62" s="223">
        <v>29000</v>
      </c>
      <c r="M62" s="211">
        <v>29000</v>
      </c>
      <c r="N62" s="212"/>
      <c r="O62" s="213"/>
      <c r="P62" s="224">
        <v>29000</v>
      </c>
      <c r="Q62" s="225">
        <v>29000</v>
      </c>
      <c r="R62" s="226"/>
      <c r="S62" s="1122"/>
      <c r="T62" s="1122"/>
      <c r="U62" s="227"/>
      <c r="V62" s="206"/>
      <c r="W62" s="206"/>
    </row>
    <row r="63" spans="1:27" s="5" customFormat="1" ht="18.75" customHeight="1" thickBot="1">
      <c r="A63" s="1278"/>
      <c r="B63" s="1304"/>
      <c r="C63" s="1310"/>
      <c r="D63" s="214"/>
      <c r="E63" s="1580"/>
      <c r="F63" s="1312"/>
      <c r="G63" s="1306"/>
      <c r="H63" s="1576"/>
      <c r="I63" s="714" t="s">
        <v>79</v>
      </c>
      <c r="J63" s="168">
        <f>SUM(J62:J62)</f>
        <v>28962</v>
      </c>
      <c r="K63" s="351">
        <f>SUM(K62:K62)</f>
        <v>28962</v>
      </c>
      <c r="L63" s="229">
        <f>L62</f>
        <v>29000</v>
      </c>
      <c r="M63" s="230">
        <f>M62</f>
        <v>29000</v>
      </c>
      <c r="N63" s="230"/>
      <c r="O63" s="231"/>
      <c r="P63" s="170">
        <f t="shared" ref="P63:Q63" si="7">SUM(P62:P62)</f>
        <v>29000</v>
      </c>
      <c r="Q63" s="219">
        <f t="shared" si="7"/>
        <v>29000</v>
      </c>
      <c r="R63" s="232"/>
      <c r="S63" s="1124"/>
      <c r="T63" s="1124"/>
      <c r="U63" s="233"/>
      <c r="V63" s="206"/>
      <c r="W63" s="206"/>
    </row>
    <row r="64" spans="1:27" s="1" customFormat="1" ht="51.75" customHeight="1">
      <c r="A64" s="234" t="s">
        <v>29</v>
      </c>
      <c r="B64" s="235" t="s">
        <v>29</v>
      </c>
      <c r="C64" s="236" t="s">
        <v>62</v>
      </c>
      <c r="D64" s="237"/>
      <c r="E64" s="1098" t="s">
        <v>91</v>
      </c>
      <c r="F64" s="238"/>
      <c r="G64" s="240">
        <v>1</v>
      </c>
      <c r="H64" s="871" t="s">
        <v>92</v>
      </c>
      <c r="I64" s="937" t="s">
        <v>94</v>
      </c>
      <c r="J64" s="938">
        <v>4055</v>
      </c>
      <c r="K64" s="939">
        <v>4055</v>
      </c>
      <c r="L64" s="929"/>
      <c r="M64" s="930"/>
      <c r="N64" s="930"/>
      <c r="O64" s="931"/>
      <c r="P64" s="932"/>
      <c r="Q64" s="929"/>
      <c r="R64" s="933"/>
      <c r="S64" s="934"/>
      <c r="T64" s="935"/>
      <c r="U64" s="936"/>
      <c r="V64" s="180"/>
      <c r="W64" s="180"/>
    </row>
    <row r="65" spans="1:30" s="1" customFormat="1" ht="29.25" customHeight="1">
      <c r="A65" s="24"/>
      <c r="B65" s="25"/>
      <c r="C65" s="26"/>
      <c r="D65" s="1577" t="s">
        <v>29</v>
      </c>
      <c r="E65" s="1460" t="s">
        <v>95</v>
      </c>
      <c r="F65" s="246"/>
      <c r="G65" s="247"/>
      <c r="H65" s="605"/>
      <c r="I65" s="449" t="s">
        <v>36</v>
      </c>
      <c r="J65" s="138">
        <v>36317</v>
      </c>
      <c r="K65" s="257">
        <v>36317</v>
      </c>
      <c r="L65" s="258">
        <v>49800</v>
      </c>
      <c r="M65" s="259">
        <v>49800</v>
      </c>
      <c r="N65" s="260"/>
      <c r="O65" s="136"/>
      <c r="P65" s="261">
        <v>64100</v>
      </c>
      <c r="Q65" s="555">
        <v>64100</v>
      </c>
      <c r="R65" s="585" t="s">
        <v>246</v>
      </c>
      <c r="S65" s="940">
        <v>65</v>
      </c>
      <c r="T65" s="941">
        <v>67</v>
      </c>
      <c r="U65" s="942">
        <v>67</v>
      </c>
      <c r="V65" s="870"/>
      <c r="W65" s="870"/>
      <c r="X65" s="870"/>
      <c r="Y65" s="870"/>
      <c r="Z65" s="878"/>
      <c r="AA65" s="878"/>
      <c r="AB65" s="878"/>
      <c r="AC65" s="878"/>
      <c r="AD65" s="878"/>
    </row>
    <row r="66" spans="1:30" s="1" customFormat="1" ht="28.5" customHeight="1">
      <c r="A66" s="24"/>
      <c r="B66" s="25"/>
      <c r="C66" s="26"/>
      <c r="D66" s="1524"/>
      <c r="E66" s="1460"/>
      <c r="F66" s="246"/>
      <c r="G66" s="247"/>
      <c r="H66" s="605"/>
      <c r="I66" s="577" t="s">
        <v>93</v>
      </c>
      <c r="J66" s="265">
        <v>11585</v>
      </c>
      <c r="K66" s="266">
        <v>11585</v>
      </c>
      <c r="L66" s="267">
        <v>3000</v>
      </c>
      <c r="M66" s="268">
        <v>3000</v>
      </c>
      <c r="N66" s="269"/>
      <c r="O66" s="270"/>
      <c r="P66" s="271">
        <v>3000</v>
      </c>
      <c r="Q66" s="579">
        <v>3000</v>
      </c>
      <c r="R66" s="586" t="s">
        <v>247</v>
      </c>
      <c r="S66" s="142">
        <v>17</v>
      </c>
      <c r="T66" s="256">
        <v>17</v>
      </c>
      <c r="U66" s="1146">
        <v>17</v>
      </c>
      <c r="V66" s="870"/>
      <c r="W66" s="870"/>
      <c r="X66" s="870"/>
      <c r="Y66" s="870"/>
    </row>
    <row r="67" spans="1:30" s="1" customFormat="1" ht="18" customHeight="1">
      <c r="A67" s="24"/>
      <c r="B67" s="25"/>
      <c r="C67" s="26"/>
      <c r="D67" s="245" t="s">
        <v>39</v>
      </c>
      <c r="E67" s="1573" t="s">
        <v>96</v>
      </c>
      <c r="F67" s="246"/>
      <c r="G67" s="247"/>
      <c r="H67" s="605"/>
      <c r="I67" s="943" t="s">
        <v>41</v>
      </c>
      <c r="J67" s="272"/>
      <c r="K67" s="273"/>
      <c r="L67" s="134">
        <v>46900</v>
      </c>
      <c r="M67" s="135">
        <v>46900</v>
      </c>
      <c r="N67" s="135"/>
      <c r="O67" s="274"/>
      <c r="P67" s="261">
        <v>30100</v>
      </c>
      <c r="Q67" s="42">
        <v>28900</v>
      </c>
      <c r="R67" s="1574" t="s">
        <v>97</v>
      </c>
      <c r="S67" s="182">
        <v>21</v>
      </c>
      <c r="T67" s="43">
        <v>19</v>
      </c>
      <c r="U67" s="44">
        <v>19</v>
      </c>
      <c r="V67" s="1063"/>
      <c r="W67" s="1063"/>
      <c r="X67" s="1063"/>
      <c r="Y67" s="1063"/>
    </row>
    <row r="68" spans="1:30" s="1" customFormat="1" ht="21" customHeight="1">
      <c r="A68" s="24"/>
      <c r="B68" s="25"/>
      <c r="C68" s="26"/>
      <c r="D68" s="245"/>
      <c r="E68" s="1456"/>
      <c r="F68" s="246"/>
      <c r="G68" s="247"/>
      <c r="H68" s="605"/>
      <c r="I68" s="422" t="s">
        <v>36</v>
      </c>
      <c r="J68" s="95">
        <v>29976</v>
      </c>
      <c r="K68" s="251">
        <v>29976</v>
      </c>
      <c r="L68" s="275"/>
      <c r="M68" s="276"/>
      <c r="N68" s="276"/>
      <c r="O68" s="277"/>
      <c r="P68" s="278"/>
      <c r="Q68" s="275"/>
      <c r="R68" s="1400"/>
      <c r="S68" s="970"/>
      <c r="T68" s="970"/>
      <c r="U68" s="99"/>
      <c r="V68" s="180"/>
      <c r="W68" s="180"/>
    </row>
    <row r="69" spans="1:30" s="1" customFormat="1" ht="28.5" customHeight="1">
      <c r="A69" s="24"/>
      <c r="B69" s="25"/>
      <c r="C69" s="26"/>
      <c r="D69" s="279" t="s">
        <v>44</v>
      </c>
      <c r="E69" s="1375" t="s">
        <v>98</v>
      </c>
      <c r="F69" s="246"/>
      <c r="G69" s="247"/>
      <c r="H69" s="280"/>
      <c r="I69" s="592" t="s">
        <v>41</v>
      </c>
      <c r="J69" s="141"/>
      <c r="K69" s="253"/>
      <c r="L69" s="114">
        <v>48200</v>
      </c>
      <c r="M69" s="115"/>
      <c r="N69" s="115"/>
      <c r="O69" s="281">
        <v>48200</v>
      </c>
      <c r="P69" s="282">
        <v>43500</v>
      </c>
      <c r="Q69" s="580">
        <v>40300</v>
      </c>
      <c r="R69" s="865" t="s">
        <v>99</v>
      </c>
      <c r="S69" s="283">
        <v>8</v>
      </c>
      <c r="T69" s="283">
        <v>4</v>
      </c>
      <c r="U69" s="284">
        <v>4</v>
      </c>
    </row>
    <row r="70" spans="1:30" s="1" customFormat="1" ht="29.25" customHeight="1">
      <c r="A70" s="24"/>
      <c r="B70" s="25"/>
      <c r="C70" s="26"/>
      <c r="D70" s="285"/>
      <c r="E70" s="1449"/>
      <c r="F70" s="632"/>
      <c r="G70" s="631"/>
      <c r="H70" s="633"/>
      <c r="I70" s="422" t="s">
        <v>36</v>
      </c>
      <c r="J70" s="95">
        <v>71535</v>
      </c>
      <c r="K70" s="251">
        <v>71535</v>
      </c>
      <c r="L70" s="92"/>
      <c r="M70" s="90"/>
      <c r="N70" s="90"/>
      <c r="O70" s="286"/>
      <c r="P70" s="287"/>
      <c r="Q70" s="581"/>
      <c r="R70" s="126"/>
      <c r="S70" s="288"/>
      <c r="T70" s="289"/>
      <c r="U70" s="290"/>
    </row>
    <row r="71" spans="1:30" s="1" customFormat="1" ht="24" customHeight="1">
      <c r="A71" s="24"/>
      <c r="B71" s="291"/>
      <c r="C71" s="292"/>
      <c r="D71" s="293" t="s">
        <v>46</v>
      </c>
      <c r="E71" s="1426" t="s">
        <v>179</v>
      </c>
      <c r="F71" s="658"/>
      <c r="G71" s="659">
        <v>1</v>
      </c>
      <c r="H71" s="1137" t="s">
        <v>100</v>
      </c>
      <c r="I71" s="668" t="s">
        <v>41</v>
      </c>
      <c r="J71" s="138"/>
      <c r="K71" s="257"/>
      <c r="L71" s="134">
        <v>4500</v>
      </c>
      <c r="M71" s="135">
        <v>4500</v>
      </c>
      <c r="N71" s="135"/>
      <c r="O71" s="137"/>
      <c r="P71" s="295">
        <v>14500</v>
      </c>
      <c r="Q71" s="36">
        <v>14500</v>
      </c>
      <c r="R71" s="524" t="s">
        <v>181</v>
      </c>
      <c r="S71" s="294">
        <v>2</v>
      </c>
      <c r="T71" s="915">
        <v>1</v>
      </c>
      <c r="U71" s="44">
        <v>1</v>
      </c>
      <c r="V71" s="80"/>
      <c r="W71" s="80"/>
    </row>
    <row r="72" spans="1:30" s="1" customFormat="1" ht="31.5" customHeight="1">
      <c r="A72" s="24"/>
      <c r="B72" s="291"/>
      <c r="C72" s="297"/>
      <c r="D72" s="298"/>
      <c r="E72" s="1457"/>
      <c r="F72" s="84"/>
      <c r="G72" s="631"/>
      <c r="H72" s="611"/>
      <c r="I72" s="422" t="s">
        <v>36</v>
      </c>
      <c r="J72" s="95">
        <v>14481</v>
      </c>
      <c r="K72" s="251">
        <v>14481</v>
      </c>
      <c r="L72" s="124"/>
      <c r="M72" s="90"/>
      <c r="N72" s="90"/>
      <c r="O72" s="91"/>
      <c r="P72" s="299"/>
      <c r="Q72" s="87"/>
      <c r="R72" s="571" t="s">
        <v>180</v>
      </c>
      <c r="S72" s="83">
        <v>20</v>
      </c>
      <c r="T72" s="972">
        <v>20</v>
      </c>
      <c r="U72" s="99">
        <v>20</v>
      </c>
      <c r="V72" s="80"/>
      <c r="W72" s="80"/>
    </row>
    <row r="73" spans="1:30" s="1" customFormat="1" ht="42.75" customHeight="1">
      <c r="A73" s="1200"/>
      <c r="B73" s="1201"/>
      <c r="C73" s="1202"/>
      <c r="D73" s="300" t="s">
        <v>50</v>
      </c>
      <c r="E73" s="1100" t="s">
        <v>101</v>
      </c>
      <c r="F73" s="1203"/>
      <c r="G73" s="659">
        <v>1</v>
      </c>
      <c r="H73" s="1204" t="s">
        <v>92</v>
      </c>
      <c r="I73" s="422" t="s">
        <v>36</v>
      </c>
      <c r="J73" s="95">
        <v>13902</v>
      </c>
      <c r="K73" s="251">
        <v>13902</v>
      </c>
      <c r="L73" s="124">
        <v>5500</v>
      </c>
      <c r="M73" s="90">
        <v>5500</v>
      </c>
      <c r="N73" s="90"/>
      <c r="O73" s="91"/>
      <c r="P73" s="252">
        <v>3000</v>
      </c>
      <c r="Q73" s="178">
        <v>3000</v>
      </c>
      <c r="R73" s="179" t="s">
        <v>102</v>
      </c>
      <c r="S73" s="142">
        <v>25</v>
      </c>
      <c r="T73" s="970">
        <v>10</v>
      </c>
      <c r="U73" s="99">
        <v>10</v>
      </c>
      <c r="V73" s="870"/>
      <c r="W73" s="870"/>
      <c r="X73" s="870"/>
      <c r="Y73" s="870"/>
    </row>
    <row r="74" spans="1:30" s="1" customFormat="1" ht="58.5" customHeight="1">
      <c r="A74" s="24"/>
      <c r="B74" s="291"/>
      <c r="C74" s="292"/>
      <c r="D74" s="301" t="s">
        <v>54</v>
      </c>
      <c r="E74" s="302" t="s">
        <v>103</v>
      </c>
      <c r="F74" s="303"/>
      <c r="G74" s="305"/>
      <c r="H74" s="607"/>
      <c r="I74" s="366" t="s">
        <v>36</v>
      </c>
      <c r="J74" s="145">
        <v>12454</v>
      </c>
      <c r="K74" s="248">
        <v>12454</v>
      </c>
      <c r="L74" s="119">
        <v>12500</v>
      </c>
      <c r="M74" s="121">
        <v>12500</v>
      </c>
      <c r="N74" s="121"/>
      <c r="O74" s="144"/>
      <c r="P74" s="249">
        <v>12500</v>
      </c>
      <c r="Q74" s="55">
        <v>12500</v>
      </c>
      <c r="R74" s="179" t="s">
        <v>104</v>
      </c>
      <c r="S74" s="185">
        <v>116</v>
      </c>
      <c r="T74" s="1148">
        <v>116</v>
      </c>
      <c r="U74" s="151">
        <v>116</v>
      </c>
    </row>
    <row r="75" spans="1:30" s="1" customFormat="1" ht="29.25" customHeight="1">
      <c r="A75" s="24"/>
      <c r="B75" s="25"/>
      <c r="C75" s="292"/>
      <c r="D75" s="1569" t="s">
        <v>57</v>
      </c>
      <c r="E75" s="1452" t="s">
        <v>105</v>
      </c>
      <c r="F75" s="303"/>
      <c r="G75" s="305"/>
      <c r="H75" s="607"/>
      <c r="I75" s="572" t="s">
        <v>36</v>
      </c>
      <c r="J75" s="306">
        <v>4953</v>
      </c>
      <c r="K75" s="307">
        <v>4953</v>
      </c>
      <c r="L75" s="308">
        <v>5000</v>
      </c>
      <c r="M75" s="309">
        <v>5000</v>
      </c>
      <c r="N75" s="310"/>
      <c r="O75" s="311"/>
      <c r="P75" s="312">
        <v>3000</v>
      </c>
      <c r="Q75" s="1182">
        <v>3000</v>
      </c>
      <c r="R75" s="587" t="s">
        <v>178</v>
      </c>
      <c r="S75" s="313">
        <v>1</v>
      </c>
      <c r="T75" s="313">
        <v>1</v>
      </c>
      <c r="U75" s="314">
        <v>1</v>
      </c>
    </row>
    <row r="76" spans="1:30" s="1" customFormat="1" ht="29.25" customHeight="1">
      <c r="A76" s="24"/>
      <c r="B76" s="25"/>
      <c r="C76" s="292"/>
      <c r="D76" s="1569"/>
      <c r="E76" s="1452"/>
      <c r="F76" s="303"/>
      <c r="G76" s="305"/>
      <c r="H76" s="607"/>
      <c r="I76" s="627" t="s">
        <v>36</v>
      </c>
      <c r="J76" s="628"/>
      <c r="K76" s="629"/>
      <c r="L76" s="315">
        <v>2500</v>
      </c>
      <c r="M76" s="316">
        <v>2500</v>
      </c>
      <c r="N76" s="316"/>
      <c r="O76" s="317"/>
      <c r="P76" s="287">
        <v>2500</v>
      </c>
      <c r="Q76" s="581">
        <v>2500</v>
      </c>
      <c r="R76" s="126" t="s">
        <v>106</v>
      </c>
      <c r="S76" s="289">
        <v>32</v>
      </c>
      <c r="T76" s="289">
        <v>25</v>
      </c>
      <c r="U76" s="290">
        <v>10</v>
      </c>
    </row>
    <row r="77" spans="1:30" s="1" customFormat="1" ht="42.75" customHeight="1">
      <c r="A77" s="24"/>
      <c r="B77" s="291"/>
      <c r="C77" s="292"/>
      <c r="D77" s="318" t="s">
        <v>58</v>
      </c>
      <c r="E77" s="302" t="s">
        <v>107</v>
      </c>
      <c r="F77" s="303"/>
      <c r="G77" s="305"/>
      <c r="H77" s="607"/>
      <c r="I77" s="422" t="s">
        <v>36</v>
      </c>
      <c r="J77" s="95">
        <v>2607</v>
      </c>
      <c r="K77" s="251">
        <v>2607</v>
      </c>
      <c r="L77" s="124">
        <v>7400</v>
      </c>
      <c r="M77" s="90">
        <v>7400</v>
      </c>
      <c r="N77" s="90"/>
      <c r="O77" s="91"/>
      <c r="P77" s="252">
        <v>7400</v>
      </c>
      <c r="Q77" s="178">
        <v>7400</v>
      </c>
      <c r="R77" s="179" t="s">
        <v>108</v>
      </c>
      <c r="S77" s="970">
        <v>100</v>
      </c>
      <c r="T77" s="970">
        <v>100</v>
      </c>
      <c r="U77" s="99">
        <v>100</v>
      </c>
      <c r="V77" s="80"/>
    </row>
    <row r="78" spans="1:30" s="1" customFormat="1" ht="41.25" customHeight="1">
      <c r="A78" s="24"/>
      <c r="B78" s="291"/>
      <c r="C78" s="292"/>
      <c r="D78" s="563" t="s">
        <v>62</v>
      </c>
      <c r="E78" s="385" t="s">
        <v>109</v>
      </c>
      <c r="F78" s="327"/>
      <c r="G78" s="634"/>
      <c r="H78" s="635"/>
      <c r="I78" s="422" t="s">
        <v>36</v>
      </c>
      <c r="J78" s="95">
        <v>9268</v>
      </c>
      <c r="K78" s="251">
        <v>9268</v>
      </c>
      <c r="L78" s="124">
        <v>5000</v>
      </c>
      <c r="M78" s="90">
        <v>5000</v>
      </c>
      <c r="N78" s="90"/>
      <c r="O78" s="91"/>
      <c r="P78" s="252">
        <v>3700</v>
      </c>
      <c r="Q78" s="178">
        <v>3700</v>
      </c>
      <c r="R78" s="179" t="s">
        <v>177</v>
      </c>
      <c r="S78" s="98">
        <v>2</v>
      </c>
      <c r="T78" s="970">
        <v>1</v>
      </c>
      <c r="U78" s="99">
        <v>1</v>
      </c>
      <c r="V78" s="870"/>
      <c r="W78" s="870"/>
      <c r="X78" s="870"/>
    </row>
    <row r="79" spans="1:30" s="1" customFormat="1" ht="27.75" customHeight="1">
      <c r="A79" s="24"/>
      <c r="B79" s="291"/>
      <c r="C79" s="297"/>
      <c r="D79" s="320" t="s">
        <v>67</v>
      </c>
      <c r="E79" s="321" t="s">
        <v>110</v>
      </c>
      <c r="F79" s="589"/>
      <c r="G79" s="636"/>
      <c r="H79" s="637"/>
      <c r="I79" s="575" t="s">
        <v>36</v>
      </c>
      <c r="J79" s="145">
        <v>7000</v>
      </c>
      <c r="K79" s="248">
        <v>7000</v>
      </c>
      <c r="L79" s="119">
        <v>7000</v>
      </c>
      <c r="M79" s="121">
        <v>7000</v>
      </c>
      <c r="N79" s="121"/>
      <c r="O79" s="144"/>
      <c r="P79" s="322">
        <v>7000</v>
      </c>
      <c r="Q79" s="51">
        <v>7000</v>
      </c>
      <c r="R79" s="1181" t="s">
        <v>111</v>
      </c>
      <c r="S79" s="324" t="s">
        <v>112</v>
      </c>
      <c r="T79" s="324" t="s">
        <v>112</v>
      </c>
      <c r="U79" s="325" t="s">
        <v>112</v>
      </c>
      <c r="V79" s="80"/>
      <c r="W79" s="80"/>
    </row>
    <row r="80" spans="1:30" s="1" customFormat="1" ht="28.5" customHeight="1">
      <c r="A80" s="24"/>
      <c r="B80" s="291"/>
      <c r="C80" s="292"/>
      <c r="D80" s="326" t="s">
        <v>71</v>
      </c>
      <c r="E80" s="1454" t="s">
        <v>113</v>
      </c>
      <c r="F80" s="303"/>
      <c r="G80" s="247">
        <v>1</v>
      </c>
      <c r="H80" s="1571" t="s">
        <v>92</v>
      </c>
      <c r="I80" s="578" t="s">
        <v>36</v>
      </c>
      <c r="J80" s="306">
        <v>38954</v>
      </c>
      <c r="K80" s="307">
        <v>38954</v>
      </c>
      <c r="L80" s="100">
        <v>28100</v>
      </c>
      <c r="M80" s="102"/>
      <c r="N80" s="102"/>
      <c r="O80" s="329">
        <v>28100</v>
      </c>
      <c r="P80" s="330"/>
      <c r="Q80" s="582"/>
      <c r="R80" s="574" t="s">
        <v>248</v>
      </c>
      <c r="S80" s="1179">
        <v>1</v>
      </c>
      <c r="T80" s="880">
        <v>1</v>
      </c>
      <c r="U80" s="881">
        <v>1</v>
      </c>
      <c r="V80" s="1063"/>
      <c r="W80" s="1063"/>
      <c r="X80" s="1063"/>
    </row>
    <row r="81" spans="1:21" s="1" customFormat="1" ht="16.5" customHeight="1">
      <c r="A81" s="24"/>
      <c r="B81" s="291"/>
      <c r="C81" s="292"/>
      <c r="D81" s="1055"/>
      <c r="E81" s="1570"/>
      <c r="F81" s="303"/>
      <c r="G81" s="328"/>
      <c r="H81" s="1572"/>
      <c r="I81" s="444" t="s">
        <v>41</v>
      </c>
      <c r="J81" s="141"/>
      <c r="K81" s="253"/>
      <c r="L81" s="113">
        <v>47100</v>
      </c>
      <c r="M81" s="115"/>
      <c r="N81" s="115"/>
      <c r="O81" s="140">
        <v>47100</v>
      </c>
      <c r="P81" s="255">
        <v>28000</v>
      </c>
      <c r="Q81" s="555">
        <v>28000</v>
      </c>
      <c r="R81" s="1143" t="s">
        <v>249</v>
      </c>
      <c r="S81" s="1180">
        <v>3</v>
      </c>
      <c r="T81" s="1144">
        <v>2</v>
      </c>
      <c r="U81" s="333">
        <v>2</v>
      </c>
    </row>
    <row r="82" spans="1:21" s="1" customFormat="1" ht="18" customHeight="1" thickBot="1">
      <c r="A82" s="24"/>
      <c r="B82" s="291"/>
      <c r="C82" s="292"/>
      <c r="D82" s="334"/>
      <c r="E82" s="1449"/>
      <c r="F82" s="319"/>
      <c r="G82" s="335"/>
      <c r="H82" s="576" t="s">
        <v>100</v>
      </c>
      <c r="I82" s="609" t="s">
        <v>36</v>
      </c>
      <c r="J82" s="95">
        <v>8000</v>
      </c>
      <c r="K82" s="251">
        <v>8000</v>
      </c>
      <c r="L82" s="124"/>
      <c r="M82" s="90"/>
      <c r="N82" s="90"/>
      <c r="O82" s="91"/>
      <c r="P82" s="252"/>
      <c r="Q82" s="178"/>
      <c r="R82" s="1183"/>
      <c r="S82" s="1184"/>
      <c r="T82" s="1145"/>
      <c r="U82" s="1185"/>
    </row>
    <row r="83" spans="1:21" s="1" customFormat="1" ht="13.5" thickBot="1">
      <c r="A83" s="337"/>
      <c r="B83" s="338"/>
      <c r="C83" s="154"/>
      <c r="D83" s="154"/>
      <c r="E83" s="154"/>
      <c r="F83" s="154"/>
      <c r="G83" s="154"/>
      <c r="H83" s="1509" t="s">
        <v>76</v>
      </c>
      <c r="I83" s="1510"/>
      <c r="J83" s="339">
        <f>SUM(J64:J82)</f>
        <v>265087</v>
      </c>
      <c r="K83" s="339">
        <f>SUM(K64:K82)</f>
        <v>265087</v>
      </c>
      <c r="L83" s="340">
        <f t="shared" ref="L83:Q83" si="8">SUM(L65:L82)</f>
        <v>272500</v>
      </c>
      <c r="M83" s="341">
        <f t="shared" si="8"/>
        <v>149100</v>
      </c>
      <c r="N83" s="341">
        <f t="shared" si="8"/>
        <v>0</v>
      </c>
      <c r="O83" s="342">
        <f t="shared" si="8"/>
        <v>123400</v>
      </c>
      <c r="P83" s="343">
        <f t="shared" si="8"/>
        <v>222300</v>
      </c>
      <c r="Q83" s="583">
        <f t="shared" si="8"/>
        <v>217900</v>
      </c>
      <c r="R83" s="197"/>
      <c r="S83" s="198"/>
      <c r="T83" s="198"/>
      <c r="U83" s="199"/>
    </row>
    <row r="84" spans="1:21" s="1" customFormat="1" ht="30" customHeight="1">
      <c r="A84" s="1287" t="s">
        <v>29</v>
      </c>
      <c r="B84" s="1303" t="s">
        <v>29</v>
      </c>
      <c r="C84" s="1289" t="s">
        <v>67</v>
      </c>
      <c r="D84" s="1567"/>
      <c r="E84" s="1321" t="s">
        <v>114</v>
      </c>
      <c r="F84" s="1290"/>
      <c r="G84" s="1450">
        <v>1</v>
      </c>
      <c r="H84" s="1508" t="s">
        <v>234</v>
      </c>
      <c r="I84" s="345" t="s">
        <v>36</v>
      </c>
      <c r="J84" s="114">
        <v>8689</v>
      </c>
      <c r="K84" s="222">
        <v>8689</v>
      </c>
      <c r="L84" s="223">
        <v>9000</v>
      </c>
      <c r="M84" s="211">
        <v>9000</v>
      </c>
      <c r="N84" s="254"/>
      <c r="O84" s="117"/>
      <c r="P84" s="346">
        <v>9000</v>
      </c>
      <c r="Q84" s="347">
        <v>9000</v>
      </c>
      <c r="R84" s="348" t="s">
        <v>115</v>
      </c>
      <c r="S84" s="244">
        <v>5</v>
      </c>
      <c r="T84" s="1133">
        <v>5</v>
      </c>
      <c r="U84" s="1132">
        <v>5</v>
      </c>
    </row>
    <row r="85" spans="1:21" s="1" customFormat="1" ht="21.75" customHeight="1" thickBot="1">
      <c r="A85" s="1278"/>
      <c r="B85" s="1304"/>
      <c r="C85" s="1282"/>
      <c r="D85" s="1568"/>
      <c r="E85" s="1322"/>
      <c r="F85" s="1286"/>
      <c r="G85" s="1451"/>
      <c r="H85" s="1519"/>
      <c r="I85" s="349" t="s">
        <v>79</v>
      </c>
      <c r="J85" s="350">
        <f>SUM(J84)</f>
        <v>8689</v>
      </c>
      <c r="K85" s="351">
        <f>SUM(K84)</f>
        <v>8689</v>
      </c>
      <c r="L85" s="352">
        <f>SUM(L84)</f>
        <v>9000</v>
      </c>
      <c r="M85" s="352">
        <f>SUM(M84)</f>
        <v>9000</v>
      </c>
      <c r="N85" s="352">
        <f t="shared" ref="N85:O85" si="9">SUM(N84)</f>
        <v>0</v>
      </c>
      <c r="O85" s="353">
        <f t="shared" si="9"/>
        <v>0</v>
      </c>
      <c r="P85" s="219">
        <f>P84</f>
        <v>9000</v>
      </c>
      <c r="Q85" s="170">
        <f>Q84</f>
        <v>9000</v>
      </c>
      <c r="R85" s="354"/>
      <c r="S85" s="355"/>
      <c r="T85" s="1049"/>
      <c r="U85" s="1051"/>
    </row>
    <row r="86" spans="1:21" s="364" customFormat="1" ht="27.75" customHeight="1">
      <c r="A86" s="1287" t="s">
        <v>29</v>
      </c>
      <c r="B86" s="1303" t="s">
        <v>29</v>
      </c>
      <c r="C86" s="1315" t="s">
        <v>71</v>
      </c>
      <c r="D86" s="1564"/>
      <c r="E86" s="356" t="s">
        <v>116</v>
      </c>
      <c r="F86" s="1318"/>
      <c r="G86" s="1354" t="s">
        <v>84</v>
      </c>
      <c r="H86" s="1559" t="s">
        <v>117</v>
      </c>
      <c r="I86" s="201" t="s">
        <v>38</v>
      </c>
      <c r="J86" s="357">
        <v>286374</v>
      </c>
      <c r="K86" s="358">
        <v>286374</v>
      </c>
      <c r="L86" s="656">
        <v>385200</v>
      </c>
      <c r="M86" s="359">
        <v>385200</v>
      </c>
      <c r="N86" s="359"/>
      <c r="O86" s="360"/>
      <c r="P86" s="361">
        <v>385200</v>
      </c>
      <c r="Q86" s="202">
        <v>385200</v>
      </c>
      <c r="R86" s="362" t="s">
        <v>214</v>
      </c>
      <c r="S86" s="747">
        <v>780</v>
      </c>
      <c r="T86" s="1122">
        <v>780</v>
      </c>
      <c r="U86" s="227">
        <v>780</v>
      </c>
    </row>
    <row r="87" spans="1:21" s="364" customFormat="1" ht="28.5" customHeight="1">
      <c r="A87" s="1277"/>
      <c r="B87" s="1314"/>
      <c r="C87" s="1316"/>
      <c r="D87" s="1565"/>
      <c r="E87" s="365" t="s">
        <v>118</v>
      </c>
      <c r="F87" s="1319"/>
      <c r="G87" s="1453"/>
      <c r="H87" s="1560"/>
      <c r="I87" s="366" t="s">
        <v>38</v>
      </c>
      <c r="J87" s="248">
        <v>7820</v>
      </c>
      <c r="K87" s="145">
        <v>7820</v>
      </c>
      <c r="L87" s="657">
        <v>7100</v>
      </c>
      <c r="M87" s="121">
        <v>7100</v>
      </c>
      <c r="N87" s="148"/>
      <c r="O87" s="367"/>
      <c r="P87" s="51">
        <v>7100</v>
      </c>
      <c r="Q87" s="323">
        <v>7100</v>
      </c>
      <c r="R87" s="1443" t="s">
        <v>215</v>
      </c>
      <c r="S87" s="142">
        <v>1</v>
      </c>
      <c r="T87" s="1048">
        <v>1</v>
      </c>
      <c r="U87" s="1050">
        <v>1</v>
      </c>
    </row>
    <row r="88" spans="1:21" s="364" customFormat="1" ht="21" customHeight="1" thickBot="1">
      <c r="A88" s="1278"/>
      <c r="B88" s="1304"/>
      <c r="C88" s="1317"/>
      <c r="D88" s="1566"/>
      <c r="E88" s="368" t="s">
        <v>119</v>
      </c>
      <c r="F88" s="1320"/>
      <c r="G88" s="1356"/>
      <c r="H88" s="1561"/>
      <c r="I88" s="349" t="s">
        <v>79</v>
      </c>
      <c r="J88" s="350">
        <f>SUM(J86:J87)</f>
        <v>294194</v>
      </c>
      <c r="K88" s="351">
        <f>SUM(K86:K87)</f>
        <v>294194</v>
      </c>
      <c r="L88" s="352">
        <f>SUM(L86:L87)</f>
        <v>392300</v>
      </c>
      <c r="M88" s="352">
        <f>SUM(M86:M87)</f>
        <v>392300</v>
      </c>
      <c r="N88" s="352">
        <f t="shared" ref="N88:Q88" si="10">SUM(N86:N87)</f>
        <v>0</v>
      </c>
      <c r="O88" s="352">
        <f t="shared" si="10"/>
        <v>0</v>
      </c>
      <c r="P88" s="219">
        <f>SUM(P86:P87)</f>
        <v>392300</v>
      </c>
      <c r="Q88" s="170">
        <f t="shared" si="10"/>
        <v>392300</v>
      </c>
      <c r="R88" s="1444"/>
      <c r="S88" s="355"/>
      <c r="T88" s="369"/>
      <c r="U88" s="370"/>
    </row>
    <row r="89" spans="1:21" s="1" customFormat="1" ht="15" customHeight="1" thickBot="1">
      <c r="A89" s="1053" t="s">
        <v>29</v>
      </c>
      <c r="B89" s="1070" t="s">
        <v>29</v>
      </c>
      <c r="C89" s="1445" t="s">
        <v>120</v>
      </c>
      <c r="D89" s="1344"/>
      <c r="E89" s="1344"/>
      <c r="F89" s="1344"/>
      <c r="G89" s="1344"/>
      <c r="H89" s="1344"/>
      <c r="I89" s="1446"/>
      <c r="J89" s="371">
        <f t="shared" ref="J89:Q89" si="11">J88+J85+J83+J63+J61+J58+J47+J45+J43+J41+J39</f>
        <v>17251020</v>
      </c>
      <c r="K89" s="371">
        <f t="shared" si="11"/>
        <v>16934408</v>
      </c>
      <c r="L89" s="371">
        <f t="shared" si="11"/>
        <v>15508600</v>
      </c>
      <c r="M89" s="371">
        <f t="shared" si="11"/>
        <v>10619200</v>
      </c>
      <c r="N89" s="371">
        <f t="shared" si="11"/>
        <v>4819200</v>
      </c>
      <c r="O89" s="371">
        <f t="shared" si="11"/>
        <v>4889400</v>
      </c>
      <c r="P89" s="372">
        <f t="shared" si="11"/>
        <v>11735900</v>
      </c>
      <c r="Q89" s="373">
        <f t="shared" si="11"/>
        <v>11864100</v>
      </c>
      <c r="R89" s="374"/>
      <c r="S89" s="375"/>
      <c r="T89" s="375"/>
      <c r="U89" s="376"/>
    </row>
    <row r="90" spans="1:21" s="1" customFormat="1" ht="17.25" customHeight="1" thickBot="1">
      <c r="A90" s="377" t="s">
        <v>29</v>
      </c>
      <c r="B90" s="378" t="s">
        <v>39</v>
      </c>
      <c r="C90" s="1345" t="s">
        <v>121</v>
      </c>
      <c r="D90" s="1346"/>
      <c r="E90" s="1346"/>
      <c r="F90" s="1346"/>
      <c r="G90" s="1346"/>
      <c r="H90" s="1346"/>
      <c r="I90" s="1346"/>
      <c r="J90" s="1346"/>
      <c r="K90" s="1346"/>
      <c r="L90" s="1447"/>
      <c r="M90" s="1447"/>
      <c r="N90" s="1447"/>
      <c r="O90" s="1447"/>
      <c r="P90" s="1346"/>
      <c r="Q90" s="1346"/>
      <c r="R90" s="1346"/>
      <c r="S90" s="1346"/>
      <c r="T90" s="1346"/>
      <c r="U90" s="1347"/>
    </row>
    <row r="91" spans="1:21" s="1" customFormat="1" ht="21.75" customHeight="1">
      <c r="A91" s="1059" t="s">
        <v>29</v>
      </c>
      <c r="B91" s="1069" t="s">
        <v>39</v>
      </c>
      <c r="C91" s="551" t="s">
        <v>29</v>
      </c>
      <c r="D91" s="1074"/>
      <c r="E91" s="1448" t="s">
        <v>122</v>
      </c>
      <c r="F91" s="1118"/>
      <c r="G91" s="1060" t="s">
        <v>34</v>
      </c>
      <c r="H91" s="1552" t="s">
        <v>124</v>
      </c>
      <c r="I91" s="379" t="s">
        <v>36</v>
      </c>
      <c r="J91" s="380"/>
      <c r="K91" s="525"/>
      <c r="L91" s="221"/>
      <c r="M91" s="239"/>
      <c r="N91" s="239"/>
      <c r="O91" s="565"/>
      <c r="P91" s="527"/>
      <c r="Q91" s="381"/>
      <c r="R91" s="382"/>
      <c r="S91" s="1065"/>
      <c r="T91" s="1065"/>
      <c r="U91" s="1067"/>
    </row>
    <row r="92" spans="1:21" s="1" customFormat="1" ht="17.25" customHeight="1">
      <c r="A92" s="1052"/>
      <c r="B92" s="1075"/>
      <c r="C92" s="1135"/>
      <c r="D92" s="1071"/>
      <c r="E92" s="1449"/>
      <c r="F92" s="1119"/>
      <c r="G92" s="1055"/>
      <c r="H92" s="1553"/>
      <c r="I92" s="383" t="s">
        <v>38</v>
      </c>
      <c r="J92" s="253"/>
      <c r="K92" s="114">
        <v>45997</v>
      </c>
      <c r="L92" s="92"/>
      <c r="M92" s="90"/>
      <c r="N92" s="90"/>
      <c r="O92" s="91"/>
      <c r="P92" s="528"/>
      <c r="Q92" s="88"/>
      <c r="R92" s="598"/>
      <c r="S92" s="83"/>
      <c r="T92" s="972"/>
      <c r="U92" s="85"/>
    </row>
    <row r="93" spans="1:21" s="1" customFormat="1" ht="25.5" customHeight="1">
      <c r="A93" s="1187"/>
      <c r="B93" s="1188"/>
      <c r="C93" s="1190"/>
      <c r="D93" s="1191" t="s">
        <v>29</v>
      </c>
      <c r="E93" s="1375" t="s">
        <v>250</v>
      </c>
      <c r="F93" s="1440" t="s">
        <v>123</v>
      </c>
      <c r="G93" s="1189"/>
      <c r="H93" s="1552"/>
      <c r="I93" s="384" t="s">
        <v>36</v>
      </c>
      <c r="J93" s="257">
        <v>367325</v>
      </c>
      <c r="K93" s="134">
        <v>367325</v>
      </c>
      <c r="L93" s="134">
        <f>M93+O93</f>
        <v>529200</v>
      </c>
      <c r="M93" s="135">
        <f>266200+7000</f>
        <v>273200</v>
      </c>
      <c r="N93" s="597"/>
      <c r="O93" s="137">
        <v>256000</v>
      </c>
      <c r="P93" s="529">
        <v>140000</v>
      </c>
      <c r="Q93" s="76">
        <v>150000</v>
      </c>
      <c r="R93" s="564" t="s">
        <v>216</v>
      </c>
      <c r="S93" s="603">
        <v>150</v>
      </c>
      <c r="T93" s="331">
        <v>150</v>
      </c>
      <c r="U93" s="332">
        <v>150</v>
      </c>
    </row>
    <row r="94" spans="1:21" s="1" customFormat="1" ht="26.25" customHeight="1">
      <c r="A94" s="1187"/>
      <c r="B94" s="1188"/>
      <c r="C94" s="1190"/>
      <c r="D94" s="968"/>
      <c r="E94" s="1551"/>
      <c r="F94" s="1619"/>
      <c r="G94" s="1189"/>
      <c r="H94" s="1553"/>
      <c r="I94" s="601"/>
      <c r="J94" s="253"/>
      <c r="K94" s="33"/>
      <c r="L94" s="114"/>
      <c r="M94" s="115"/>
      <c r="N94" s="304"/>
      <c r="O94" s="140"/>
      <c r="P94" s="528"/>
      <c r="Q94" s="76"/>
      <c r="R94" s="389" t="s">
        <v>227</v>
      </c>
      <c r="S94" s="386">
        <v>25</v>
      </c>
      <c r="T94" s="387">
        <v>50</v>
      </c>
      <c r="U94" s="388">
        <v>50</v>
      </c>
    </row>
    <row r="95" spans="1:21" s="1" customFormat="1" ht="26.25" customHeight="1">
      <c r="A95" s="1187"/>
      <c r="B95" s="1188"/>
      <c r="C95" s="1190"/>
      <c r="D95" s="968"/>
      <c r="E95" s="1196"/>
      <c r="F95" s="1619"/>
      <c r="G95" s="1189"/>
      <c r="H95" s="390"/>
      <c r="I95" s="601"/>
      <c r="J95" s="253"/>
      <c r="K95" s="114"/>
      <c r="L95" s="114"/>
      <c r="M95" s="115"/>
      <c r="N95" s="304"/>
      <c r="O95" s="140"/>
      <c r="P95" s="528"/>
      <c r="Q95" s="76"/>
      <c r="R95" s="389" t="s">
        <v>218</v>
      </c>
      <c r="S95" s="386">
        <v>5</v>
      </c>
      <c r="T95" s="387">
        <v>5</v>
      </c>
      <c r="U95" s="388">
        <v>6</v>
      </c>
    </row>
    <row r="96" spans="1:21" s="1" customFormat="1" ht="15" customHeight="1">
      <c r="A96" s="1187"/>
      <c r="B96" s="1188"/>
      <c r="C96" s="1190"/>
      <c r="D96" s="968"/>
      <c r="E96" s="1196"/>
      <c r="F96" s="1619"/>
      <c r="G96" s="1189"/>
      <c r="H96" s="390"/>
      <c r="I96" s="601"/>
      <c r="J96" s="281"/>
      <c r="K96" s="114"/>
      <c r="L96" s="114"/>
      <c r="M96" s="115"/>
      <c r="N96" s="304"/>
      <c r="O96" s="140"/>
      <c r="P96" s="528"/>
      <c r="Q96" s="76"/>
      <c r="R96" s="389" t="s">
        <v>125</v>
      </c>
      <c r="S96" s="386">
        <v>1</v>
      </c>
      <c r="T96" s="387"/>
      <c r="U96" s="388"/>
    </row>
    <row r="97" spans="1:21" s="1" customFormat="1" ht="15" customHeight="1">
      <c r="A97" s="111"/>
      <c r="B97" s="1188"/>
      <c r="C97" s="1190"/>
      <c r="D97" s="968"/>
      <c r="E97" s="1196"/>
      <c r="F97" s="1619"/>
      <c r="G97" s="968"/>
      <c r="H97" s="1136"/>
      <c r="I97" s="62"/>
      <c r="J97" s="113"/>
      <c r="K97" s="114"/>
      <c r="L97" s="113"/>
      <c r="M97" s="115"/>
      <c r="N97" s="115"/>
      <c r="O97" s="140"/>
      <c r="P97" s="141"/>
      <c r="Q97" s="141"/>
      <c r="R97" s="389" t="s">
        <v>219</v>
      </c>
      <c r="S97" s="386">
        <v>1</v>
      </c>
      <c r="T97" s="387"/>
      <c r="U97" s="388"/>
    </row>
    <row r="98" spans="1:21" s="1" customFormat="1" ht="13.5" customHeight="1">
      <c r="A98" s="1193"/>
      <c r="B98" s="1198"/>
      <c r="C98" s="1194"/>
      <c r="D98" s="1042"/>
      <c r="E98" s="393"/>
      <c r="F98" s="1197"/>
      <c r="G98" s="1195"/>
      <c r="H98" s="1208"/>
      <c r="I98" s="1043"/>
      <c r="J98" s="251"/>
      <c r="K98" s="92"/>
      <c r="L98" s="92"/>
      <c r="M98" s="1044"/>
      <c r="N98" s="1044"/>
      <c r="O98" s="91"/>
      <c r="P98" s="1045"/>
      <c r="Q98" s="88"/>
      <c r="R98" s="882" t="s">
        <v>219</v>
      </c>
      <c r="S98" s="883">
        <v>1</v>
      </c>
      <c r="T98" s="884"/>
      <c r="U98" s="885"/>
    </row>
    <row r="99" spans="1:21" s="1" customFormat="1" ht="18" customHeight="1">
      <c r="A99" s="1052"/>
      <c r="B99" s="1075"/>
      <c r="C99" s="1135"/>
      <c r="D99" s="1055"/>
      <c r="E99" s="385"/>
      <c r="F99" s="1186"/>
      <c r="G99" s="1055"/>
      <c r="H99" s="1552"/>
      <c r="I99" s="383"/>
      <c r="J99" s="253"/>
      <c r="K99" s="114"/>
      <c r="L99" s="114"/>
      <c r="M99" s="304"/>
      <c r="N99" s="599"/>
      <c r="O99" s="600"/>
      <c r="P99" s="528"/>
      <c r="Q99" s="76"/>
      <c r="R99" s="594" t="s">
        <v>220</v>
      </c>
      <c r="S99" s="1205">
        <v>439</v>
      </c>
      <c r="T99" s="1206">
        <v>439</v>
      </c>
      <c r="U99" s="1207">
        <v>439</v>
      </c>
    </row>
    <row r="100" spans="1:21" s="1" customFormat="1" ht="27" customHeight="1">
      <c r="A100" s="1052"/>
      <c r="B100" s="1075"/>
      <c r="C100" s="1135"/>
      <c r="D100" s="1042"/>
      <c r="E100" s="393"/>
      <c r="F100" s="1197"/>
      <c r="G100" s="1055"/>
      <c r="H100" s="1553"/>
      <c r="I100" s="1043"/>
      <c r="J100" s="251"/>
      <c r="K100" s="92"/>
      <c r="L100" s="92"/>
      <c r="M100" s="1044"/>
      <c r="N100" s="1044"/>
      <c r="O100" s="91"/>
      <c r="P100" s="1045"/>
      <c r="Q100" s="88"/>
      <c r="R100" s="882" t="s">
        <v>126</v>
      </c>
      <c r="S100" s="883">
        <v>439</v>
      </c>
      <c r="T100" s="884">
        <v>439</v>
      </c>
      <c r="U100" s="885">
        <v>439</v>
      </c>
    </row>
    <row r="101" spans="1:21" s="1" customFormat="1" ht="18" customHeight="1">
      <c r="A101" s="1052"/>
      <c r="B101" s="1075"/>
      <c r="C101" s="1135"/>
      <c r="D101" s="1041" t="s">
        <v>39</v>
      </c>
      <c r="E101" s="1283" t="s">
        <v>201</v>
      </c>
      <c r="F101" s="1554" t="s">
        <v>123</v>
      </c>
      <c r="G101" s="1055"/>
      <c r="H101" s="1556"/>
      <c r="I101" s="535" t="s">
        <v>36</v>
      </c>
      <c r="J101" s="396"/>
      <c r="K101" s="396"/>
      <c r="L101" s="567">
        <v>40000</v>
      </c>
      <c r="M101" s="568"/>
      <c r="N101" s="568"/>
      <c r="O101" s="569">
        <v>40000</v>
      </c>
      <c r="P101" s="530">
        <v>20000</v>
      </c>
      <c r="Q101" s="397">
        <v>20000</v>
      </c>
      <c r="R101" s="1095" t="s">
        <v>221</v>
      </c>
      <c r="S101" s="1096" t="s">
        <v>34</v>
      </c>
      <c r="T101" s="886"/>
      <c r="U101" s="887"/>
    </row>
    <row r="102" spans="1:21" s="5" customFormat="1" ht="23.25" customHeight="1">
      <c r="A102" s="1052"/>
      <c r="B102" s="1075"/>
      <c r="C102" s="1135"/>
      <c r="D102" s="395"/>
      <c r="E102" s="1283"/>
      <c r="F102" s="1555"/>
      <c r="G102" s="1562"/>
      <c r="H102" s="1557"/>
      <c r="I102" s="535"/>
      <c r="J102" s="396"/>
      <c r="K102" s="396"/>
      <c r="L102" s="567"/>
      <c r="M102" s="568"/>
      <c r="N102" s="568"/>
      <c r="O102" s="569"/>
      <c r="P102" s="530"/>
      <c r="Q102" s="397"/>
      <c r="R102" s="1436" t="s">
        <v>222</v>
      </c>
      <c r="S102" s="1438" t="s">
        <v>191</v>
      </c>
      <c r="T102" s="1438" t="s">
        <v>189</v>
      </c>
      <c r="U102" s="1428" t="s">
        <v>190</v>
      </c>
    </row>
    <row r="103" spans="1:21" s="5" customFormat="1" ht="27.75" customHeight="1" thickBot="1">
      <c r="A103" s="1052"/>
      <c r="B103" s="1075"/>
      <c r="C103" s="48"/>
      <c r="D103" s="630"/>
      <c r="E103" s="1430"/>
      <c r="F103" s="1431"/>
      <c r="G103" s="1563"/>
      <c r="H103" s="1558"/>
      <c r="I103" s="404"/>
      <c r="J103" s="399"/>
      <c r="K103" s="526"/>
      <c r="L103" s="401"/>
      <c r="M103" s="402"/>
      <c r="N103" s="402"/>
      <c r="O103" s="403"/>
      <c r="P103" s="531"/>
      <c r="Q103" s="193"/>
      <c r="R103" s="1437"/>
      <c r="S103" s="1439"/>
      <c r="T103" s="1439"/>
      <c r="U103" s="1429"/>
    </row>
    <row r="104" spans="1:21" s="1" customFormat="1" ht="13.5" thickBot="1">
      <c r="A104" s="1053"/>
      <c r="B104" s="1070"/>
      <c r="C104" s="552"/>
      <c r="D104" s="154"/>
      <c r="E104" s="154"/>
      <c r="F104" s="405"/>
      <c r="G104" s="154"/>
      <c r="H104" s="1509" t="s">
        <v>76</v>
      </c>
      <c r="I104" s="1510"/>
      <c r="J104" s="406">
        <f t="shared" ref="J104:Q104" si="12">SUM(J92:J103)</f>
        <v>367325</v>
      </c>
      <c r="K104" s="406">
        <f t="shared" si="12"/>
        <v>413322</v>
      </c>
      <c r="L104" s="406">
        <f>SUM(L92:L103)</f>
        <v>569200</v>
      </c>
      <c r="M104" s="406">
        <f t="shared" si="12"/>
        <v>273200</v>
      </c>
      <c r="N104" s="406">
        <f t="shared" si="12"/>
        <v>0</v>
      </c>
      <c r="O104" s="406">
        <f t="shared" si="12"/>
        <v>296000</v>
      </c>
      <c r="P104" s="406">
        <f t="shared" si="12"/>
        <v>160000</v>
      </c>
      <c r="Q104" s="406">
        <f t="shared" si="12"/>
        <v>170000</v>
      </c>
      <c r="R104" s="344"/>
      <c r="S104" s="198"/>
      <c r="T104" s="198"/>
      <c r="U104" s="199"/>
    </row>
    <row r="105" spans="1:21" s="5" customFormat="1" ht="12.75">
      <c r="A105" s="1059"/>
      <c r="B105" s="1069"/>
      <c r="C105" s="407"/>
      <c r="D105" s="408"/>
      <c r="E105" s="1534" t="s">
        <v>127</v>
      </c>
      <c r="F105" s="1537" t="s">
        <v>128</v>
      </c>
      <c r="G105" s="1540" t="s">
        <v>34</v>
      </c>
      <c r="H105" s="1543" t="s">
        <v>51</v>
      </c>
      <c r="I105" s="409" t="s">
        <v>129</v>
      </c>
      <c r="J105" s="410">
        <v>608</v>
      </c>
      <c r="K105" s="411">
        <v>608</v>
      </c>
      <c r="L105" s="850"/>
      <c r="M105" s="1133"/>
      <c r="N105" s="1133"/>
      <c r="O105" s="1132"/>
      <c r="P105" s="412"/>
      <c r="Q105" s="413"/>
      <c r="R105" s="1546"/>
      <c r="S105" s="505"/>
      <c r="T105" s="506"/>
      <c r="U105" s="507"/>
    </row>
    <row r="106" spans="1:21" s="5" customFormat="1" ht="12.75">
      <c r="A106" s="1052"/>
      <c r="B106" s="1075"/>
      <c r="C106" s="414"/>
      <c r="D106" s="415"/>
      <c r="E106" s="1535"/>
      <c r="F106" s="1538"/>
      <c r="G106" s="1541"/>
      <c r="H106" s="1544"/>
      <c r="I106" s="398" t="s">
        <v>130</v>
      </c>
      <c r="J106" s="192">
        <v>3475</v>
      </c>
      <c r="K106" s="195">
        <v>3475</v>
      </c>
      <c r="L106" s="62"/>
      <c r="M106" s="971"/>
      <c r="N106" s="971"/>
      <c r="O106" s="79"/>
      <c r="P106" s="535"/>
      <c r="Q106" s="538"/>
      <c r="R106" s="1550"/>
      <c r="S106" s="508"/>
      <c r="T106" s="509"/>
      <c r="U106" s="510"/>
    </row>
    <row r="107" spans="1:21" s="5" customFormat="1" ht="13.5" customHeight="1" thickBot="1">
      <c r="A107" s="1052"/>
      <c r="B107" s="1075"/>
      <c r="C107" s="414"/>
      <c r="D107" s="415"/>
      <c r="E107" s="1536"/>
      <c r="F107" s="1539"/>
      <c r="G107" s="1542"/>
      <c r="H107" s="1545"/>
      <c r="I107" s="417" t="s">
        <v>79</v>
      </c>
      <c r="J107" s="418">
        <f>SUM(J105:J106)</f>
        <v>4083</v>
      </c>
      <c r="K107" s="419">
        <f>SUM(K105:K106)</f>
        <v>4083</v>
      </c>
      <c r="L107" s="997"/>
      <c r="M107" s="998"/>
      <c r="N107" s="998"/>
      <c r="O107" s="999"/>
      <c r="P107" s="1000"/>
      <c r="Q107" s="1001"/>
      <c r="R107" s="511"/>
      <c r="S107" s="512"/>
      <c r="T107" s="513"/>
      <c r="U107" s="514"/>
    </row>
    <row r="108" spans="1:21" s="1" customFormat="1" ht="15.75" customHeight="1">
      <c r="A108" s="1520"/>
      <c r="B108" s="1522"/>
      <c r="C108" s="1524"/>
      <c r="D108" s="1525"/>
      <c r="E108" s="1348" t="s">
        <v>131</v>
      </c>
      <c r="F108" s="1528" t="s">
        <v>132</v>
      </c>
      <c r="G108" s="1315" t="s">
        <v>34</v>
      </c>
      <c r="H108" s="1531" t="s">
        <v>51</v>
      </c>
      <c r="I108" s="159" t="s">
        <v>36</v>
      </c>
      <c r="J108" s="420">
        <v>33972</v>
      </c>
      <c r="K108" s="421">
        <v>33972</v>
      </c>
      <c r="L108" s="471"/>
      <c r="M108" s="1065"/>
      <c r="N108" s="1065"/>
      <c r="O108" s="1067"/>
      <c r="P108" s="473"/>
      <c r="Q108" s="517"/>
      <c r="R108" s="1546"/>
      <c r="S108" s="505"/>
      <c r="T108" s="1065"/>
      <c r="U108" s="1067"/>
    </row>
    <row r="109" spans="1:21" s="1" customFormat="1" ht="18.75" customHeight="1">
      <c r="A109" s="1520"/>
      <c r="B109" s="1522"/>
      <c r="C109" s="1524"/>
      <c r="D109" s="1525"/>
      <c r="E109" s="1527"/>
      <c r="F109" s="1529"/>
      <c r="G109" s="1524"/>
      <c r="H109" s="1532"/>
      <c r="I109" s="188" t="s">
        <v>130</v>
      </c>
      <c r="J109" s="51">
        <v>192626</v>
      </c>
      <c r="K109" s="323">
        <v>192626</v>
      </c>
      <c r="L109" s="549"/>
      <c r="M109" s="971"/>
      <c r="N109" s="971"/>
      <c r="O109" s="79"/>
      <c r="P109" s="592"/>
      <c r="Q109" s="446"/>
      <c r="R109" s="1547"/>
      <c r="S109" s="508"/>
      <c r="T109" s="971"/>
      <c r="U109" s="79"/>
    </row>
    <row r="110" spans="1:21" s="1" customFormat="1" ht="15.75" customHeight="1" thickBot="1">
      <c r="A110" s="1521"/>
      <c r="B110" s="1523"/>
      <c r="C110" s="1317"/>
      <c r="D110" s="1526"/>
      <c r="E110" s="1350"/>
      <c r="F110" s="1530"/>
      <c r="G110" s="1317"/>
      <c r="H110" s="1533"/>
      <c r="I110" s="423" t="s">
        <v>79</v>
      </c>
      <c r="J110" s="219">
        <f>SUM(J108:J109)</f>
        <v>226598</v>
      </c>
      <c r="K110" s="170">
        <f>SUM(K108:K109)</f>
        <v>226598</v>
      </c>
      <c r="L110" s="1002"/>
      <c r="M110" s="1003"/>
      <c r="N110" s="1003"/>
      <c r="O110" s="1004"/>
      <c r="P110" s="1005"/>
      <c r="Q110" s="1003"/>
      <c r="R110" s="515"/>
      <c r="S110" s="1066"/>
      <c r="T110" s="1066"/>
      <c r="U110" s="448"/>
    </row>
    <row r="111" spans="1:21" s="5" customFormat="1" ht="12.75">
      <c r="A111" s="1052"/>
      <c r="B111" s="1075"/>
      <c r="C111" s="414"/>
      <c r="D111" s="415"/>
      <c r="E111" s="1535" t="s">
        <v>133</v>
      </c>
      <c r="F111" s="1538"/>
      <c r="G111" s="1541" t="s">
        <v>84</v>
      </c>
      <c r="H111" s="1544" t="s">
        <v>134</v>
      </c>
      <c r="I111" s="398" t="s">
        <v>36</v>
      </c>
      <c r="J111" s="526">
        <v>24415</v>
      </c>
      <c r="K111" s="400">
        <f>24415-4146</f>
        <v>20269</v>
      </c>
      <c r="L111" s="425"/>
      <c r="M111" s="518"/>
      <c r="N111" s="518"/>
      <c r="O111" s="426"/>
      <c r="P111" s="412"/>
      <c r="Q111" s="427"/>
      <c r="R111" s="1120"/>
      <c r="S111" s="508"/>
      <c r="T111" s="509"/>
      <c r="U111" s="510"/>
    </row>
    <row r="112" spans="1:21" s="5" customFormat="1" ht="12.75">
      <c r="A112" s="1052"/>
      <c r="B112" s="1075"/>
      <c r="C112" s="414"/>
      <c r="D112" s="415"/>
      <c r="E112" s="1535"/>
      <c r="F112" s="1538"/>
      <c r="G112" s="1541"/>
      <c r="H112" s="1544"/>
      <c r="I112" s="398" t="s">
        <v>135</v>
      </c>
      <c r="J112" s="399">
        <v>172324</v>
      </c>
      <c r="K112" s="400">
        <v>172324</v>
      </c>
      <c r="L112" s="776"/>
      <c r="M112" s="777"/>
      <c r="N112" s="777"/>
      <c r="O112" s="778"/>
      <c r="P112" s="535"/>
      <c r="Q112" s="538"/>
      <c r="R112" s="1548"/>
      <c r="S112" s="508"/>
      <c r="T112" s="509"/>
      <c r="U112" s="510"/>
    </row>
    <row r="113" spans="1:23" s="5" customFormat="1" ht="13.5" thickBot="1">
      <c r="A113" s="1053"/>
      <c r="B113" s="1070"/>
      <c r="C113" s="428"/>
      <c r="D113" s="429"/>
      <c r="E113" s="1536"/>
      <c r="F113" s="1539"/>
      <c r="G113" s="1542"/>
      <c r="H113" s="1545"/>
      <c r="I113" s="430" t="s">
        <v>79</v>
      </c>
      <c r="J113" s="418">
        <f>J112+J111</f>
        <v>196739</v>
      </c>
      <c r="K113" s="419">
        <f>K112+K111</f>
        <v>192593</v>
      </c>
      <c r="L113" s="1006"/>
      <c r="M113" s="1007"/>
      <c r="N113" s="1007"/>
      <c r="O113" s="1001"/>
      <c r="P113" s="1008"/>
      <c r="Q113" s="1007"/>
      <c r="R113" s="1549"/>
      <c r="S113" s="512"/>
      <c r="T113" s="513"/>
      <c r="U113" s="516"/>
    </row>
    <row r="114" spans="1:23" s="1" customFormat="1" ht="13.5" thickBot="1">
      <c r="A114" s="377" t="s">
        <v>29</v>
      </c>
      <c r="B114" s="431" t="s">
        <v>39</v>
      </c>
      <c r="C114" s="1342" t="s">
        <v>120</v>
      </c>
      <c r="D114" s="1343"/>
      <c r="E114" s="1343"/>
      <c r="F114" s="1343"/>
      <c r="G114" s="1343"/>
      <c r="H114" s="1344"/>
      <c r="I114" s="1344"/>
      <c r="J114" s="432">
        <f t="shared" ref="J114:Q114" si="13">J110+J107+J113+J104</f>
        <v>794745</v>
      </c>
      <c r="K114" s="432">
        <f t="shared" si="13"/>
        <v>836596</v>
      </c>
      <c r="L114" s="432">
        <f>L110+L107+L113+L104</f>
        <v>569200</v>
      </c>
      <c r="M114" s="432">
        <f t="shared" si="13"/>
        <v>273200</v>
      </c>
      <c r="N114" s="432">
        <f t="shared" si="13"/>
        <v>0</v>
      </c>
      <c r="O114" s="432">
        <f t="shared" si="13"/>
        <v>296000</v>
      </c>
      <c r="P114" s="432">
        <f t="shared" si="13"/>
        <v>160000</v>
      </c>
      <c r="Q114" s="432">
        <f t="shared" si="13"/>
        <v>170000</v>
      </c>
      <c r="R114" s="433"/>
      <c r="S114" s="434"/>
      <c r="T114" s="434"/>
      <c r="U114" s="435"/>
    </row>
    <row r="115" spans="1:23" s="1" customFormat="1" ht="13.5" thickBot="1">
      <c r="A115" s="377" t="s">
        <v>29</v>
      </c>
      <c r="B115" s="378" t="s">
        <v>44</v>
      </c>
      <c r="C115" s="1345" t="s">
        <v>136</v>
      </c>
      <c r="D115" s="1346"/>
      <c r="E115" s="1346"/>
      <c r="F115" s="1346"/>
      <c r="G115" s="1346"/>
      <c r="H115" s="1346"/>
      <c r="I115" s="1346"/>
      <c r="J115" s="1346"/>
      <c r="K115" s="1346"/>
      <c r="L115" s="1346"/>
      <c r="M115" s="1346"/>
      <c r="N115" s="1346"/>
      <c r="O115" s="1346"/>
      <c r="P115" s="1346"/>
      <c r="Q115" s="1346"/>
      <c r="R115" s="1346"/>
      <c r="S115" s="1346"/>
      <c r="T115" s="1346"/>
      <c r="U115" s="1347"/>
    </row>
    <row r="116" spans="1:23" s="1" customFormat="1" ht="42" customHeight="1">
      <c r="A116" s="1277" t="s">
        <v>29</v>
      </c>
      <c r="B116" s="1314" t="s">
        <v>44</v>
      </c>
      <c r="C116" s="1331" t="s">
        <v>29</v>
      </c>
      <c r="D116" s="968"/>
      <c r="E116" s="1348" t="s">
        <v>251</v>
      </c>
      <c r="F116" s="1516"/>
      <c r="G116" s="1517" t="s">
        <v>34</v>
      </c>
      <c r="H116" s="1518" t="s">
        <v>48</v>
      </c>
      <c r="I116" s="94" t="s">
        <v>137</v>
      </c>
      <c r="J116" s="251"/>
      <c r="K116" s="95"/>
      <c r="L116" s="92"/>
      <c r="M116" s="90"/>
      <c r="N116" s="89"/>
      <c r="O116" s="97"/>
      <c r="P116" s="436"/>
      <c r="Q116" s="125"/>
      <c r="R116" s="618" t="s">
        <v>138</v>
      </c>
      <c r="S116" s="619">
        <v>30</v>
      </c>
      <c r="T116" s="619"/>
      <c r="U116" s="620"/>
    </row>
    <row r="117" spans="1:23" s="1" customFormat="1" ht="44.25" customHeight="1">
      <c r="A117" s="1277"/>
      <c r="B117" s="1314"/>
      <c r="C117" s="1331"/>
      <c r="D117" s="968"/>
      <c r="E117" s="1349"/>
      <c r="F117" s="1352"/>
      <c r="G117" s="1355"/>
      <c r="H117" s="1518"/>
      <c r="I117" s="186" t="s">
        <v>36</v>
      </c>
      <c r="J117" s="253"/>
      <c r="K117" s="944">
        <v>3395</v>
      </c>
      <c r="L117" s="114">
        <v>3800</v>
      </c>
      <c r="M117" s="135">
        <v>3800</v>
      </c>
      <c r="N117" s="260">
        <v>2900</v>
      </c>
      <c r="O117" s="136"/>
      <c r="P117" s="437"/>
      <c r="Q117" s="118"/>
      <c r="R117" s="1307" t="s">
        <v>139</v>
      </c>
      <c r="S117" s="1048">
        <v>1</v>
      </c>
      <c r="T117" s="1048"/>
      <c r="U117" s="1050"/>
    </row>
    <row r="118" spans="1:23" s="1" customFormat="1" ht="18.75" customHeight="1" thickBot="1">
      <c r="A118" s="1278"/>
      <c r="B118" s="1304"/>
      <c r="C118" s="1332"/>
      <c r="D118" s="969"/>
      <c r="E118" s="1350"/>
      <c r="F118" s="1353"/>
      <c r="G118" s="1356"/>
      <c r="H118" s="1519"/>
      <c r="I118" s="167" t="s">
        <v>79</v>
      </c>
      <c r="J118" s="350">
        <f>J116</f>
        <v>0</v>
      </c>
      <c r="K118" s="351">
        <f>K116+K117</f>
        <v>3395</v>
      </c>
      <c r="L118" s="438">
        <f t="shared" ref="L118:N118" si="14">L116+L117</f>
        <v>3800</v>
      </c>
      <c r="M118" s="439">
        <f t="shared" si="14"/>
        <v>3800</v>
      </c>
      <c r="N118" s="439">
        <f t="shared" si="14"/>
        <v>2900</v>
      </c>
      <c r="O118" s="440"/>
      <c r="P118" s="350"/>
      <c r="Q118" s="438"/>
      <c r="R118" s="1323"/>
      <c r="S118" s="971"/>
      <c r="T118" s="971"/>
      <c r="U118" s="79"/>
    </row>
    <row r="119" spans="1:23" s="5" customFormat="1" ht="31.5" customHeight="1">
      <c r="A119" s="1324" t="s">
        <v>29</v>
      </c>
      <c r="B119" s="1327" t="s">
        <v>44</v>
      </c>
      <c r="C119" s="1330" t="s">
        <v>39</v>
      </c>
      <c r="D119" s="1077"/>
      <c r="E119" s="1333" t="s">
        <v>252</v>
      </c>
      <c r="F119" s="1336"/>
      <c r="G119" s="1339" t="s">
        <v>34</v>
      </c>
      <c r="H119" s="1513" t="s">
        <v>140</v>
      </c>
      <c r="I119" s="444" t="s">
        <v>36</v>
      </c>
      <c r="J119" s="946"/>
      <c r="K119" s="222">
        <v>4146</v>
      </c>
      <c r="L119" s="239">
        <v>11800</v>
      </c>
      <c r="M119" s="239">
        <v>11800</v>
      </c>
      <c r="N119" s="752"/>
      <c r="O119" s="947"/>
      <c r="P119" s="380">
        <v>23600</v>
      </c>
      <c r="Q119" s="222">
        <v>23600</v>
      </c>
      <c r="R119" s="441" t="s">
        <v>253</v>
      </c>
      <c r="S119" s="442">
        <v>1</v>
      </c>
      <c r="T119" s="1065"/>
      <c r="U119" s="443"/>
      <c r="V119" s="1162"/>
      <c r="W119" s="1162"/>
    </row>
    <row r="120" spans="1:23" s="5" customFormat="1" ht="16.5" customHeight="1">
      <c r="A120" s="1325"/>
      <c r="B120" s="1328"/>
      <c r="C120" s="1331"/>
      <c r="D120" s="1078"/>
      <c r="E120" s="1334"/>
      <c r="F120" s="1337"/>
      <c r="G120" s="1340"/>
      <c r="H120" s="1514"/>
      <c r="I120" s="444"/>
      <c r="J120" s="245"/>
      <c r="K120" s="95"/>
      <c r="L120" s="115"/>
      <c r="M120" s="115"/>
      <c r="N120" s="753"/>
      <c r="O120" s="945"/>
      <c r="P120" s="251"/>
      <c r="Q120" s="95"/>
      <c r="R120" s="1357" t="s">
        <v>186</v>
      </c>
      <c r="S120" s="521">
        <v>3</v>
      </c>
      <c r="T120" s="445">
        <v>2</v>
      </c>
      <c r="U120" s="446">
        <v>2</v>
      </c>
      <c r="V120" s="1162"/>
      <c r="W120" s="1162"/>
    </row>
    <row r="121" spans="1:23" s="1" customFormat="1" ht="21" customHeight="1" thickBot="1">
      <c r="A121" s="1326"/>
      <c r="B121" s="1329"/>
      <c r="C121" s="1332"/>
      <c r="D121" s="1079"/>
      <c r="E121" s="1335"/>
      <c r="F121" s="1338"/>
      <c r="G121" s="1341"/>
      <c r="H121" s="1515"/>
      <c r="I121" s="447" t="s">
        <v>79</v>
      </c>
      <c r="J121" s="350">
        <f>J120+J119</f>
        <v>0</v>
      </c>
      <c r="K121" s="351">
        <f>K120+K119</f>
        <v>4146</v>
      </c>
      <c r="L121" s="168">
        <f>L120+L119</f>
        <v>11800</v>
      </c>
      <c r="M121" s="217">
        <f>M120+M119</f>
        <v>11800</v>
      </c>
      <c r="N121" s="217"/>
      <c r="O121" s="440"/>
      <c r="P121" s="350">
        <f>P120+P119</f>
        <v>23600</v>
      </c>
      <c r="Q121" s="438">
        <f>Q120+Q119</f>
        <v>23600</v>
      </c>
      <c r="R121" s="1358"/>
      <c r="S121" s="1066"/>
      <c r="T121" s="1066"/>
      <c r="U121" s="448"/>
      <c r="V121" s="1162"/>
      <c r="W121" s="1162"/>
    </row>
    <row r="122" spans="1:23" s="1" customFormat="1" ht="22.5" customHeight="1">
      <c r="A122" s="1287"/>
      <c r="B122" s="1303"/>
      <c r="C122" s="1330"/>
      <c r="D122" s="1060"/>
      <c r="E122" s="1506" t="s">
        <v>141</v>
      </c>
      <c r="F122" s="1351"/>
      <c r="G122" s="1354" t="s">
        <v>34</v>
      </c>
      <c r="H122" s="1508" t="s">
        <v>140</v>
      </c>
      <c r="I122" s="345" t="s">
        <v>130</v>
      </c>
      <c r="J122" s="380">
        <v>869</v>
      </c>
      <c r="K122" s="222">
        <v>869</v>
      </c>
      <c r="L122" s="1019"/>
      <c r="M122" s="239"/>
      <c r="N122" s="239"/>
      <c r="O122" s="565"/>
      <c r="P122" s="380"/>
      <c r="Q122" s="222"/>
      <c r="R122" s="1086"/>
      <c r="S122" s="971"/>
      <c r="T122" s="971"/>
      <c r="U122" s="79"/>
    </row>
    <row r="123" spans="1:23" s="1" customFormat="1" ht="15" customHeight="1">
      <c r="A123" s="1277"/>
      <c r="B123" s="1314"/>
      <c r="C123" s="1331"/>
      <c r="D123" s="1055"/>
      <c r="E123" s="1460"/>
      <c r="F123" s="1507"/>
      <c r="G123" s="1453"/>
      <c r="H123" s="1467"/>
      <c r="I123" s="1020" t="s">
        <v>79</v>
      </c>
      <c r="J123" s="1021">
        <f>J122</f>
        <v>869</v>
      </c>
      <c r="K123" s="1022">
        <f>K122</f>
        <v>869</v>
      </c>
      <c r="L123" s="1023"/>
      <c r="M123" s="978"/>
      <c r="N123" s="978"/>
      <c r="O123" s="945"/>
      <c r="P123" s="1024"/>
      <c r="Q123" s="1025"/>
      <c r="R123" s="114"/>
      <c r="S123" s="971"/>
      <c r="T123" s="971"/>
      <c r="U123" s="79"/>
    </row>
    <row r="124" spans="1:23" s="5" customFormat="1" ht="19.5" customHeight="1">
      <c r="A124" s="1277"/>
      <c r="B124" s="1314"/>
      <c r="C124" s="1309"/>
      <c r="D124" s="968"/>
      <c r="E124" s="1283" t="s">
        <v>142</v>
      </c>
      <c r="F124" s="1511" t="s">
        <v>143</v>
      </c>
      <c r="G124" s="1355" t="s">
        <v>34</v>
      </c>
      <c r="H124" s="1499" t="s">
        <v>48</v>
      </c>
      <c r="I124" s="94" t="s">
        <v>36</v>
      </c>
      <c r="J124" s="251">
        <v>4779</v>
      </c>
      <c r="K124" s="95">
        <v>4779</v>
      </c>
      <c r="L124" s="1014"/>
      <c r="M124" s="1015"/>
      <c r="N124" s="1016"/>
      <c r="O124" s="1017"/>
      <c r="P124" s="519"/>
      <c r="Q124" s="1018"/>
      <c r="R124" s="1086"/>
      <c r="S124" s="971"/>
      <c r="T124" s="971"/>
      <c r="U124" s="79"/>
    </row>
    <row r="125" spans="1:23" s="5" customFormat="1" ht="15" customHeight="1">
      <c r="A125" s="1277"/>
      <c r="B125" s="1314"/>
      <c r="C125" s="1309"/>
      <c r="D125" s="968"/>
      <c r="E125" s="1283"/>
      <c r="F125" s="1511"/>
      <c r="G125" s="1355"/>
      <c r="H125" s="1499"/>
      <c r="I125" s="449" t="s">
        <v>130</v>
      </c>
      <c r="J125" s="248">
        <v>26964</v>
      </c>
      <c r="K125" s="145">
        <v>26964</v>
      </c>
      <c r="L125" s="1014"/>
      <c r="M125" s="1015"/>
      <c r="N125" s="1016"/>
      <c r="O125" s="1017"/>
      <c r="P125" s="519"/>
      <c r="Q125" s="1018"/>
      <c r="R125" s="114"/>
      <c r="S125" s="115"/>
      <c r="T125" s="971"/>
      <c r="U125" s="79"/>
    </row>
    <row r="126" spans="1:23" s="5" customFormat="1" ht="17.25" customHeight="1" thickBot="1">
      <c r="A126" s="1278"/>
      <c r="B126" s="1304"/>
      <c r="C126" s="1310"/>
      <c r="D126" s="969"/>
      <c r="E126" s="1284"/>
      <c r="F126" s="1512"/>
      <c r="G126" s="1505"/>
      <c r="H126" s="1500"/>
      <c r="I126" s="349" t="s">
        <v>79</v>
      </c>
      <c r="J126" s="350">
        <f>J125+J124</f>
        <v>31743</v>
      </c>
      <c r="K126" s="351">
        <f t="shared" ref="K126" si="15">K125+K124</f>
        <v>31743</v>
      </c>
      <c r="L126" s="1009"/>
      <c r="M126" s="1010"/>
      <c r="N126" s="1010"/>
      <c r="O126" s="1011"/>
      <c r="P126" s="1012"/>
      <c r="Q126" s="1013"/>
      <c r="R126" s="520"/>
      <c r="S126" s="1066"/>
      <c r="T126" s="1066"/>
      <c r="U126" s="1068"/>
    </row>
    <row r="127" spans="1:23" s="1" customFormat="1" ht="13.5" thickBot="1">
      <c r="A127" s="377" t="s">
        <v>29</v>
      </c>
      <c r="B127" s="431" t="s">
        <v>44</v>
      </c>
      <c r="C127" s="1342" t="s">
        <v>120</v>
      </c>
      <c r="D127" s="1343"/>
      <c r="E127" s="1343"/>
      <c r="F127" s="1343"/>
      <c r="G127" s="1343"/>
      <c r="H127" s="1343"/>
      <c r="I127" s="1343"/>
      <c r="J127" s="1085">
        <f t="shared" ref="J127:Q127" si="16">J126+J123+J121+J118</f>
        <v>32612</v>
      </c>
      <c r="K127" s="1085">
        <f t="shared" si="16"/>
        <v>40153</v>
      </c>
      <c r="L127" s="1085">
        <f>L126+L123+L121+L118</f>
        <v>15600</v>
      </c>
      <c r="M127" s="1085">
        <f t="shared" si="16"/>
        <v>15600</v>
      </c>
      <c r="N127" s="1085">
        <f t="shared" si="16"/>
        <v>2900</v>
      </c>
      <c r="O127" s="1085">
        <f t="shared" si="16"/>
        <v>0</v>
      </c>
      <c r="P127" s="1085">
        <f t="shared" si="16"/>
        <v>23600</v>
      </c>
      <c r="Q127" s="1085">
        <f t="shared" si="16"/>
        <v>23600</v>
      </c>
      <c r="R127" s="1383"/>
      <c r="S127" s="1384"/>
      <c r="T127" s="1384"/>
      <c r="U127" s="1385"/>
    </row>
    <row r="128" spans="1:23" s="1" customFormat="1" ht="13.5" thickBot="1">
      <c r="A128" s="377" t="s">
        <v>29</v>
      </c>
      <c r="B128" s="378" t="s">
        <v>46</v>
      </c>
      <c r="C128" s="1345" t="s">
        <v>144</v>
      </c>
      <c r="D128" s="1346"/>
      <c r="E128" s="1346"/>
      <c r="F128" s="1346"/>
      <c r="G128" s="1346"/>
      <c r="H128" s="1346"/>
      <c r="I128" s="1346"/>
      <c r="J128" s="1386"/>
      <c r="K128" s="1386"/>
      <c r="L128" s="1386"/>
      <c r="M128" s="1386"/>
      <c r="N128" s="1386"/>
      <c r="O128" s="1386"/>
      <c r="P128" s="1346"/>
      <c r="Q128" s="1346"/>
      <c r="R128" s="1346"/>
      <c r="S128" s="1346"/>
      <c r="T128" s="1346"/>
      <c r="U128" s="1347"/>
    </row>
    <row r="129" spans="1:21" s="1" customFormat="1" ht="39.75" customHeight="1">
      <c r="A129" s="1059" t="s">
        <v>29</v>
      </c>
      <c r="B129" s="1069" t="s">
        <v>46</v>
      </c>
      <c r="C129" s="450" t="s">
        <v>29</v>
      </c>
      <c r="D129" s="1082"/>
      <c r="E129" s="451" t="s">
        <v>145</v>
      </c>
      <c r="F129" s="1040"/>
      <c r="G129" s="407" t="s">
        <v>34</v>
      </c>
      <c r="H129" s="1126" t="s">
        <v>146</v>
      </c>
      <c r="I129" s="241" t="s">
        <v>36</v>
      </c>
      <c r="J129" s="454">
        <v>421165</v>
      </c>
      <c r="K129" s="954">
        <v>421164</v>
      </c>
      <c r="L129" s="955"/>
      <c r="M129" s="455"/>
      <c r="N129" s="455"/>
      <c r="O129" s="799"/>
      <c r="P129" s="358"/>
      <c r="Q129" s="456"/>
      <c r="R129" s="457"/>
      <c r="S129" s="860"/>
      <c r="T129" s="860"/>
      <c r="U129" s="458"/>
    </row>
    <row r="130" spans="1:21" s="1" customFormat="1" ht="29.25" customHeight="1">
      <c r="A130" s="1052"/>
      <c r="B130" s="1075"/>
      <c r="C130" s="48"/>
      <c r="D130" s="661" t="s">
        <v>29</v>
      </c>
      <c r="E130" s="385" t="s">
        <v>182</v>
      </c>
      <c r="F130" s="795"/>
      <c r="G130" s="414"/>
      <c r="H130" s="1121"/>
      <c r="I130" s="31" t="s">
        <v>36</v>
      </c>
      <c r="J130" s="36"/>
      <c r="K130" s="36"/>
      <c r="L130" s="952">
        <v>222400</v>
      </c>
      <c r="M130" s="459">
        <v>44400</v>
      </c>
      <c r="N130" s="459"/>
      <c r="O130" s="953">
        <v>178000</v>
      </c>
      <c r="P130" s="550">
        <v>140000</v>
      </c>
      <c r="Q130" s="550">
        <v>125000</v>
      </c>
      <c r="R130" s="462" t="s">
        <v>204</v>
      </c>
      <c r="S130" s="463" t="s">
        <v>187</v>
      </c>
      <c r="T130" s="869">
        <v>60</v>
      </c>
      <c r="U130" s="464">
        <v>100</v>
      </c>
    </row>
    <row r="131" spans="1:21" s="1" customFormat="1" ht="16.5" customHeight="1">
      <c r="A131" s="1052"/>
      <c r="B131" s="1075"/>
      <c r="C131" s="48"/>
      <c r="D131" s="1073"/>
      <c r="E131" s="1057"/>
      <c r="F131" s="795"/>
      <c r="G131" s="414"/>
      <c r="H131" s="1121"/>
      <c r="I131" s="62"/>
      <c r="J131" s="33"/>
      <c r="K131" s="33"/>
      <c r="L131" s="948"/>
      <c r="M131" s="949"/>
      <c r="N131" s="949"/>
      <c r="O131" s="950"/>
      <c r="P131" s="592"/>
      <c r="Q131" s="62"/>
      <c r="R131" s="462" t="s">
        <v>183</v>
      </c>
      <c r="S131" s="463" t="s">
        <v>147</v>
      </c>
      <c r="T131" s="869"/>
      <c r="U131" s="464"/>
    </row>
    <row r="132" spans="1:21" s="1" customFormat="1" ht="15" customHeight="1">
      <c r="A132" s="1193"/>
      <c r="B132" s="1198"/>
      <c r="C132" s="1199"/>
      <c r="D132" s="588"/>
      <c r="E132" s="1192"/>
      <c r="F132" s="1209"/>
      <c r="G132" s="1210"/>
      <c r="H132" s="611"/>
      <c r="I132" s="86"/>
      <c r="J132" s="87"/>
      <c r="K132" s="87"/>
      <c r="L132" s="959"/>
      <c r="M132" s="960"/>
      <c r="N132" s="960"/>
      <c r="O132" s="961"/>
      <c r="P132" s="422"/>
      <c r="Q132" s="86"/>
      <c r="R132" s="1211" t="s">
        <v>148</v>
      </c>
      <c r="S132" s="468">
        <v>1190</v>
      </c>
      <c r="T132" s="163">
        <v>1200</v>
      </c>
      <c r="U132" s="469">
        <v>1200</v>
      </c>
    </row>
    <row r="133" spans="1:21" s="1" customFormat="1" ht="16.5" customHeight="1">
      <c r="A133" s="1052"/>
      <c r="B133" s="1075"/>
      <c r="C133" s="48"/>
      <c r="D133" s="1073"/>
      <c r="E133" s="1057"/>
      <c r="F133" s="795"/>
      <c r="G133" s="414"/>
      <c r="H133" s="1121"/>
      <c r="I133" s="62"/>
      <c r="J133" s="33"/>
      <c r="K133" s="33"/>
      <c r="L133" s="948"/>
      <c r="M133" s="949"/>
      <c r="N133" s="949"/>
      <c r="O133" s="950"/>
      <c r="P133" s="592"/>
      <c r="Q133" s="62"/>
      <c r="R133" s="1091" t="s">
        <v>254</v>
      </c>
      <c r="S133" s="463" t="s">
        <v>149</v>
      </c>
      <c r="T133" s="463"/>
      <c r="U133" s="466"/>
    </row>
    <row r="134" spans="1:21" s="1" customFormat="1" ht="14.25" customHeight="1">
      <c r="A134" s="1052"/>
      <c r="B134" s="1075"/>
      <c r="C134" s="48"/>
      <c r="D134" s="1073"/>
      <c r="E134" s="1057"/>
      <c r="F134" s="795"/>
      <c r="G134" s="414"/>
      <c r="H134" s="1121"/>
      <c r="I134" s="62"/>
      <c r="J134" s="33"/>
      <c r="K134" s="33"/>
      <c r="L134" s="948"/>
      <c r="M134" s="949"/>
      <c r="N134" s="949"/>
      <c r="O134" s="950"/>
      <c r="P134" s="592"/>
      <c r="Q134" s="62"/>
      <c r="R134" s="1091" t="s">
        <v>225</v>
      </c>
      <c r="S134" s="463" t="s">
        <v>206</v>
      </c>
      <c r="T134" s="463"/>
      <c r="U134" s="466"/>
    </row>
    <row r="135" spans="1:21" s="1" customFormat="1" ht="29.25" customHeight="1">
      <c r="A135" s="1052"/>
      <c r="B135" s="1075"/>
      <c r="C135" s="48"/>
      <c r="D135" s="1073"/>
      <c r="E135" s="1057"/>
      <c r="F135" s="795"/>
      <c r="G135" s="414"/>
      <c r="H135" s="1121"/>
      <c r="I135" s="62"/>
      <c r="J135" s="33"/>
      <c r="K135" s="33"/>
      <c r="L135" s="948"/>
      <c r="M135" s="949"/>
      <c r="N135" s="949"/>
      <c r="O135" s="951"/>
      <c r="P135" s="446"/>
      <c r="Q135" s="62"/>
      <c r="R135" s="889" t="s">
        <v>240</v>
      </c>
      <c r="S135" s="463" t="s">
        <v>150</v>
      </c>
      <c r="T135" s="463"/>
      <c r="U135" s="466"/>
    </row>
    <row r="136" spans="1:21" s="1" customFormat="1" ht="18" customHeight="1">
      <c r="A136" s="1052"/>
      <c r="B136" s="1075"/>
      <c r="C136" s="48"/>
      <c r="D136" s="588"/>
      <c r="E136" s="1114"/>
      <c r="F136" s="795"/>
      <c r="G136" s="414"/>
      <c r="H136" s="1121"/>
      <c r="I136" s="86"/>
      <c r="J136" s="87"/>
      <c r="K136" s="87"/>
      <c r="L136" s="959"/>
      <c r="M136" s="960"/>
      <c r="N136" s="960"/>
      <c r="O136" s="961"/>
      <c r="P136" s="422"/>
      <c r="Q136" s="422"/>
      <c r="R136" s="532" t="s">
        <v>229</v>
      </c>
      <c r="S136" s="962" t="s">
        <v>34</v>
      </c>
      <c r="T136" s="963"/>
      <c r="U136" s="964"/>
    </row>
    <row r="137" spans="1:21" s="1" customFormat="1" ht="35.25" customHeight="1">
      <c r="A137" s="1052"/>
      <c r="B137" s="1075"/>
      <c r="C137" s="48"/>
      <c r="D137" s="1080" t="s">
        <v>39</v>
      </c>
      <c r="E137" s="93" t="s">
        <v>151</v>
      </c>
      <c r="F137" s="795"/>
      <c r="G137" s="414"/>
      <c r="H137" s="1121"/>
      <c r="I137" s="250" t="s">
        <v>36</v>
      </c>
      <c r="J137" s="470"/>
      <c r="K137" s="470"/>
      <c r="L137" s="315">
        <v>71800</v>
      </c>
      <c r="M137" s="796">
        <v>47600</v>
      </c>
      <c r="N137" s="796"/>
      <c r="O137" s="800">
        <v>24200</v>
      </c>
      <c r="P137" s="741"/>
      <c r="Q137" s="467"/>
      <c r="R137" s="956" t="s">
        <v>229</v>
      </c>
      <c r="S137" s="957">
        <v>50</v>
      </c>
      <c r="T137" s="163"/>
      <c r="U137" s="469"/>
    </row>
    <row r="138" spans="1:21" s="1" customFormat="1" ht="26.25" customHeight="1">
      <c r="A138" s="1052"/>
      <c r="B138" s="1075"/>
      <c r="C138" s="48"/>
      <c r="D138" s="1080" t="s">
        <v>44</v>
      </c>
      <c r="E138" s="93" t="s">
        <v>184</v>
      </c>
      <c r="F138" s="795"/>
      <c r="G138" s="414"/>
      <c r="H138" s="1121"/>
      <c r="I138" s="250" t="s">
        <v>36</v>
      </c>
      <c r="J138" s="470"/>
      <c r="K138" s="470"/>
      <c r="L138" s="797">
        <v>8500</v>
      </c>
      <c r="M138" s="798">
        <v>8500</v>
      </c>
      <c r="N138" s="798"/>
      <c r="O138" s="818"/>
      <c r="P138" s="741"/>
      <c r="Q138" s="467"/>
      <c r="R138" s="143" t="s">
        <v>229</v>
      </c>
      <c r="S138" s="468">
        <v>350</v>
      </c>
      <c r="T138" s="163"/>
      <c r="U138" s="469"/>
    </row>
    <row r="139" spans="1:21" s="1" customFormat="1" ht="22.5" customHeight="1">
      <c r="A139" s="841"/>
      <c r="B139" s="842"/>
      <c r="C139" s="843"/>
      <c r="D139" s="844" t="s">
        <v>46</v>
      </c>
      <c r="E139" s="570" t="s">
        <v>243</v>
      </c>
      <c r="F139" s="864"/>
      <c r="G139" s="477"/>
      <c r="H139" s="1121"/>
      <c r="I139" s="250" t="s">
        <v>36</v>
      </c>
      <c r="J139" s="470"/>
      <c r="K139" s="840"/>
      <c r="L139" s="839"/>
      <c r="M139" s="283"/>
      <c r="N139" s="602"/>
      <c r="O139" s="602"/>
      <c r="P139" s="819">
        <v>50000</v>
      </c>
      <c r="Q139" s="461">
        <v>100000</v>
      </c>
      <c r="R139" s="1084" t="s">
        <v>229</v>
      </c>
      <c r="S139" s="465"/>
      <c r="T139" s="845">
        <v>1000</v>
      </c>
      <c r="U139" s="846">
        <v>2000</v>
      </c>
    </row>
    <row r="140" spans="1:21" s="1" customFormat="1" ht="20.25" customHeight="1">
      <c r="A140" s="841"/>
      <c r="B140" s="842"/>
      <c r="C140" s="843"/>
      <c r="D140" s="844" t="s">
        <v>50</v>
      </c>
      <c r="E140" s="570" t="s">
        <v>242</v>
      </c>
      <c r="F140" s="589"/>
      <c r="G140" s="958"/>
      <c r="H140" s="611"/>
      <c r="I140" s="366" t="s">
        <v>36</v>
      </c>
      <c r="J140" s="51"/>
      <c r="K140" s="1030"/>
      <c r="L140" s="1031">
        <f>M140+O140</f>
        <v>30000</v>
      </c>
      <c r="M140" s="1032"/>
      <c r="N140" s="1033"/>
      <c r="O140" s="1034">
        <v>30000</v>
      </c>
      <c r="P140" s="1035"/>
      <c r="Q140" s="366"/>
      <c r="R140" s="1036" t="s">
        <v>228</v>
      </c>
      <c r="S140" s="1037">
        <v>350</v>
      </c>
      <c r="T140" s="1038"/>
      <c r="U140" s="1039"/>
    </row>
    <row r="141" spans="1:21" s="1" customFormat="1" ht="16.5" customHeight="1" thickBot="1">
      <c r="A141" s="337"/>
      <c r="B141" s="338"/>
      <c r="C141" s="154"/>
      <c r="D141" s="154"/>
      <c r="E141" s="154"/>
      <c r="F141" s="154"/>
      <c r="G141" s="154"/>
      <c r="H141" s="1509" t="s">
        <v>76</v>
      </c>
      <c r="I141" s="1510"/>
      <c r="J141" s="583">
        <f>SUM(J129:J140)</f>
        <v>421165</v>
      </c>
      <c r="K141" s="583">
        <f>SUM(K129:K140)</f>
        <v>421164</v>
      </c>
      <c r="L141" s="1026">
        <f t="shared" ref="L141:Q141" si="17">SUM(L130:L140)</f>
        <v>332700</v>
      </c>
      <c r="M141" s="1027">
        <f t="shared" si="17"/>
        <v>100500</v>
      </c>
      <c r="N141" s="1027">
        <f t="shared" si="17"/>
        <v>0</v>
      </c>
      <c r="O141" s="1028">
        <f t="shared" si="17"/>
        <v>232200</v>
      </c>
      <c r="P141" s="1029">
        <f t="shared" si="17"/>
        <v>190000</v>
      </c>
      <c r="Q141" s="583">
        <f t="shared" si="17"/>
        <v>225000</v>
      </c>
      <c r="R141" s="197"/>
      <c r="S141" s="198"/>
      <c r="T141" s="198"/>
      <c r="U141" s="199"/>
    </row>
    <row r="142" spans="1:21" s="1" customFormat="1" ht="25.5">
      <c r="A142" s="1277" t="s">
        <v>29</v>
      </c>
      <c r="B142" s="1328" t="s">
        <v>46</v>
      </c>
      <c r="C142" s="1331" t="s">
        <v>39</v>
      </c>
      <c r="D142" s="1062"/>
      <c r="E142" s="1271" t="s">
        <v>195</v>
      </c>
      <c r="F142" s="1381" t="s">
        <v>153</v>
      </c>
      <c r="G142" s="861">
        <v>1</v>
      </c>
      <c r="H142" s="1499" t="s">
        <v>193</v>
      </c>
      <c r="I142" s="473" t="s">
        <v>36</v>
      </c>
      <c r="J142" s="621"/>
      <c r="K142" s="381"/>
      <c r="L142" s="549"/>
      <c r="M142" s="971"/>
      <c r="N142" s="971"/>
      <c r="O142" s="79"/>
      <c r="P142" s="472"/>
      <c r="Q142" s="473">
        <v>90000</v>
      </c>
      <c r="R142" s="474" t="s">
        <v>257</v>
      </c>
      <c r="S142" s="475"/>
      <c r="T142" s="518"/>
      <c r="U142" s="804" t="s">
        <v>258</v>
      </c>
    </row>
    <row r="143" spans="1:21" s="1" customFormat="1" ht="12.75">
      <c r="A143" s="1277"/>
      <c r="B143" s="1328"/>
      <c r="C143" s="1331"/>
      <c r="D143" s="1062"/>
      <c r="E143" s="1283"/>
      <c r="F143" s="1381"/>
      <c r="G143" s="1083"/>
      <c r="H143" s="1499"/>
      <c r="I143" s="422"/>
      <c r="J143" s="299"/>
      <c r="K143" s="88"/>
      <c r="L143" s="177"/>
      <c r="M143" s="972"/>
      <c r="N143" s="972"/>
      <c r="O143" s="85"/>
      <c r="P143" s="476"/>
      <c r="Q143" s="422"/>
      <c r="R143" s="1373"/>
      <c r="S143" s="477"/>
      <c r="T143" s="623"/>
      <c r="U143" s="624"/>
    </row>
    <row r="144" spans="1:21" s="1" customFormat="1" ht="16.5" customHeight="1" thickBot="1">
      <c r="A144" s="1278"/>
      <c r="B144" s="1329"/>
      <c r="C144" s="1332"/>
      <c r="D144" s="1061"/>
      <c r="E144" s="1284"/>
      <c r="F144" s="1382"/>
      <c r="G144" s="1113"/>
      <c r="H144" s="1500"/>
      <c r="I144" s="167" t="s">
        <v>79</v>
      </c>
      <c r="J144" s="478"/>
      <c r="K144" s="170"/>
      <c r="L144" s="479"/>
      <c r="M144" s="169"/>
      <c r="N144" s="169"/>
      <c r="O144" s="424"/>
      <c r="P144" s="480"/>
      <c r="Q144" s="349">
        <f>Q142</f>
        <v>90000</v>
      </c>
      <c r="R144" s="1374"/>
      <c r="S144" s="481"/>
      <c r="T144" s="625"/>
      <c r="U144" s="626"/>
    </row>
    <row r="145" spans="1:21" s="1" customFormat="1" ht="12.75">
      <c r="A145" s="1277"/>
      <c r="B145" s="1328"/>
      <c r="C145" s="1331"/>
      <c r="D145" s="1062"/>
      <c r="E145" s="1271" t="s">
        <v>152</v>
      </c>
      <c r="F145" s="1381" t="s">
        <v>153</v>
      </c>
      <c r="G145" s="1355" t="s">
        <v>84</v>
      </c>
      <c r="H145" s="1499" t="s">
        <v>134</v>
      </c>
      <c r="I145" s="422" t="s">
        <v>36</v>
      </c>
      <c r="J145" s="299">
        <v>21693</v>
      </c>
      <c r="K145" s="205">
        <v>41693</v>
      </c>
      <c r="L145" s="549"/>
      <c r="M145" s="971"/>
      <c r="N145" s="971"/>
      <c r="O145" s="79"/>
      <c r="P145" s="472"/>
      <c r="Q145" s="473"/>
      <c r="R145" s="474"/>
      <c r="S145" s="475"/>
      <c r="T145" s="518"/>
      <c r="U145" s="622"/>
    </row>
    <row r="146" spans="1:21" s="1" customFormat="1" ht="12.75">
      <c r="A146" s="1277"/>
      <c r="B146" s="1328"/>
      <c r="C146" s="1331"/>
      <c r="D146" s="1062"/>
      <c r="E146" s="1283"/>
      <c r="F146" s="1381"/>
      <c r="G146" s="1355"/>
      <c r="H146" s="1499"/>
      <c r="I146" s="422" t="s">
        <v>129</v>
      </c>
      <c r="J146" s="299">
        <v>84250</v>
      </c>
      <c r="K146" s="88">
        <v>0</v>
      </c>
      <c r="L146" s="177"/>
      <c r="M146" s="972"/>
      <c r="N146" s="972"/>
      <c r="O146" s="85"/>
      <c r="P146" s="476"/>
      <c r="Q146" s="422"/>
      <c r="R146" s="1373"/>
      <c r="S146" s="477"/>
      <c r="T146" s="623"/>
      <c r="U146" s="624"/>
    </row>
    <row r="147" spans="1:21" s="1" customFormat="1" ht="16.5" customHeight="1" thickBot="1">
      <c r="A147" s="1278"/>
      <c r="B147" s="1329"/>
      <c r="C147" s="1332"/>
      <c r="D147" s="1061"/>
      <c r="E147" s="1284"/>
      <c r="F147" s="1382"/>
      <c r="G147" s="1505"/>
      <c r="H147" s="1500"/>
      <c r="I147" s="167" t="s">
        <v>79</v>
      </c>
      <c r="J147" s="478">
        <f>J146+J145</f>
        <v>105943</v>
      </c>
      <c r="K147" s="170">
        <f t="shared" ref="K147" si="18">K146+K145</f>
        <v>41693</v>
      </c>
      <c r="L147" s="479"/>
      <c r="M147" s="169"/>
      <c r="N147" s="169"/>
      <c r="O147" s="424"/>
      <c r="P147" s="480"/>
      <c r="Q147" s="349"/>
      <c r="R147" s="1374"/>
      <c r="S147" s="481"/>
      <c r="T147" s="625"/>
      <c r="U147" s="626"/>
    </row>
    <row r="148" spans="1:21" s="1" customFormat="1" ht="13.5" thickBot="1">
      <c r="A148" s="377" t="s">
        <v>29</v>
      </c>
      <c r="B148" s="431" t="s">
        <v>46</v>
      </c>
      <c r="C148" s="1342" t="s">
        <v>120</v>
      </c>
      <c r="D148" s="1343"/>
      <c r="E148" s="1343"/>
      <c r="F148" s="1343"/>
      <c r="G148" s="1343"/>
      <c r="H148" s="1343"/>
      <c r="I148" s="1343"/>
      <c r="J148" s="432">
        <f t="shared" ref="J148:P148" si="19">J147+J141</f>
        <v>527108</v>
      </c>
      <c r="K148" s="432">
        <f t="shared" si="19"/>
        <v>462857</v>
      </c>
      <c r="L148" s="432">
        <f>L147+L141</f>
        <v>332700</v>
      </c>
      <c r="M148" s="432">
        <f t="shared" si="19"/>
        <v>100500</v>
      </c>
      <c r="N148" s="432">
        <f t="shared" si="19"/>
        <v>0</v>
      </c>
      <c r="O148" s="432">
        <f t="shared" si="19"/>
        <v>232200</v>
      </c>
      <c r="P148" s="432">
        <f t="shared" si="19"/>
        <v>190000</v>
      </c>
      <c r="Q148" s="432">
        <f>Q147+Q141+Q144</f>
        <v>315000</v>
      </c>
      <c r="R148" s="1383"/>
      <c r="S148" s="1384"/>
      <c r="T148" s="1384"/>
      <c r="U148" s="1385"/>
    </row>
    <row r="149" spans="1:21" s="5" customFormat="1" ht="13.5" thickBot="1">
      <c r="A149" s="377" t="s">
        <v>29</v>
      </c>
      <c r="B149" s="1362" t="s">
        <v>154</v>
      </c>
      <c r="C149" s="1363"/>
      <c r="D149" s="1363"/>
      <c r="E149" s="1363"/>
      <c r="F149" s="1363"/>
      <c r="G149" s="1363"/>
      <c r="H149" s="1363"/>
      <c r="I149" s="1364"/>
      <c r="J149" s="1111">
        <f t="shared" ref="J149:Q149" si="20">J148+J127+J114+J89</f>
        <v>18605485</v>
      </c>
      <c r="K149" s="482">
        <f t="shared" si="20"/>
        <v>18274014</v>
      </c>
      <c r="L149" s="1111">
        <f t="shared" si="20"/>
        <v>16426100</v>
      </c>
      <c r="M149" s="1111">
        <f t="shared" si="20"/>
        <v>11008500</v>
      </c>
      <c r="N149" s="595">
        <f t="shared" si="20"/>
        <v>4822100</v>
      </c>
      <c r="O149" s="482">
        <f t="shared" si="20"/>
        <v>5417600</v>
      </c>
      <c r="P149" s="1111">
        <f t="shared" si="20"/>
        <v>12109500</v>
      </c>
      <c r="Q149" s="482">
        <f t="shared" si="20"/>
        <v>12372700</v>
      </c>
      <c r="R149" s="1493"/>
      <c r="S149" s="1494"/>
      <c r="T149" s="1494"/>
      <c r="U149" s="1495"/>
    </row>
    <row r="150" spans="1:21" s="5" customFormat="1" ht="13.5" thickBot="1">
      <c r="A150" s="483" t="s">
        <v>44</v>
      </c>
      <c r="B150" s="1368" t="s">
        <v>155</v>
      </c>
      <c r="C150" s="1368"/>
      <c r="D150" s="1368"/>
      <c r="E150" s="1368"/>
      <c r="F150" s="1368"/>
      <c r="G150" s="1368"/>
      <c r="H150" s="1368"/>
      <c r="I150" s="1369"/>
      <c r="J150" s="1112">
        <f t="shared" ref="J150:Q150" si="21">J149</f>
        <v>18605485</v>
      </c>
      <c r="K150" s="484">
        <f t="shared" si="21"/>
        <v>18274014</v>
      </c>
      <c r="L150" s="1112">
        <f t="shared" si="21"/>
        <v>16426100</v>
      </c>
      <c r="M150" s="1112">
        <f t="shared" si="21"/>
        <v>11008500</v>
      </c>
      <c r="N150" s="596">
        <f t="shared" si="21"/>
        <v>4822100</v>
      </c>
      <c r="O150" s="1112">
        <f t="shared" si="21"/>
        <v>5417600</v>
      </c>
      <c r="P150" s="1112">
        <f t="shared" si="21"/>
        <v>12109500</v>
      </c>
      <c r="Q150" s="484">
        <f t="shared" si="21"/>
        <v>12372700</v>
      </c>
      <c r="R150" s="1496"/>
      <c r="S150" s="1497"/>
      <c r="T150" s="1497"/>
      <c r="U150" s="1498"/>
    </row>
    <row r="151" spans="1:21" s="485" customFormat="1" ht="12.75">
      <c r="A151" s="1418"/>
      <c r="B151" s="1418"/>
      <c r="C151" s="1418"/>
      <c r="D151" s="1418"/>
      <c r="E151" s="1418"/>
      <c r="F151" s="1418"/>
      <c r="G151" s="1418"/>
      <c r="H151" s="1418"/>
      <c r="I151" s="1418"/>
      <c r="J151" s="1418"/>
      <c r="K151" s="1418"/>
      <c r="L151" s="1418"/>
      <c r="M151" s="1418"/>
      <c r="N151" s="1418"/>
      <c r="O151" s="1418"/>
      <c r="P151" s="1418"/>
      <c r="Q151" s="1418"/>
      <c r="R151" s="1418"/>
      <c r="S151" s="1418"/>
      <c r="T151" s="1418"/>
      <c r="U151" s="1418"/>
    </row>
    <row r="152" spans="1:21" s="5" customFormat="1" ht="12.75">
      <c r="A152" s="346"/>
      <c r="B152" s="486"/>
      <c r="C152" s="1419" t="s">
        <v>156</v>
      </c>
      <c r="D152" s="1419"/>
      <c r="E152" s="1419"/>
      <c r="F152" s="1419"/>
      <c r="G152" s="1419"/>
      <c r="H152" s="1419"/>
      <c r="I152" s="1419"/>
      <c r="J152" s="1419"/>
      <c r="K152" s="1419"/>
      <c r="L152" s="1419"/>
      <c r="M152" s="1419"/>
      <c r="N152" s="1419"/>
      <c r="O152" s="1419"/>
      <c r="P152" s="1419"/>
      <c r="Q152" s="1419"/>
      <c r="R152" s="437"/>
      <c r="S152" s="112"/>
      <c r="T152" s="112"/>
      <c r="U152" s="112"/>
    </row>
    <row r="153" spans="1:21" s="5" customFormat="1" ht="9" customHeight="1" thickBot="1">
      <c r="A153" s="346"/>
      <c r="B153" s="255"/>
      <c r="C153" s="255"/>
      <c r="D153" s="255"/>
      <c r="E153" s="255"/>
      <c r="F153" s="487"/>
      <c r="G153" s="488"/>
      <c r="H153" s="255"/>
      <c r="I153" s="437"/>
      <c r="J153" s="437"/>
      <c r="K153" s="437"/>
      <c r="L153" s="437"/>
      <c r="M153" s="437"/>
      <c r="N153" s="437"/>
      <c r="O153" s="437"/>
      <c r="P153" s="200"/>
      <c r="Q153" s="200"/>
      <c r="R153" s="437"/>
      <c r="S153" s="112"/>
      <c r="T153" s="112"/>
      <c r="U153" s="112"/>
    </row>
    <row r="154" spans="1:21" s="5" customFormat="1" ht="51" customHeight="1" thickBot="1">
      <c r="A154" s="489"/>
      <c r="B154" s="489"/>
      <c r="C154" s="1420" t="s">
        <v>157</v>
      </c>
      <c r="D154" s="1421"/>
      <c r="E154" s="1421"/>
      <c r="F154" s="1421"/>
      <c r="G154" s="1421"/>
      <c r="H154" s="1421"/>
      <c r="I154" s="1422"/>
      <c r="J154" s="4" t="s">
        <v>13</v>
      </c>
      <c r="K154" s="4" t="s">
        <v>14</v>
      </c>
      <c r="L154" s="1501" t="s">
        <v>15</v>
      </c>
      <c r="M154" s="1502"/>
      <c r="N154" s="1502"/>
      <c r="O154" s="1503"/>
      <c r="P154" s="490" t="s">
        <v>158</v>
      </c>
      <c r="Q154" s="490" t="s">
        <v>159</v>
      </c>
      <c r="R154" s="437"/>
      <c r="S154" s="112"/>
      <c r="T154" s="112"/>
      <c r="U154" s="112"/>
    </row>
    <row r="155" spans="1:21" s="5" customFormat="1" ht="12.75">
      <c r="A155" s="489"/>
      <c r="B155" s="489"/>
      <c r="C155" s="1423" t="s">
        <v>160</v>
      </c>
      <c r="D155" s="1504"/>
      <c r="E155" s="1424"/>
      <c r="F155" s="1424"/>
      <c r="G155" s="1424"/>
      <c r="H155" s="1425"/>
      <c r="I155" s="1425"/>
      <c r="J155" s="1110">
        <f>J156+J167+J164+J165</f>
        <v>18285108</v>
      </c>
      <c r="K155" s="1110">
        <f>K156+K167+K164+K165</f>
        <v>18049472</v>
      </c>
      <c r="L155" s="1490">
        <f>L156+L167+L165+L164+L166</f>
        <v>16426100</v>
      </c>
      <c r="M155" s="1491"/>
      <c r="N155" s="1491"/>
      <c r="O155" s="1492"/>
      <c r="P155" s="1110">
        <f>P156+P167+P164+P165</f>
        <v>12109500</v>
      </c>
      <c r="Q155" s="491">
        <f>Q156+Q167+Q164+Q165</f>
        <v>12372700</v>
      </c>
      <c r="R155" s="492"/>
      <c r="S155" s="492"/>
      <c r="T155" s="492"/>
      <c r="U155" s="492"/>
    </row>
    <row r="156" spans="1:21" s="5" customFormat="1" ht="12.75">
      <c r="A156" s="489"/>
      <c r="B156" s="489"/>
      <c r="C156" s="1412" t="s">
        <v>161</v>
      </c>
      <c r="D156" s="1413"/>
      <c r="E156" s="1413"/>
      <c r="F156" s="1413"/>
      <c r="G156" s="1413"/>
      <c r="H156" s="1413"/>
      <c r="I156" s="1414"/>
      <c r="J156" s="1104">
        <f>SUM(J157:J163)</f>
        <v>18277854</v>
      </c>
      <c r="K156" s="1104">
        <f>SUM(K157:K163)</f>
        <v>18042218</v>
      </c>
      <c r="L156" s="1468">
        <f>SUM(L157:O163)</f>
        <v>16335500</v>
      </c>
      <c r="M156" s="1469"/>
      <c r="N156" s="1469"/>
      <c r="O156" s="1470"/>
      <c r="P156" s="1105">
        <f>P157+P158+P159+P160+P161+P162+P163</f>
        <v>12109500</v>
      </c>
      <c r="Q156" s="493">
        <f>Q157+Q158+Q159+Q160+Q161+Q162+Q163</f>
        <v>12372700</v>
      </c>
      <c r="R156" s="492"/>
      <c r="S156" s="492"/>
      <c r="T156" s="492"/>
      <c r="U156" s="492"/>
    </row>
    <row r="157" spans="1:21" s="5" customFormat="1" ht="12.75">
      <c r="A157" s="489"/>
      <c r="B157" s="489"/>
      <c r="C157" s="1400" t="s">
        <v>162</v>
      </c>
      <c r="D157" s="1471"/>
      <c r="E157" s="1401"/>
      <c r="F157" s="1401"/>
      <c r="G157" s="1401"/>
      <c r="H157" s="1402"/>
      <c r="I157" s="1402"/>
      <c r="J157" s="1103">
        <f>SUMIF(I12:I150,"SB",J12:J150)</f>
        <v>12278331</v>
      </c>
      <c r="K157" s="1103">
        <f>SUMIF(I14:I150,"SB",K14:K150)</f>
        <v>11981938</v>
      </c>
      <c r="L157" s="1465">
        <f>SUMIF(I13:I150,"SB",L13:L150)</f>
        <v>14922300</v>
      </c>
      <c r="M157" s="1466"/>
      <c r="N157" s="1466"/>
      <c r="O157" s="1467"/>
      <c r="P157" s="1109">
        <f>SUMIF(I14:I147,"sb",P14:P147)</f>
        <v>11567300</v>
      </c>
      <c r="Q157" s="494">
        <f>SUMIF(I14:I147,"sb",Q14:Q147)</f>
        <v>11834900</v>
      </c>
      <c r="R157" s="495"/>
      <c r="S157" s="496"/>
      <c r="T157" s="496"/>
      <c r="U157" s="496"/>
    </row>
    <row r="158" spans="1:21" s="5" customFormat="1" ht="12.75">
      <c r="A158" s="489"/>
      <c r="B158" s="489"/>
      <c r="C158" s="1415" t="s">
        <v>163</v>
      </c>
      <c r="D158" s="1416"/>
      <c r="E158" s="1416"/>
      <c r="F158" s="1416"/>
      <c r="G158" s="1416"/>
      <c r="H158" s="1416"/>
      <c r="I158" s="1417"/>
      <c r="J158" s="1103">
        <f>SUMIF(I12:I150,"SB(VR)",J12:J150)</f>
        <v>23720</v>
      </c>
      <c r="K158" s="1103">
        <f>SUMIF(I12:I150,"SB(VR)",K12:K150)</f>
        <v>25685</v>
      </c>
      <c r="L158" s="1465">
        <f>SUMIF(I13:I150,"SB(VR)",L13:L150)</f>
        <v>25700</v>
      </c>
      <c r="M158" s="1466"/>
      <c r="N158" s="1466"/>
      <c r="O158" s="1467"/>
      <c r="P158" s="1109">
        <f>SUMIF(I13:I148,"sb(VR)",P13:P148)</f>
        <v>25700</v>
      </c>
      <c r="Q158" s="494">
        <f>SUMIF(I13:I148,"sb(VR)",Q13:Q148)</f>
        <v>25700</v>
      </c>
      <c r="R158" s="495"/>
      <c r="S158" s="496"/>
      <c r="T158" s="496"/>
      <c r="U158" s="496"/>
    </row>
    <row r="159" spans="1:21" s="5" customFormat="1" ht="12.75">
      <c r="A159" s="489"/>
      <c r="B159" s="489"/>
      <c r="C159" s="1406" t="s">
        <v>164</v>
      </c>
      <c r="D159" s="1407"/>
      <c r="E159" s="1407"/>
      <c r="F159" s="1407"/>
      <c r="G159" s="1407"/>
      <c r="H159" s="1407"/>
      <c r="I159" s="1408"/>
      <c r="J159" s="1102">
        <f>SUMIF(I12:I150,"SB(VB)",J12:J150)</f>
        <v>1008061</v>
      </c>
      <c r="K159" s="1102">
        <f>SUMIF(I12:I150,"SB(VB)",K12:K150)</f>
        <v>1055268</v>
      </c>
      <c r="L159" s="1461">
        <f>SUMIF(I12:I150,"SB(VB)",L12:L150)</f>
        <v>1232700</v>
      </c>
      <c r="M159" s="1462"/>
      <c r="N159" s="1462"/>
      <c r="O159" s="1463"/>
      <c r="P159" s="1109">
        <f>SUMIF(I14:I147,I15,P14:P147)</f>
        <v>392300</v>
      </c>
      <c r="Q159" s="494">
        <f>SUMIF(I14:I147,I15,Q14:Q147)</f>
        <v>392300</v>
      </c>
      <c r="R159" s="437"/>
      <c r="S159" s="112"/>
      <c r="T159" s="112"/>
      <c r="U159" s="112"/>
    </row>
    <row r="160" spans="1:21" s="5" customFormat="1" ht="12.75">
      <c r="A160" s="489"/>
      <c r="B160" s="489"/>
      <c r="C160" s="1406" t="s">
        <v>165</v>
      </c>
      <c r="D160" s="1407"/>
      <c r="E160" s="1407"/>
      <c r="F160" s="1407"/>
      <c r="G160" s="1407"/>
      <c r="H160" s="1407"/>
      <c r="I160" s="1408"/>
      <c r="J160" s="1102">
        <f>SUMIF(I14:I150,"SB(P)",J14:J150)</f>
        <v>172324</v>
      </c>
      <c r="K160" s="1102">
        <f>SUMIF(I14:I150,"SB(P)",K14:K150)</f>
        <v>172324</v>
      </c>
      <c r="L160" s="1461">
        <f>SUMIF(I12:I150,"SB(P)",L12:L150)</f>
        <v>0</v>
      </c>
      <c r="M160" s="1462"/>
      <c r="N160" s="1462"/>
      <c r="O160" s="1463"/>
      <c r="P160" s="1109">
        <f>SUMIF(I15:I148,"sb(P)",P15:P148)</f>
        <v>0</v>
      </c>
      <c r="Q160" s="494">
        <f>SUMIF(I15:I148,"sb(P)",Q15:Q148)</f>
        <v>0</v>
      </c>
      <c r="R160" s="437"/>
      <c r="S160" s="112"/>
      <c r="T160" s="112"/>
      <c r="U160" s="112"/>
    </row>
    <row r="161" spans="1:21" s="1" customFormat="1" ht="12.75">
      <c r="A161" s="489"/>
      <c r="B161" s="489"/>
      <c r="C161" s="1409" t="s">
        <v>166</v>
      </c>
      <c r="D161" s="1464"/>
      <c r="E161" s="1410"/>
      <c r="F161" s="1410"/>
      <c r="G161" s="1410"/>
      <c r="H161" s="1411"/>
      <c r="I161" s="1411"/>
      <c r="J161" s="1103">
        <f>SUMIF(I14:I150,"SB(SP)",J14:J150)</f>
        <v>3360</v>
      </c>
      <c r="K161" s="1103">
        <f>SUMIF(I14:I150,"SB(SP)",K14:K150)</f>
        <v>3360</v>
      </c>
      <c r="L161" s="1465">
        <f>SUMIF(I13:I150,"SB(SP)",L13:L150)</f>
        <v>151800</v>
      </c>
      <c r="M161" s="1466"/>
      <c r="N161" s="1466"/>
      <c r="O161" s="1467"/>
      <c r="P161" s="1109">
        <f>SUMIF(I14:I147,I19,P14:P147)</f>
        <v>121200</v>
      </c>
      <c r="Q161" s="494">
        <f>SUMIF(I14:I147,I19,Q14:Q147)</f>
        <v>116800</v>
      </c>
      <c r="R161" s="489"/>
      <c r="S161" s="497"/>
      <c r="T161" s="497"/>
      <c r="U161" s="497"/>
    </row>
    <row r="162" spans="1:21" s="1" customFormat="1" ht="12.75">
      <c r="A162" s="489"/>
      <c r="B162" s="489"/>
      <c r="C162" s="1400" t="s">
        <v>167</v>
      </c>
      <c r="D162" s="1471"/>
      <c r="E162" s="1401"/>
      <c r="F162" s="1401"/>
      <c r="G162" s="1401"/>
      <c r="H162" s="1402"/>
      <c r="I162" s="1402"/>
      <c r="J162" s="1103">
        <f>SUMIF(I15:I150,"SB(L)",J15:J150)</f>
        <v>4792058</v>
      </c>
      <c r="K162" s="1103">
        <f>SUMIF(I15:I150,"SB(L)",K15:K150)</f>
        <v>4792058</v>
      </c>
      <c r="L162" s="1461">
        <f>SUMIF(I14:I150,"SB(L)",L14:L150)</f>
        <v>0</v>
      </c>
      <c r="M162" s="1462"/>
      <c r="N162" s="1462"/>
      <c r="O162" s="1463"/>
      <c r="P162" s="1109">
        <f>SUMIF(I14:I150,"sb(L)",P14:P150)</f>
        <v>0</v>
      </c>
      <c r="Q162" s="494">
        <f>SUMIF(I14:I148,"SB(L)",Q14:Q148)</f>
        <v>0</v>
      </c>
      <c r="R162" s="489"/>
      <c r="S162" s="497"/>
      <c r="T162" s="497"/>
      <c r="U162" s="497"/>
    </row>
    <row r="163" spans="1:21" s="1" customFormat="1" ht="12.75">
      <c r="A163" s="489"/>
      <c r="B163" s="489"/>
      <c r="C163" s="1400" t="s">
        <v>168</v>
      </c>
      <c r="D163" s="1471"/>
      <c r="E163" s="1401"/>
      <c r="F163" s="1401"/>
      <c r="G163" s="1401"/>
      <c r="H163" s="1402"/>
      <c r="I163" s="1402"/>
      <c r="J163" s="1103">
        <v>0</v>
      </c>
      <c r="K163" s="1103">
        <f>SUMIF(I14:I150,"SB(KPP)",K14:K150)</f>
        <v>11585</v>
      </c>
      <c r="L163" s="1461">
        <f>SUMIF(I15:I150,"SB(KPP)",L15:L150)</f>
        <v>3000</v>
      </c>
      <c r="M163" s="1462"/>
      <c r="N163" s="1462"/>
      <c r="O163" s="1463"/>
      <c r="P163" s="1109">
        <f>SUMIF(I15:I150,"sb(KPP)",P15:P150)</f>
        <v>3000</v>
      </c>
      <c r="Q163" s="494">
        <f>SUMIF(I15:I149,"SB(KPP)",Q15:Q149)</f>
        <v>3000</v>
      </c>
      <c r="R163" s="489"/>
      <c r="S163" s="497"/>
      <c r="T163" s="497"/>
      <c r="U163" s="497"/>
    </row>
    <row r="164" spans="1:21" s="1" customFormat="1" ht="12.75">
      <c r="A164" s="489"/>
      <c r="B164" s="489"/>
      <c r="C164" s="1403" t="s">
        <v>169</v>
      </c>
      <c r="D164" s="1472"/>
      <c r="E164" s="1404"/>
      <c r="F164" s="1404"/>
      <c r="G164" s="1404"/>
      <c r="H164" s="1405"/>
      <c r="I164" s="1405"/>
      <c r="J164" s="498">
        <f>SUMIF(I14:I150,"SB(SPL)",J14:J150)</f>
        <v>3181</v>
      </c>
      <c r="K164" s="498">
        <f>SUMIF(I15:I150,"SB(SPL)",K15:K150)</f>
        <v>3181</v>
      </c>
      <c r="L164" s="1473">
        <f>SUMIF(I14:I150,"SB(SPL)",L14:L150)</f>
        <v>0</v>
      </c>
      <c r="M164" s="1474"/>
      <c r="N164" s="1474"/>
      <c r="O164" s="1475"/>
      <c r="P164" s="1105">
        <f>SUMIF(I16:I151,"sb(L)",P16:P151)</f>
        <v>0</v>
      </c>
      <c r="Q164" s="493">
        <f>SUMIF(I16:I150,"SB(L)",Q16:Q150)</f>
        <v>0</v>
      </c>
      <c r="R164" s="489"/>
      <c r="S164" s="497"/>
      <c r="T164" s="497"/>
      <c r="U164" s="497"/>
    </row>
    <row r="165" spans="1:21" s="1" customFormat="1" ht="12.75">
      <c r="A165" s="489"/>
      <c r="B165" s="489"/>
      <c r="C165" s="1403" t="s">
        <v>170</v>
      </c>
      <c r="D165" s="1472"/>
      <c r="E165" s="1404"/>
      <c r="F165" s="1404"/>
      <c r="G165" s="1404"/>
      <c r="H165" s="1405"/>
      <c r="I165" s="1405"/>
      <c r="J165" s="498">
        <f>SUMIF(I16:I151,"SB(vrl)",J16:J151)</f>
        <v>18</v>
      </c>
      <c r="K165" s="498">
        <f>SUMIF(I16:I150,"SB(VRL)",K16:K150)</f>
        <v>18</v>
      </c>
      <c r="L165" s="1473">
        <f>SUMIF(I14:I150,"SB(L)",L14:L150)</f>
        <v>0</v>
      </c>
      <c r="M165" s="1474"/>
      <c r="N165" s="1474"/>
      <c r="O165" s="1475"/>
      <c r="P165" s="1105">
        <f>SUMIF(I17:I152,"sb(L)",P17:P152)</f>
        <v>0</v>
      </c>
      <c r="Q165" s="493">
        <f>SUMIF(I17:I150,"SB(L)",Q17:Q150)</f>
        <v>0</v>
      </c>
      <c r="R165" s="489"/>
      <c r="S165" s="497"/>
      <c r="T165" s="497"/>
      <c r="U165" s="497"/>
    </row>
    <row r="166" spans="1:21" s="1" customFormat="1" ht="13.5" customHeight="1">
      <c r="A166" s="489"/>
      <c r="B166" s="489"/>
      <c r="C166" s="1403" t="s">
        <v>196</v>
      </c>
      <c r="D166" s="1472"/>
      <c r="E166" s="1404"/>
      <c r="F166" s="1404"/>
      <c r="G166" s="1404"/>
      <c r="H166" s="1405"/>
      <c r="I166" s="1405"/>
      <c r="J166" s="498"/>
      <c r="K166" s="498"/>
      <c r="L166" s="1473">
        <f>SUMIF(I15:I150,"SB(ŽPL)",L15:L150)</f>
        <v>90600</v>
      </c>
      <c r="M166" s="1474"/>
      <c r="N166" s="1474"/>
      <c r="O166" s="1475"/>
      <c r="P166" s="1105"/>
      <c r="Q166" s="493"/>
      <c r="R166" s="489"/>
      <c r="S166" s="497"/>
      <c r="T166" s="497"/>
      <c r="U166" s="497"/>
    </row>
    <row r="167" spans="1:21" s="1" customFormat="1" ht="12.75">
      <c r="A167" s="489"/>
      <c r="B167" s="489"/>
      <c r="C167" s="1403" t="s">
        <v>171</v>
      </c>
      <c r="D167" s="1472"/>
      <c r="E167" s="1404"/>
      <c r="F167" s="1404"/>
      <c r="G167" s="1404"/>
      <c r="H167" s="1405"/>
      <c r="I167" s="1405"/>
      <c r="J167" s="1105">
        <f>SUMIF(I12:I150,"PF",J12:J150)</f>
        <v>4055</v>
      </c>
      <c r="K167" s="1105">
        <f>SUMIF(I12:I150,"PF",K12:K150)</f>
        <v>4055</v>
      </c>
      <c r="L167" s="1473">
        <f>SUMIF(I12:I150,"PF",L12:L150)</f>
        <v>0</v>
      </c>
      <c r="M167" s="1474"/>
      <c r="N167" s="1474"/>
      <c r="O167" s="1475"/>
      <c r="P167" s="1105">
        <f>SUMIF(I14:I147,"pf",P14:P147)</f>
        <v>0</v>
      </c>
      <c r="Q167" s="493">
        <f>SUMIF(I14:I147,"pf",Q14:Q147)</f>
        <v>0</v>
      </c>
      <c r="R167" s="489"/>
      <c r="S167" s="497"/>
      <c r="T167" s="497"/>
      <c r="U167" s="497"/>
    </row>
    <row r="168" spans="1:21" s="1" customFormat="1" ht="12.75">
      <c r="A168" s="489"/>
      <c r="B168" s="489"/>
      <c r="C168" s="1395" t="s">
        <v>172</v>
      </c>
      <c r="D168" s="1483"/>
      <c r="E168" s="1396"/>
      <c r="F168" s="1396"/>
      <c r="G168" s="1396"/>
      <c r="H168" s="1397"/>
      <c r="I168" s="1397"/>
      <c r="J168" s="1108">
        <f>J169+J170+J171</f>
        <v>320377</v>
      </c>
      <c r="K168" s="1108">
        <f>K169+K170</f>
        <v>224542</v>
      </c>
      <c r="L168" s="1484">
        <f>L169+L170+L171</f>
        <v>0</v>
      </c>
      <c r="M168" s="1485"/>
      <c r="N168" s="1485"/>
      <c r="O168" s="1486"/>
      <c r="P168" s="1108">
        <f>P169+P170+P171</f>
        <v>0</v>
      </c>
      <c r="Q168" s="499">
        <f>Q169+Q170+Q171</f>
        <v>0</v>
      </c>
      <c r="R168" s="489"/>
      <c r="S168" s="497"/>
      <c r="T168" s="497"/>
      <c r="U168" s="497"/>
    </row>
    <row r="169" spans="1:21" s="1" customFormat="1" ht="12.75">
      <c r="A169" s="489"/>
      <c r="B169" s="489"/>
      <c r="C169" s="1398" t="s">
        <v>173</v>
      </c>
      <c r="D169" s="1399"/>
      <c r="E169" s="1399"/>
      <c r="F169" s="1399"/>
      <c r="G169" s="1399"/>
      <c r="H169" s="1399"/>
      <c r="I169" s="1399"/>
      <c r="J169" s="1109">
        <f>SUMIF(I14:I150,"ES",J14:J150)</f>
        <v>223934</v>
      </c>
      <c r="K169" s="1109">
        <f>SUMIF(I14:I150,"ES",K14:K150)</f>
        <v>223934</v>
      </c>
      <c r="L169" s="1487">
        <f>SUMIF(I12:I150,"ES",L12:L150)</f>
        <v>0</v>
      </c>
      <c r="M169" s="1488"/>
      <c r="N169" s="1488"/>
      <c r="O169" s="1489"/>
      <c r="P169" s="1109">
        <f>SUMIF(I14:I147,"es",P14:P147)</f>
        <v>0</v>
      </c>
      <c r="Q169" s="494">
        <f>SUMIF(I14:I147,"es",Q14:Q147)</f>
        <v>0</v>
      </c>
      <c r="R169" s="489"/>
      <c r="S169" s="497"/>
      <c r="T169" s="497"/>
      <c r="U169" s="497"/>
    </row>
    <row r="170" spans="1:21" s="1" customFormat="1" ht="16.5" customHeight="1">
      <c r="A170" s="489"/>
      <c r="B170" s="489"/>
      <c r="C170" s="1400" t="s">
        <v>174</v>
      </c>
      <c r="D170" s="1471"/>
      <c r="E170" s="1401"/>
      <c r="F170" s="1401"/>
      <c r="G170" s="1401"/>
      <c r="H170" s="1402"/>
      <c r="I170" s="1402"/>
      <c r="J170" s="1103">
        <f>SUMIF(I14:I150,"LRVB",J14:J150)</f>
        <v>84858</v>
      </c>
      <c r="K170" s="1103">
        <f>SUMIF(I14:I150,"LRVB",K14:K150)</f>
        <v>608</v>
      </c>
      <c r="L170" s="1465">
        <f>SUMIF(I13:I150,"LRVB",L13:L150)</f>
        <v>0</v>
      </c>
      <c r="M170" s="1466"/>
      <c r="N170" s="1466"/>
      <c r="O170" s="1467"/>
      <c r="P170" s="1109">
        <f>SUMIF(I14:I147,"lrvb",P14:P147)</f>
        <v>0</v>
      </c>
      <c r="Q170" s="494">
        <f>SUMIF(I14:I147,"lrvb",Q14:Q147)</f>
        <v>0</v>
      </c>
      <c r="R170" s="489"/>
      <c r="S170" s="497"/>
      <c r="T170" s="497"/>
      <c r="U170" s="497"/>
    </row>
    <row r="171" spans="1:21" s="1" customFormat="1">
      <c r="A171" s="489"/>
      <c r="B171" s="489"/>
      <c r="C171" s="1406" t="s">
        <v>175</v>
      </c>
      <c r="D171" s="1476"/>
      <c r="E171" s="1476"/>
      <c r="F171" s="1476"/>
      <c r="G171" s="1476"/>
      <c r="H171" s="1476"/>
      <c r="I171" s="1477"/>
      <c r="J171" s="1103">
        <v>11585</v>
      </c>
      <c r="K171" s="1103">
        <f>SUMIF(I15:I150,"Kt",K15:K150)</f>
        <v>0</v>
      </c>
      <c r="L171" s="1465">
        <f>SUMIF(I14:I150,"Kt",L14:L150)</f>
        <v>0</v>
      </c>
      <c r="M171" s="1466"/>
      <c r="N171" s="1466"/>
      <c r="O171" s="1467"/>
      <c r="P171" s="1109">
        <f>SUMIF(I15:I147,"Kt",P15:P147)</f>
        <v>0</v>
      </c>
      <c r="Q171" s="494">
        <f>SUMIF(I15:I147,"Kt",Q15:Q147)</f>
        <v>0</v>
      </c>
      <c r="R171" s="489"/>
      <c r="S171" s="497"/>
      <c r="T171" s="497"/>
      <c r="U171" s="497"/>
    </row>
    <row r="172" spans="1:21" s="1" customFormat="1" ht="13.5" thickBot="1">
      <c r="A172" s="489"/>
      <c r="B172" s="489"/>
      <c r="C172" s="1392" t="s">
        <v>176</v>
      </c>
      <c r="D172" s="1393"/>
      <c r="E172" s="1393"/>
      <c r="F172" s="1393"/>
      <c r="G172" s="1393"/>
      <c r="H172" s="1393"/>
      <c r="I172" s="1394"/>
      <c r="J172" s="1106">
        <f>J168+J155</f>
        <v>18605485</v>
      </c>
      <c r="K172" s="1106">
        <f>K168+K155</f>
        <v>18274014</v>
      </c>
      <c r="L172" s="1478">
        <f>L168+L155</f>
        <v>16426100</v>
      </c>
      <c r="M172" s="1479"/>
      <c r="N172" s="1479"/>
      <c r="O172" s="1480"/>
      <c r="P172" s="1106">
        <f>P155+P168</f>
        <v>12109500</v>
      </c>
      <c r="Q172" s="500">
        <f>Q168+Q155</f>
        <v>12372700</v>
      </c>
      <c r="R172" s="903"/>
      <c r="S172" s="497"/>
      <c r="T172" s="497"/>
      <c r="U172" s="497"/>
    </row>
    <row r="173" spans="1:21" s="502" customFormat="1" ht="12.75">
      <c r="A173" s="501"/>
      <c r="B173" s="501"/>
      <c r="C173" s="501"/>
      <c r="D173" s="501"/>
      <c r="E173" s="501"/>
      <c r="F173" s="501"/>
      <c r="G173" s="501"/>
      <c r="H173" s="501"/>
      <c r="I173" s="501"/>
      <c r="J173" s="501"/>
      <c r="K173" s="1107"/>
      <c r="L173" s="608"/>
      <c r="M173" s="1481"/>
      <c r="N173" s="1482"/>
      <c r="O173" s="1107"/>
      <c r="P173" s="1107"/>
      <c r="Q173" s="1107"/>
      <c r="R173" s="1107"/>
      <c r="S173" s="501"/>
      <c r="T173" s="501"/>
      <c r="U173" s="501"/>
    </row>
    <row r="174" spans="1:21" s="502" customFormat="1" ht="12.75">
      <c r="A174" s="501"/>
      <c r="B174" s="501"/>
      <c r="C174" s="501"/>
      <c r="D174" s="501"/>
      <c r="E174" s="489"/>
      <c r="F174" s="503"/>
      <c r="G174" s="504"/>
      <c r="H174" s="501"/>
      <c r="I174" s="501"/>
      <c r="J174" s="501"/>
      <c r="K174" s="1107"/>
      <c r="L174" s="1107"/>
      <c r="M174" s="1107"/>
      <c r="N174" s="1107"/>
      <c r="O174" s="1107"/>
      <c r="P174" s="1107"/>
      <c r="Q174" s="1107"/>
      <c r="R174" s="1107"/>
      <c r="S174" s="504"/>
      <c r="T174" s="504"/>
      <c r="U174" s="504"/>
    </row>
    <row r="175" spans="1:21" s="502" customFormat="1" ht="12.75">
      <c r="A175" s="501"/>
      <c r="B175" s="501"/>
      <c r="C175" s="501"/>
      <c r="D175" s="501"/>
      <c r="E175" s="489"/>
      <c r="F175" s="503"/>
      <c r="G175" s="504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4"/>
      <c r="T175" s="504"/>
      <c r="U175" s="504"/>
    </row>
    <row r="176" spans="1:21">
      <c r="L176" s="905"/>
      <c r="P176" s="905"/>
      <c r="Q176" s="905"/>
    </row>
    <row r="177" spans="12:14">
      <c r="L177" s="905"/>
      <c r="M177" s="905"/>
      <c r="N177" s="905"/>
    </row>
  </sheetData>
  <mergeCells count="272">
    <mergeCell ref="A1:U1"/>
    <mergeCell ref="J3:N3"/>
    <mergeCell ref="F93:F97"/>
    <mergeCell ref="A2:U2"/>
    <mergeCell ref="A4:U4"/>
    <mergeCell ref="Q5:U5"/>
    <mergeCell ref="A6:A8"/>
    <mergeCell ref="B6:B8"/>
    <mergeCell ref="C6:C8"/>
    <mergeCell ref="D6:D8"/>
    <mergeCell ref="E6:E8"/>
    <mergeCell ref="F6:F8"/>
    <mergeCell ref="Q6:Q8"/>
    <mergeCell ref="R6:U6"/>
    <mergeCell ref="J7:J8"/>
    <mergeCell ref="K7:K8"/>
    <mergeCell ref="L7:L8"/>
    <mergeCell ref="M7:N7"/>
    <mergeCell ref="O7:O8"/>
    <mergeCell ref="R7:R8"/>
    <mergeCell ref="H39:I39"/>
    <mergeCell ref="H21:H23"/>
    <mergeCell ref="S7:U7"/>
    <mergeCell ref="G6:G8"/>
    <mergeCell ref="H6:H8"/>
    <mergeCell ref="I6:I8"/>
    <mergeCell ref="L6:O6"/>
    <mergeCell ref="P6:P8"/>
    <mergeCell ref="H27:H29"/>
    <mergeCell ref="A10:U10"/>
    <mergeCell ref="B11:U11"/>
    <mergeCell ref="C12:U12"/>
    <mergeCell ref="E14:E15"/>
    <mergeCell ref="F14:F15"/>
    <mergeCell ref="G14:G15"/>
    <mergeCell ref="H14:H16"/>
    <mergeCell ref="G17:G19"/>
    <mergeCell ref="R14:R15"/>
    <mergeCell ref="E17:E20"/>
    <mergeCell ref="E21:E23"/>
    <mergeCell ref="A17:A19"/>
    <mergeCell ref="B17:B19"/>
    <mergeCell ref="C17:C19"/>
    <mergeCell ref="F17:F19"/>
    <mergeCell ref="A9:U9"/>
    <mergeCell ref="E34:E35"/>
    <mergeCell ref="H34:H35"/>
    <mergeCell ref="E36:E37"/>
    <mergeCell ref="H36:H37"/>
    <mergeCell ref="E32:E33"/>
    <mergeCell ref="E27:E30"/>
    <mergeCell ref="A27:A31"/>
    <mergeCell ref="B27:B31"/>
    <mergeCell ref="C27:C31"/>
    <mergeCell ref="F27:F31"/>
    <mergeCell ref="G27:G31"/>
    <mergeCell ref="U40:U41"/>
    <mergeCell ref="A42:A43"/>
    <mergeCell ref="B42:B43"/>
    <mergeCell ref="C42:C43"/>
    <mergeCell ref="F42:F43"/>
    <mergeCell ref="G42:G43"/>
    <mergeCell ref="H42:H43"/>
    <mergeCell ref="G40:G41"/>
    <mergeCell ref="H40:H41"/>
    <mergeCell ref="R40:R41"/>
    <mergeCell ref="S40:S41"/>
    <mergeCell ref="T40:T41"/>
    <mergeCell ref="A40:A41"/>
    <mergeCell ref="B40:B41"/>
    <mergeCell ref="C40:C41"/>
    <mergeCell ref="E40:E41"/>
    <mergeCell ref="F40:F41"/>
    <mergeCell ref="G44:G45"/>
    <mergeCell ref="H44:H45"/>
    <mergeCell ref="R44:R45"/>
    <mergeCell ref="S44:S45"/>
    <mergeCell ref="T44:T45"/>
    <mergeCell ref="U44:U45"/>
    <mergeCell ref="A44:A45"/>
    <mergeCell ref="B44:B45"/>
    <mergeCell ref="C44:C45"/>
    <mergeCell ref="E44:E45"/>
    <mergeCell ref="F44:F45"/>
    <mergeCell ref="G46:G47"/>
    <mergeCell ref="V46:AB47"/>
    <mergeCell ref="E49:E50"/>
    <mergeCell ref="H49:H50"/>
    <mergeCell ref="H58:I58"/>
    <mergeCell ref="A46:A47"/>
    <mergeCell ref="B46:B47"/>
    <mergeCell ref="C46:C47"/>
    <mergeCell ref="E46:E47"/>
    <mergeCell ref="F46:F47"/>
    <mergeCell ref="E51:E53"/>
    <mergeCell ref="H51:H52"/>
    <mergeCell ref="R49:R50"/>
    <mergeCell ref="G59:G61"/>
    <mergeCell ref="H59:H61"/>
    <mergeCell ref="R59:R61"/>
    <mergeCell ref="A62:A63"/>
    <mergeCell ref="B62:B63"/>
    <mergeCell ref="C62:C63"/>
    <mergeCell ref="E62:E63"/>
    <mergeCell ref="F62:F63"/>
    <mergeCell ref="G62:G63"/>
    <mergeCell ref="A59:A61"/>
    <mergeCell ref="B59:B61"/>
    <mergeCell ref="C59:C61"/>
    <mergeCell ref="E59:E61"/>
    <mergeCell ref="F59:F61"/>
    <mergeCell ref="D75:D76"/>
    <mergeCell ref="E75:E76"/>
    <mergeCell ref="E80:E82"/>
    <mergeCell ref="H80:H81"/>
    <mergeCell ref="E67:E68"/>
    <mergeCell ref="R67:R68"/>
    <mergeCell ref="E69:E70"/>
    <mergeCell ref="E71:E72"/>
    <mergeCell ref="H62:H63"/>
    <mergeCell ref="D65:D66"/>
    <mergeCell ref="E65:E66"/>
    <mergeCell ref="A86:A88"/>
    <mergeCell ref="B86:B88"/>
    <mergeCell ref="C86:C88"/>
    <mergeCell ref="D86:D88"/>
    <mergeCell ref="F86:F88"/>
    <mergeCell ref="H83:I83"/>
    <mergeCell ref="A84:A85"/>
    <mergeCell ref="B84:B85"/>
    <mergeCell ref="C84:C85"/>
    <mergeCell ref="D84:D85"/>
    <mergeCell ref="E84:E85"/>
    <mergeCell ref="F84:F85"/>
    <mergeCell ref="G84:G85"/>
    <mergeCell ref="H84:H85"/>
    <mergeCell ref="E93:E94"/>
    <mergeCell ref="H93:H94"/>
    <mergeCell ref="H99:H100"/>
    <mergeCell ref="F101:F103"/>
    <mergeCell ref="H101:H103"/>
    <mergeCell ref="G86:G88"/>
    <mergeCell ref="H86:H88"/>
    <mergeCell ref="R87:R88"/>
    <mergeCell ref="C89:I89"/>
    <mergeCell ref="C90:U90"/>
    <mergeCell ref="E91:E92"/>
    <mergeCell ref="G102:G103"/>
    <mergeCell ref="R102:R103"/>
    <mergeCell ref="S102:S103"/>
    <mergeCell ref="T102:T103"/>
    <mergeCell ref="U102:U103"/>
    <mergeCell ref="E101:E103"/>
    <mergeCell ref="H91:H92"/>
    <mergeCell ref="H104:I104"/>
    <mergeCell ref="E105:E107"/>
    <mergeCell ref="F105:F107"/>
    <mergeCell ref="G105:G107"/>
    <mergeCell ref="H105:H107"/>
    <mergeCell ref="R108:R109"/>
    <mergeCell ref="E111:E113"/>
    <mergeCell ref="F111:F113"/>
    <mergeCell ref="G111:G113"/>
    <mergeCell ref="H111:H113"/>
    <mergeCell ref="R112:R113"/>
    <mergeCell ref="R105:R106"/>
    <mergeCell ref="A108:A110"/>
    <mergeCell ref="B108:B110"/>
    <mergeCell ref="C108:C110"/>
    <mergeCell ref="D108:D110"/>
    <mergeCell ref="E108:E110"/>
    <mergeCell ref="F108:F110"/>
    <mergeCell ref="G108:G110"/>
    <mergeCell ref="H108:H110"/>
    <mergeCell ref="R117:R118"/>
    <mergeCell ref="A119:A121"/>
    <mergeCell ref="B119:B121"/>
    <mergeCell ref="C119:C121"/>
    <mergeCell ref="E119:E121"/>
    <mergeCell ref="F119:F121"/>
    <mergeCell ref="G119:G121"/>
    <mergeCell ref="H119:H121"/>
    <mergeCell ref="C114:I114"/>
    <mergeCell ref="C115:U115"/>
    <mergeCell ref="A116:A118"/>
    <mergeCell ref="B116:B118"/>
    <mergeCell ref="C116:C118"/>
    <mergeCell ref="E116:E118"/>
    <mergeCell ref="F116:F118"/>
    <mergeCell ref="G116:G118"/>
    <mergeCell ref="H116:H118"/>
    <mergeCell ref="R120:R121"/>
    <mergeCell ref="A122:A123"/>
    <mergeCell ref="B122:B123"/>
    <mergeCell ref="C122:C123"/>
    <mergeCell ref="E122:E123"/>
    <mergeCell ref="F122:F123"/>
    <mergeCell ref="G122:G123"/>
    <mergeCell ref="H122:H123"/>
    <mergeCell ref="R127:U127"/>
    <mergeCell ref="A142:A144"/>
    <mergeCell ref="B142:B144"/>
    <mergeCell ref="C142:C144"/>
    <mergeCell ref="E142:E144"/>
    <mergeCell ref="F142:F144"/>
    <mergeCell ref="G124:G126"/>
    <mergeCell ref="H124:H126"/>
    <mergeCell ref="C127:I127"/>
    <mergeCell ref="C128:U128"/>
    <mergeCell ref="H141:I141"/>
    <mergeCell ref="A124:A126"/>
    <mergeCell ref="B124:B126"/>
    <mergeCell ref="C124:C126"/>
    <mergeCell ref="E124:E126"/>
    <mergeCell ref="F124:F126"/>
    <mergeCell ref="L155:O155"/>
    <mergeCell ref="R146:R147"/>
    <mergeCell ref="C148:I148"/>
    <mergeCell ref="R148:U148"/>
    <mergeCell ref="B149:I149"/>
    <mergeCell ref="R149:U149"/>
    <mergeCell ref="B150:I150"/>
    <mergeCell ref="R150:U150"/>
    <mergeCell ref="H142:H144"/>
    <mergeCell ref="R143:R144"/>
    <mergeCell ref="A151:U151"/>
    <mergeCell ref="C152:Q152"/>
    <mergeCell ref="C154:I154"/>
    <mergeCell ref="L154:O154"/>
    <mergeCell ref="C155:I155"/>
    <mergeCell ref="A145:A147"/>
    <mergeCell ref="B145:B147"/>
    <mergeCell ref="C145:C147"/>
    <mergeCell ref="E145:E147"/>
    <mergeCell ref="F145:F147"/>
    <mergeCell ref="G145:G147"/>
    <mergeCell ref="H145:H147"/>
    <mergeCell ref="M173:N173"/>
    <mergeCell ref="C168:I168"/>
    <mergeCell ref="L168:O168"/>
    <mergeCell ref="C169:I169"/>
    <mergeCell ref="L169:O169"/>
    <mergeCell ref="C170:I170"/>
    <mergeCell ref="L170:O170"/>
    <mergeCell ref="C165:I165"/>
    <mergeCell ref="L165:O165"/>
    <mergeCell ref="C166:I166"/>
    <mergeCell ref="L166:O166"/>
    <mergeCell ref="C167:I167"/>
    <mergeCell ref="L167:O167"/>
    <mergeCell ref="C162:I162"/>
    <mergeCell ref="L162:O162"/>
    <mergeCell ref="C163:I163"/>
    <mergeCell ref="L163:O163"/>
    <mergeCell ref="C164:I164"/>
    <mergeCell ref="L164:O164"/>
    <mergeCell ref="C171:I171"/>
    <mergeCell ref="L171:O171"/>
    <mergeCell ref="C172:I172"/>
    <mergeCell ref="L172:O172"/>
    <mergeCell ref="C159:I159"/>
    <mergeCell ref="L159:O159"/>
    <mergeCell ref="C160:I160"/>
    <mergeCell ref="L160:O160"/>
    <mergeCell ref="C161:I161"/>
    <mergeCell ref="L161:O161"/>
    <mergeCell ref="C156:I156"/>
    <mergeCell ref="L156:O156"/>
    <mergeCell ref="C157:I157"/>
    <mergeCell ref="L157:O157"/>
    <mergeCell ref="C158:I158"/>
    <mergeCell ref="L158:O158"/>
  </mergeCells>
  <printOptions horizontalCentered="1"/>
  <pageMargins left="0" right="0" top="0.39370078740157483" bottom="0" header="0" footer="0"/>
  <pageSetup paperSize="9" scale="70" orientation="landscape" r:id="rId1"/>
  <rowBreaks count="1" manualBreakCount="1">
    <brk id="48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3 programa </vt:lpstr>
      <vt:lpstr>aiškinamoji lentelė</vt:lpstr>
      <vt:lpstr>'3 programa '!Print_Area</vt:lpstr>
      <vt:lpstr>'aiškinamoji lentelė'!Print_Area</vt:lpstr>
      <vt:lpstr>'3 programa 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Virginija Palaimiene</cp:lastModifiedBy>
  <cp:lastPrinted>2015-12-22T09:36:01Z</cp:lastPrinted>
  <dcterms:created xsi:type="dcterms:W3CDTF">2015-10-15T13:35:41Z</dcterms:created>
  <dcterms:modified xsi:type="dcterms:W3CDTF">2015-12-28T07:53:00Z</dcterms:modified>
</cp:coreProperties>
</file>