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Palaimiene\Desktop\T2-333\"/>
    </mc:Choice>
  </mc:AlternateContent>
  <bookViews>
    <workbookView xWindow="30" yWindow="2745" windowWidth="15480" windowHeight="8640"/>
  </bookViews>
  <sheets>
    <sheet name="6 programa" sheetId="9" r:id="rId1"/>
    <sheet name="Aiškinamoji lentelė " sheetId="5" state="hidden" r:id="rId2"/>
    <sheet name="Asignavimų valdytojų kodai" sheetId="3" state="hidden" r:id="rId3"/>
  </sheets>
  <definedNames>
    <definedName name="_xlnm.Print_Area" localSheetId="0">'6 programa'!$A$1:$N$195</definedName>
    <definedName name="_xlnm.Print_Area" localSheetId="1">'Aiškinamoji lentelė '!$A$1:$U$214</definedName>
    <definedName name="_xlnm.Print_Titles" localSheetId="0">'6 programa'!$5:$7</definedName>
    <definedName name="_xlnm.Print_Titles" localSheetId="1">'Aiškinamoji lentelė '!$6:$8</definedName>
  </definedNames>
  <calcPr calcId="152511" fullPrecision="0"/>
</workbook>
</file>

<file path=xl/calcChain.xml><?xml version="1.0" encoding="utf-8"?>
<calcChain xmlns="http://schemas.openxmlformats.org/spreadsheetml/2006/main">
  <c r="L77" i="5" l="1"/>
  <c r="H32" i="9"/>
  <c r="L181" i="5" l="1"/>
  <c r="L180" i="5"/>
  <c r="L157" i="5" l="1"/>
  <c r="H139" i="9"/>
  <c r="H76" i="9"/>
  <c r="P157" i="5" l="1"/>
  <c r="O157" i="5"/>
  <c r="J160" i="5"/>
  <c r="K157" i="5"/>
  <c r="J157" i="5"/>
  <c r="M152" i="5"/>
  <c r="N152" i="5"/>
  <c r="O152" i="5"/>
  <c r="P152" i="5"/>
  <c r="Q152" i="5"/>
  <c r="M157" i="5"/>
  <c r="N157" i="5"/>
  <c r="Q157" i="5"/>
  <c r="I139" i="9"/>
  <c r="J139" i="9"/>
  <c r="I134" i="9"/>
  <c r="J134" i="9"/>
  <c r="H134" i="9"/>
  <c r="I67" i="9" l="1"/>
  <c r="H67" i="9"/>
  <c r="L103" i="5"/>
  <c r="H87" i="9"/>
  <c r="I168" i="9" l="1"/>
  <c r="J168" i="9"/>
  <c r="H168" i="9"/>
  <c r="I106" i="9"/>
  <c r="J106" i="9"/>
  <c r="H106" i="9"/>
  <c r="H110" i="9"/>
  <c r="H111" i="9" l="1"/>
  <c r="L186" i="5"/>
  <c r="K190" i="5"/>
  <c r="L190" i="5"/>
  <c r="M190" i="5"/>
  <c r="N190" i="5"/>
  <c r="O190" i="5"/>
  <c r="P190" i="5"/>
  <c r="Q190" i="5"/>
  <c r="J190" i="5"/>
  <c r="M186" i="5"/>
  <c r="N186" i="5"/>
  <c r="O186" i="5"/>
  <c r="P186" i="5"/>
  <c r="Q186" i="5"/>
  <c r="J186" i="5"/>
  <c r="J191" i="5" l="1"/>
  <c r="N191" i="5"/>
  <c r="Q191" i="5"/>
  <c r="M191" i="5"/>
  <c r="P191" i="5"/>
  <c r="L191" i="5"/>
  <c r="O191" i="5"/>
  <c r="J193" i="9"/>
  <c r="I193" i="9"/>
  <c r="H193" i="9"/>
  <c r="J192" i="9"/>
  <c r="I192" i="9"/>
  <c r="H192" i="9"/>
  <c r="J191" i="9"/>
  <c r="I191" i="9"/>
  <c r="H191" i="9"/>
  <c r="J190" i="9"/>
  <c r="I190" i="9"/>
  <c r="H190" i="9"/>
  <c r="J189" i="9"/>
  <c r="I189" i="9"/>
  <c r="H189" i="9"/>
  <c r="J187" i="9"/>
  <c r="I187" i="9"/>
  <c r="H187" i="9"/>
  <c r="J186" i="9"/>
  <c r="I186" i="9"/>
  <c r="H186" i="9"/>
  <c r="J181" i="9"/>
  <c r="I181" i="9"/>
  <c r="H181" i="9"/>
  <c r="J171" i="9"/>
  <c r="I171" i="9"/>
  <c r="H171" i="9"/>
  <c r="H172" i="9" s="1"/>
  <c r="J146" i="9"/>
  <c r="I146" i="9"/>
  <c r="H146" i="9"/>
  <c r="J142" i="9"/>
  <c r="I142" i="9"/>
  <c r="H142" i="9"/>
  <c r="J185" i="9"/>
  <c r="I185" i="9"/>
  <c r="H185" i="9"/>
  <c r="J184" i="9"/>
  <c r="I184" i="9"/>
  <c r="H184" i="9"/>
  <c r="J110" i="9"/>
  <c r="I110" i="9"/>
  <c r="I111" i="9" s="1"/>
  <c r="J183" i="9"/>
  <c r="I183" i="9"/>
  <c r="H183" i="9"/>
  <c r="J182" i="9"/>
  <c r="I182" i="9"/>
  <c r="H182" i="9"/>
  <c r="J180" i="9"/>
  <c r="I180" i="9"/>
  <c r="J91" i="9"/>
  <c r="I91" i="9"/>
  <c r="H91" i="9"/>
  <c r="J87" i="9"/>
  <c r="I87" i="9"/>
  <c r="J76" i="9"/>
  <c r="I76" i="9"/>
  <c r="J67" i="9"/>
  <c r="J56" i="9"/>
  <c r="I56" i="9"/>
  <c r="H56" i="9"/>
  <c r="J42" i="9"/>
  <c r="I42" i="9"/>
  <c r="H42" i="9"/>
  <c r="J32" i="9"/>
  <c r="I32" i="9"/>
  <c r="H147" i="9" l="1"/>
  <c r="I147" i="9"/>
  <c r="J147" i="9"/>
  <c r="H92" i="9"/>
  <c r="H188" i="9"/>
  <c r="I188" i="9"/>
  <c r="J188" i="9"/>
  <c r="J111" i="9"/>
  <c r="I172" i="9"/>
  <c r="J172" i="9"/>
  <c r="J92" i="9"/>
  <c r="H180" i="9"/>
  <c r="H179" i="9" s="1"/>
  <c r="H178" i="9" s="1"/>
  <c r="I92" i="9"/>
  <c r="J179" i="9"/>
  <c r="J178" i="9" s="1"/>
  <c r="I179" i="9"/>
  <c r="I178" i="9" s="1"/>
  <c r="H194" i="9" l="1"/>
  <c r="I173" i="9"/>
  <c r="I174" i="9" s="1"/>
  <c r="J194" i="9"/>
  <c r="H173" i="9"/>
  <c r="H174" i="9" s="1"/>
  <c r="I194" i="9"/>
  <c r="J173" i="9"/>
  <c r="J174" i="9" s="1"/>
  <c r="P165" i="5"/>
  <c r="Q165" i="5"/>
  <c r="P160" i="5"/>
  <c r="P122" i="5"/>
  <c r="P107" i="5"/>
  <c r="Q103" i="5"/>
  <c r="P103" i="5"/>
  <c r="P77" i="5"/>
  <c r="Q66" i="5"/>
  <c r="P66" i="5"/>
  <c r="Q77" i="5"/>
  <c r="Q36" i="5"/>
  <c r="Q51" i="5"/>
  <c r="P51" i="5"/>
  <c r="P36" i="5"/>
  <c r="Q202" i="5"/>
  <c r="Q203" i="5"/>
  <c r="Q122" i="5"/>
  <c r="Q160" i="5"/>
  <c r="P166" i="5" l="1"/>
  <c r="Q166" i="5"/>
  <c r="K41" i="5"/>
  <c r="O125" i="5" l="1"/>
  <c r="O70" i="5"/>
  <c r="O68" i="5"/>
  <c r="O14" i="5"/>
  <c r="J126" i="5" l="1"/>
  <c r="J209" i="5"/>
  <c r="J200" i="5"/>
  <c r="J199" i="5"/>
  <c r="J165" i="5" l="1"/>
  <c r="O51" i="5" l="1"/>
  <c r="L51" i="5"/>
  <c r="L201" i="5" l="1"/>
  <c r="P205" i="5"/>
  <c r="L25" i="5" l="1"/>
  <c r="L24" i="5"/>
  <c r="Q206" i="5" l="1"/>
  <c r="Q205" i="5"/>
  <c r="Q204" i="5"/>
  <c r="Q201" i="5"/>
  <c r="Q200" i="5"/>
  <c r="Q199" i="5"/>
  <c r="Q198" i="5" l="1"/>
  <c r="M103" i="5"/>
  <c r="N103" i="5"/>
  <c r="O103" i="5"/>
  <c r="K103" i="5"/>
  <c r="J103" i="5"/>
  <c r="L89" i="5"/>
  <c r="J89" i="5"/>
  <c r="K77" i="5"/>
  <c r="J77" i="5"/>
  <c r="L66" i="5"/>
  <c r="J66" i="5"/>
  <c r="J51" i="5"/>
  <c r="L36" i="5"/>
  <c r="J36" i="5"/>
  <c r="P204" i="5" l="1"/>
  <c r="P208" i="5"/>
  <c r="P210" i="5"/>
  <c r="P212" i="5"/>
  <c r="P126" i="5"/>
  <c r="J122" i="5"/>
  <c r="J127" i="5" s="1"/>
  <c r="O107" i="5"/>
  <c r="L107" i="5"/>
  <c r="J107" i="5"/>
  <c r="O77" i="5"/>
  <c r="O36" i="5"/>
  <c r="K107" i="5"/>
  <c r="M107" i="5"/>
  <c r="N107" i="5"/>
  <c r="Q107" i="5"/>
  <c r="Q126" i="5"/>
  <c r="Q127" i="5" s="1"/>
  <c r="O126" i="5"/>
  <c r="N126" i="5"/>
  <c r="M126" i="5"/>
  <c r="L126" i="5"/>
  <c r="K126" i="5"/>
  <c r="P127" i="5" l="1"/>
  <c r="J108" i="5"/>
  <c r="K25" i="5"/>
  <c r="K36" i="5" s="1"/>
  <c r="O160" i="5" l="1"/>
  <c r="N160" i="5"/>
  <c r="M160" i="5"/>
  <c r="L160" i="5"/>
  <c r="K158" i="5"/>
  <c r="K160" i="5" s="1"/>
  <c r="O165" i="5"/>
  <c r="N165" i="5"/>
  <c r="N166" i="5" s="1"/>
  <c r="M165" i="5"/>
  <c r="L165" i="5"/>
  <c r="K165" i="5"/>
  <c r="O166" i="5" l="1"/>
  <c r="M166" i="5"/>
  <c r="P79" i="5"/>
  <c r="P203" i="5" s="1"/>
  <c r="P89" i="5" l="1"/>
  <c r="P108" i="5" s="1"/>
  <c r="K150" i="5"/>
  <c r="Q212" i="5" l="1"/>
  <c r="P199" i="5"/>
  <c r="O89" i="5"/>
  <c r="K89" i="5"/>
  <c r="L200" i="5" l="1"/>
  <c r="J202" i="5" l="1"/>
  <c r="L204" i="5" l="1"/>
  <c r="J205" i="5"/>
  <c r="K148" i="5" l="1"/>
  <c r="J148" i="5"/>
  <c r="J152" i="5" s="1"/>
  <c r="J166" i="5" s="1"/>
  <c r="J201" i="5" l="1"/>
  <c r="J198" i="5" s="1"/>
  <c r="L149" i="5"/>
  <c r="L152" i="5" l="1"/>
  <c r="L166" i="5" s="1"/>
  <c r="K202" i="5"/>
  <c r="K146" i="5"/>
  <c r="K152" i="5" s="1"/>
  <c r="K166" i="5" s="1"/>
  <c r="K120" i="5"/>
  <c r="K53" i="5"/>
  <c r="K66" i="5" s="1"/>
  <c r="K183" i="5" l="1"/>
  <c r="K180" i="5"/>
  <c r="K186" i="5" s="1"/>
  <c r="K191" i="5" s="1"/>
  <c r="K121" i="5"/>
  <c r="K119" i="5"/>
  <c r="K116" i="5"/>
  <c r="K115" i="5"/>
  <c r="K114" i="5"/>
  <c r="K112" i="5"/>
  <c r="K51" i="5"/>
  <c r="K122" i="5" l="1"/>
  <c r="K127" i="5" s="1"/>
  <c r="K201" i="5"/>
  <c r="K212" i="5"/>
  <c r="K211" i="5"/>
  <c r="K210" i="5"/>
  <c r="K209" i="5"/>
  <c r="K208" i="5"/>
  <c r="K206" i="5"/>
  <c r="K205" i="5"/>
  <c r="K204" i="5"/>
  <c r="K203" i="5"/>
  <c r="K200" i="5"/>
  <c r="K199" i="5"/>
  <c r="K207" i="5" l="1"/>
  <c r="K198" i="5"/>
  <c r="K197" i="5" s="1"/>
  <c r="K213" i="5" l="1"/>
  <c r="L206" i="5"/>
  <c r="K108" i="5" l="1"/>
  <c r="N77" i="5" l="1"/>
  <c r="M77" i="5"/>
  <c r="P202" i="5" l="1"/>
  <c r="M122" i="5" l="1"/>
  <c r="M127" i="5" s="1"/>
  <c r="M89" i="5"/>
  <c r="N89" i="5"/>
  <c r="Q89" i="5"/>
  <c r="L211" i="5"/>
  <c r="M51" i="5"/>
  <c r="N51" i="5"/>
  <c r="M36" i="5"/>
  <c r="N36" i="5"/>
  <c r="M66" i="5"/>
  <c r="N66" i="5"/>
  <c r="O66" i="5"/>
  <c r="P192" i="5" l="1"/>
  <c r="P193" i="5" l="1"/>
  <c r="O108" i="5"/>
  <c r="N108" i="5"/>
  <c r="Q108" i="5"/>
  <c r="M108" i="5"/>
  <c r="N122" i="5" l="1"/>
  <c r="N127" i="5" s="1"/>
  <c r="O122" i="5"/>
  <c r="O127" i="5" s="1"/>
  <c r="Q192" i="5"/>
  <c r="P206" i="5" l="1"/>
  <c r="J204" i="5" l="1"/>
  <c r="J206" i="5"/>
  <c r="J197" i="5" l="1"/>
  <c r="L205" i="5" l="1"/>
  <c r="P211" i="5" l="1"/>
  <c r="P201" i="5"/>
  <c r="L208" i="5"/>
  <c r="L121" i="5"/>
  <c r="L202" i="5"/>
  <c r="Q211" i="5"/>
  <c r="Q210" i="5"/>
  <c r="Q209" i="5"/>
  <c r="P209" i="5"/>
  <c r="P207" i="5" s="1"/>
  <c r="Q208" i="5"/>
  <c r="P200" i="5"/>
  <c r="P198" i="5" l="1"/>
  <c r="P197" i="5" s="1"/>
  <c r="P213" i="5" s="1"/>
  <c r="L122" i="5"/>
  <c r="L127" i="5" s="1"/>
  <c r="L199" i="5"/>
  <c r="L203" i="5"/>
  <c r="Q197" i="5"/>
  <c r="Q207" i="5"/>
  <c r="J192" i="5"/>
  <c r="L209" i="5"/>
  <c r="L108" i="5"/>
  <c r="L212" i="5"/>
  <c r="J208" i="5"/>
  <c r="J212" i="5"/>
  <c r="J210" i="5"/>
  <c r="L210" i="5"/>
  <c r="L192" i="5" l="1"/>
  <c r="L198" i="5"/>
  <c r="L197" i="5" s="1"/>
  <c r="K192" i="5"/>
  <c r="K193" i="5" s="1"/>
  <c r="N192" i="5"/>
  <c r="N193" i="5" s="1"/>
  <c r="M192" i="5"/>
  <c r="M193" i="5" s="1"/>
  <c r="Q193" i="5"/>
  <c r="O192" i="5"/>
  <c r="O193" i="5" s="1"/>
  <c r="L207" i="5"/>
  <c r="Q213" i="5"/>
  <c r="L213" i="5" l="1"/>
  <c r="L193" i="5"/>
  <c r="J211" i="5"/>
  <c r="J207" i="5" s="1"/>
  <c r="J213" i="5" s="1"/>
  <c r="J193" i="5" l="1"/>
</calcChain>
</file>

<file path=xl/comments1.xml><?xml version="1.0" encoding="utf-8"?>
<comments xmlns="http://schemas.openxmlformats.org/spreadsheetml/2006/main">
  <authors>
    <author>Audra Cepiene</author>
    <author>Indre Buteniene</author>
  </authors>
  <commentList>
    <comment ref="E12"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14"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18"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23" authorId="0" shapeId="0">
      <text>
        <r>
          <rPr>
            <sz val="9"/>
            <color indexed="81"/>
            <rFont val="Tahoma"/>
            <family val="2"/>
            <charset val="186"/>
          </rPr>
          <t>2.1.2.2 Plėtoti viešojo ir privataus transporto sąveikos sistemą įrengiant transporto priemonių laikymo aikšteles</t>
        </r>
      </text>
    </comment>
    <comment ref="E33"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E43"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57"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E68"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H69" authorId="0" shapeId="0">
      <text>
        <r>
          <rPr>
            <b/>
            <sz val="9"/>
            <color indexed="81"/>
            <rFont val="Tahoma"/>
            <family val="2"/>
            <charset val="186"/>
          </rPr>
          <t>Audra Cepiene:</t>
        </r>
        <r>
          <rPr>
            <sz val="9"/>
            <color indexed="81"/>
            <rFont val="Tahoma"/>
            <family val="2"/>
            <charset val="186"/>
          </rPr>
          <t xml:space="preserve">
koreguota po susirinkimo</t>
        </r>
      </text>
    </comment>
    <comment ref="E73" authorId="0" shapeId="0">
      <text>
        <r>
          <rPr>
            <b/>
            <sz val="9"/>
            <color indexed="81"/>
            <rFont val="Tahoma"/>
            <family val="2"/>
            <charset val="186"/>
          </rPr>
          <t xml:space="preserve">P3.1.2.1 </t>
        </r>
        <r>
          <rPr>
            <sz val="9"/>
            <color indexed="81"/>
            <rFont val="Tahoma"/>
            <family val="2"/>
            <charset val="186"/>
          </rPr>
          <t xml:space="preserve">
Klaipėdos LEZ teritorijoje plėtoti susisiekimo ir inžinerinę infrastruktūrą, reikiamas plėtrai lėšas siekiant gauti iš ES bei valstybės fondų ir programų</t>
        </r>
      </text>
    </comment>
    <comment ref="E77"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H80" authorId="1" shapeId="0">
      <text>
        <r>
          <rPr>
            <b/>
            <sz val="9"/>
            <color indexed="81"/>
            <rFont val="Tahoma"/>
            <family val="2"/>
            <charset val="186"/>
          </rPr>
          <t>Indre Buteniene:</t>
        </r>
        <r>
          <rPr>
            <sz val="9"/>
            <color indexed="81"/>
            <rFont val="Tahoma"/>
            <family val="2"/>
            <charset val="186"/>
          </rPr>
          <t xml:space="preserve">
Lėšos bus kompensuotos KVJUD</t>
        </r>
      </text>
    </comment>
    <comment ref="E94"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17"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E143" authorId="0" shape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List>
</comments>
</file>

<file path=xl/comments2.xml><?xml version="1.0" encoding="utf-8"?>
<comments xmlns="http://schemas.openxmlformats.org/spreadsheetml/2006/main">
  <authors>
    <author>Audra Cepiene</author>
    <author>Indre Buteniene</author>
  </authors>
  <commentList>
    <comment ref="F13"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5"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19"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4" authorId="0" shapeId="0">
      <text>
        <r>
          <rPr>
            <sz val="9"/>
            <color indexed="81"/>
            <rFont val="Tahoma"/>
            <family val="2"/>
            <charset val="186"/>
          </rPr>
          <t>2.1.2.2 Plėtoti viešojo ir privataus transporto sąveikos sistemą įrengiant transporto priemonių laikymo aikšteles</t>
        </r>
      </text>
    </comment>
    <comment ref="F37"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F52"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57" authorId="0" shapeId="0">
      <text>
        <r>
          <rPr>
            <sz val="9"/>
            <color indexed="81"/>
            <rFont val="Tahoma"/>
            <family val="2"/>
            <charset val="186"/>
          </rPr>
          <t>2014-10-22 Nr.TAR-109 M.ūkioir apl. Komiteto nutarimas ir 10-17 SPG3-22  įtraukta priemonė. Paskaičiavimai 10-30 VS-6054</t>
        </r>
      </text>
    </comment>
    <comment ref="F67"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I74" authorId="1" shapeId="0">
      <text>
        <r>
          <rPr>
            <b/>
            <sz val="9"/>
            <color indexed="81"/>
            <rFont val="Tahoma"/>
            <family val="2"/>
            <charset val="186"/>
          </rPr>
          <t>Indre Buteniene:</t>
        </r>
        <r>
          <rPr>
            <sz val="9"/>
            <color indexed="81"/>
            <rFont val="Tahoma"/>
            <family val="2"/>
            <charset val="186"/>
          </rPr>
          <t xml:space="preserve">
Vienuoliai</t>
        </r>
      </text>
    </comment>
    <comment ref="F78"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F90"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91" authorId="1" shapeId="0">
      <text>
        <r>
          <rPr>
            <b/>
            <sz val="9"/>
            <color indexed="81"/>
            <rFont val="Tahoma"/>
            <family val="2"/>
            <charset val="186"/>
          </rPr>
          <t>Indre Buteniene:</t>
        </r>
        <r>
          <rPr>
            <sz val="9"/>
            <color indexed="81"/>
            <rFont val="Tahoma"/>
            <family val="2"/>
            <charset val="186"/>
          </rPr>
          <t xml:space="preserve">
A. Velykienė parašys raštą, nes 2016 m. reikalingi 23 tūkst. Eur.</t>
        </r>
      </text>
    </comment>
    <comment ref="F110"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30"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F155" authorId="0" shapeId="0">
      <text>
        <r>
          <rPr>
            <b/>
            <sz val="9"/>
            <color indexed="81"/>
            <rFont val="Tahoma"/>
            <family val="2"/>
            <charset val="186"/>
          </rPr>
          <t>KSP 2.1.2.2.</t>
        </r>
        <r>
          <rPr>
            <sz val="9"/>
            <color indexed="81"/>
            <rFont val="Tahoma"/>
            <family val="2"/>
            <charset val="186"/>
          </rPr>
          <t xml:space="preserve">
Plėtoti viešojo ir privataus transporto sąveikos sistemą įrengiant transporto priemonių laikymo aikšteles</t>
        </r>
      </text>
    </comment>
    <comment ref="F161" authorId="0" shape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 ref="K170" authorId="0" shapeId="0">
      <text>
        <r>
          <rPr>
            <sz val="9"/>
            <color indexed="81"/>
            <rFont val="Tahoma"/>
            <family val="2"/>
            <charset val="186"/>
          </rPr>
          <t xml:space="preserve">Smeltės g. ruožas
</t>
        </r>
      </text>
    </comment>
    <comment ref="J198" authorId="0" shapeId="0">
      <text>
        <r>
          <rPr>
            <b/>
            <sz val="9"/>
            <color indexed="81"/>
            <rFont val="Tahoma"/>
            <family val="2"/>
            <charset val="186"/>
          </rPr>
          <t>pirminis biudžetas 6.539.615 Eur</t>
        </r>
        <r>
          <rPr>
            <sz val="9"/>
            <color indexed="81"/>
            <rFont val="Tahoma"/>
            <family val="2"/>
            <charset val="186"/>
          </rPr>
          <t xml:space="preserve">
</t>
        </r>
      </text>
    </comment>
    <comment ref="J209" authorId="0" shapeId="0">
      <text>
        <r>
          <rPr>
            <b/>
            <sz val="9"/>
            <color indexed="81"/>
            <rFont val="Tahoma"/>
            <family val="2"/>
            <charset val="186"/>
          </rPr>
          <t>Audra Cepiene:</t>
        </r>
        <r>
          <rPr>
            <sz val="9"/>
            <color indexed="81"/>
            <rFont val="Tahoma"/>
            <family val="2"/>
            <charset val="186"/>
          </rPr>
          <t xml:space="preserve">
2765436 KPP Eur
</t>
        </r>
      </text>
    </comment>
  </commentList>
</comments>
</file>

<file path=xl/sharedStrings.xml><?xml version="1.0" encoding="utf-8"?>
<sst xmlns="http://schemas.openxmlformats.org/spreadsheetml/2006/main" count="1080" uniqueCount="317">
  <si>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</si>
  <si>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</si>
  <si>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</si>
  <si>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</si>
  <si>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</si>
  <si>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</si>
  <si>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</si>
  <si>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</si>
  <si>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</si>
  <si>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</si>
  <si>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</si>
  <si>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</si>
  <si>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</si>
  <si>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</si>
  <si>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</si>
  <si>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</si>
  <si>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</si>
  <si>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</si>
  <si>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</si>
  <si>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</si>
  <si>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</si>
  <si>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</si>
  <si>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</si>
  <si>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</si>
  <si>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</si>
  <si>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</si>
  <si>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</si>
  <si>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</si>
  <si>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</si>
  <si>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</si>
  <si>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</si>
  <si>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</si>
  <si>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</si>
  <si>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</si>
  <si>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</si>
  <si>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</si>
  <si>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</si>
  <si>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</si>
  <si>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</si>
  <si>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</si>
  <si>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</si>
  <si>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</si>
  <si>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</si>
  <si>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</si>
  <si>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</si>
  <si>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</si>
  <si>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Rekonstruoti ir tiesti gatves</t>
  </si>
  <si>
    <t xml:space="preserve"> Užtikrinti patogios viešojo transporto sistemos funkcionavimą</t>
  </si>
  <si>
    <t>04</t>
  </si>
  <si>
    <t>05</t>
  </si>
  <si>
    <t>Atlikti kasmetinius miesto susisiekimo infrastruktūros objektų priežiūros ir įrengimo darbus</t>
  </si>
  <si>
    <t>06</t>
  </si>
  <si>
    <t>07</t>
  </si>
  <si>
    <t>6</t>
  </si>
  <si>
    <t>Eksploatuojama šviesoforų, vnt.</t>
  </si>
  <si>
    <t>Tiltų ir kelio statinių priežiūra</t>
  </si>
  <si>
    <t>Suremontuota šaligatvių, ha</t>
  </si>
  <si>
    <t>Suremontuota asfaltbetonio dangos duobių kiemuose, ha</t>
  </si>
  <si>
    <t>Suremontuota asfaltbetonio dangos duobių gatvėse, ha</t>
  </si>
  <si>
    <t>Suremontuota gatvių akmens grindinio dangos, ha</t>
  </si>
  <si>
    <t>Parduota lengvatinių bilietų, mln. vnt.</t>
  </si>
  <si>
    <t>Viešojo transporto priežiūros ir paslaugų kokybės kontroliavimas</t>
  </si>
  <si>
    <t>Subsidijuojami maršrutai, vnt.</t>
  </si>
  <si>
    <t>5</t>
  </si>
  <si>
    <t>ES</t>
  </si>
  <si>
    <t>Kt</t>
  </si>
  <si>
    <t>Parengtas techninis projektas, vnt.</t>
  </si>
  <si>
    <t>SB(P)</t>
  </si>
  <si>
    <t>I</t>
  </si>
  <si>
    <t>KVJUD</t>
  </si>
  <si>
    <t>Automatinės eismo priežiūros prietaisų nuoma</t>
  </si>
  <si>
    <t>Centrinės miesto dalies gatvių tinklo modernizavimas:</t>
  </si>
  <si>
    <t>Šiaurinės miesto dalies gatvių tinklo modernizavimas:</t>
  </si>
  <si>
    <t>Pajūrio rekreacinių teritorijų gatvių tinklo modernizavimas:</t>
  </si>
  <si>
    <t>Transporto kompensacijų mokėjimas:</t>
  </si>
  <si>
    <t>Asfaltuotų daugiabučių kiemų dangų remontas</t>
  </si>
  <si>
    <t>Patikrinta viešojo transporto priemonių, tūkst. vnt.</t>
  </si>
  <si>
    <t>Prižiūrima tiltų ir viadukų, vnt.</t>
  </si>
  <si>
    <t>Parengta techninių projektų, vnt.</t>
  </si>
  <si>
    <t>1</t>
  </si>
  <si>
    <t>Viešojo transporto paslaugų organizavimas:</t>
  </si>
  <si>
    <t>Smeltės gyvenvietės gatvių kapitalinis remontas</t>
  </si>
  <si>
    <t xml:space="preserve">Iš viso  programai:  </t>
  </si>
  <si>
    <t>Klaipėdos miesto gatvių pėsčiųjų perėjų kryptingas apšvietimas</t>
  </si>
  <si>
    <t>Užbaigtumas, proc.</t>
  </si>
  <si>
    <t>Pajūrio g. rekonstravimas</t>
  </si>
  <si>
    <t>Taikos pr. nuo Sausios 15-osios g. iki Kauno g. rekonstravimas</t>
  </si>
  <si>
    <t>Pamario gatvės rekonstravimas</t>
  </si>
  <si>
    <t>SB(L)</t>
  </si>
  <si>
    <t>Strateginis tikslas 02. Kurti mieste patrauklią, švarią ir saugią gyvenamąją aplinką</t>
  </si>
  <si>
    <t>Vykdytojas (skyrius / asmuo)</t>
  </si>
  <si>
    <t>Iš viso priemonei:</t>
  </si>
  <si>
    <t>Viešosios tvarkos skyrius</t>
  </si>
  <si>
    <t>2016-ieji metai</t>
  </si>
  <si>
    <t>Miesto gatvių ženklinimas</t>
  </si>
  <si>
    <t>Prižiūrima žvyruotos dangos, ha</t>
  </si>
  <si>
    <t>Maršrutų skaičius, vnt.</t>
  </si>
  <si>
    <t>Paklota ištisinio asfaltbetonio dangos, ha</t>
  </si>
  <si>
    <t>Eksploatuojama prietaisų, vnt.</t>
  </si>
  <si>
    <t>SB(VR)</t>
  </si>
  <si>
    <r>
      <t xml:space="preserve">Vietinių rinkliavų lėšos </t>
    </r>
    <r>
      <rPr>
        <b/>
        <sz val="10"/>
        <rFont val="Times New Roman"/>
        <family val="1"/>
        <charset val="186"/>
      </rPr>
      <t>SB(VR)</t>
    </r>
  </si>
  <si>
    <t>IED Statybos ir infrastruktūros plėtros skyrius</t>
  </si>
  <si>
    <t xml:space="preserve">IED Projektų skyrius </t>
  </si>
  <si>
    <t>Bendri KVJUD ir miesto projektai:</t>
  </si>
  <si>
    <t>MŪD Transporto skyrius</t>
  </si>
  <si>
    <t xml:space="preserve">IED Statybos ir infrastruktūros plėtros skyrius </t>
  </si>
  <si>
    <t>MŪD Miesto tvarkymo skyrius</t>
  </si>
  <si>
    <t>SB(VRL)</t>
  </si>
  <si>
    <t>P7</t>
  </si>
  <si>
    <t>P2.1.2.9</t>
  </si>
  <si>
    <r>
      <t>Savivaldybės privatizavimo fondo lėšos</t>
    </r>
    <r>
      <rPr>
        <b/>
        <sz val="10"/>
        <rFont val="Times New Roman"/>
        <family val="1"/>
        <charset val="186"/>
      </rPr>
      <t xml:space="preserve"> PF</t>
    </r>
  </si>
  <si>
    <t>P9</t>
  </si>
  <si>
    <t>Tilto per Danės upę Pilies gatvėje, Klaipėdoje, kapitalinis remontas</t>
  </si>
  <si>
    <t>Topografinių nuotraukų, išpildomųjų geodezinių nuotraukų įsigijimas, statinių projektų ekspertizių bei kitos inžinerinės paslaugos</t>
  </si>
  <si>
    <t>Nuostolių dėl keleivių vežimo vietinio ir priemiestinio reguliaraus susisiekimo autobusų maršrutais kompensavimas</t>
  </si>
  <si>
    <r>
      <t xml:space="preserve">Programų lėšų likučių lėšos </t>
    </r>
    <r>
      <rPr>
        <b/>
        <sz val="10"/>
        <rFont val="Times New Roman"/>
        <family val="1"/>
        <charset val="186"/>
      </rPr>
      <t xml:space="preserve">SB(L) </t>
    </r>
  </si>
  <si>
    <t xml:space="preserve"> - vežėjams už lengvatas turinčių keleivių vežimą</t>
  </si>
  <si>
    <t xml:space="preserve"> - moksleiviams</t>
  </si>
  <si>
    <t xml:space="preserve"> - profesinių mokyklų moksleiviams</t>
  </si>
  <si>
    <t>Įrengta ir pakeista informacinių ženklų, tūkst. vnt.</t>
  </si>
  <si>
    <t>Švyturio gatvės rekonstravimo projekto parengimas ir įgyvendinimas (I etapas – nuo Naujosios Uosto g. iki Malūnininkų g.)</t>
  </si>
  <si>
    <t>Parengtas techninis projektas, vnt.
Atlikti gatvės (600 m) ir žiedinės sankryžos rekonstravimo darbai. 
Užbaigtumas, proc.</t>
  </si>
  <si>
    <t>2017-ųjų metų lėšų projektas</t>
  </si>
  <si>
    <t>2017-ieji metai</t>
  </si>
  <si>
    <t>2017-ųjų m. lėšų poreikis</t>
  </si>
  <si>
    <t>Suženklinta gatvių, ha</t>
  </si>
  <si>
    <t xml:space="preserve">MŪD Transporto skyrius </t>
  </si>
  <si>
    <t>MŪD  Transporto skyrius</t>
  </si>
  <si>
    <t>Eksploatuojama greičio matuoklių, vnt.</t>
  </si>
  <si>
    <t>Parengtas paviljono su aikštele techninis projektas, vnt.</t>
  </si>
  <si>
    <t>15,8</t>
  </si>
  <si>
    <t>Medžiagų tyrimas ir kontroliniai bandymai</t>
  </si>
  <si>
    <t>Įrengta aikštelė, vnt.</t>
  </si>
  <si>
    <t>1/1</t>
  </si>
  <si>
    <t>Atlikta gatvės (280 m) rekonstrukcija (I etapas).</t>
  </si>
  <si>
    <t>Atlikta gatvės (366 m)  rekonstrukcija (II etapas). Užbaigtumas, proc.</t>
  </si>
  <si>
    <t>2.1.2.14</t>
  </si>
  <si>
    <t>Įrengtas laikinas tiltas per Danės upę, vnt.</t>
  </si>
  <si>
    <t xml:space="preserve">Tauralaukio gyvenvietės gatvių (Akmenų g., Smėlio g., Vėjo g., Debesų g., Žvaigždžių g.) rekonstravimas </t>
  </si>
  <si>
    <t>Parengtas techn. projektas, vnt.</t>
  </si>
  <si>
    <t>Parengtas techninis projektas, vnt.
Rekonstruota gatvė (4600 m). Užbaigtumas proc.</t>
  </si>
  <si>
    <t>2.1.2.11</t>
  </si>
  <si>
    <t xml:space="preserve">IED Statybos ir infrastruktūros plėtros </t>
  </si>
  <si>
    <t>2.1.2.15</t>
  </si>
  <si>
    <t>2.1.2.13</t>
  </si>
  <si>
    <t>2.1.2.2</t>
  </si>
  <si>
    <t>Parengtas techn. projektas, vnt.
Atlikta gatvės  (1280 m) rekonstrukcija.  Užbaigtumas, proc.</t>
  </si>
  <si>
    <t>2.1.2.12</t>
  </si>
  <si>
    <t>Veterinarijos gatvės rekonstravimas</t>
  </si>
  <si>
    <t>Savanorių g. rekonstravimas</t>
  </si>
  <si>
    <t>Parengtas technins projektas, vnt. Rekonstruota gatvė (800 m).
Užbaigtumas proc.</t>
  </si>
  <si>
    <t>P2.1.2.10</t>
  </si>
  <si>
    <t xml:space="preserve">Parengtas techninis projektas, vnt. 
</t>
  </si>
  <si>
    <t xml:space="preserve">Savivaldybės biudžetas, iš jo: </t>
  </si>
  <si>
    <t>Atlikti rekonstrukcijos darbai, proc.</t>
  </si>
  <si>
    <t>1
100</t>
  </si>
  <si>
    <t>Parengtas projektas, vnt.
Išasfaltuota 75 m gatvės, proc.</t>
  </si>
  <si>
    <t>2015 m. asignavimų planas</t>
  </si>
  <si>
    <t xml:space="preserve">Parengtas techninis projektas, vnt. </t>
  </si>
  <si>
    <t>Kompensuota bilietų profesinėms mokykloms, tūkst. vnt.</t>
  </si>
  <si>
    <t>Kompensuota bilietų mokykloms, tūkst. vnt.</t>
  </si>
  <si>
    <t>Rokiškio g. rekonstravimas</t>
  </si>
  <si>
    <t>Klaipėdos g. ruožo tarp Uosių ir Virkučių g. kapitalinis remontas</t>
  </si>
  <si>
    <t>Dailidžių g. akligatvio kapitalinis remontas</t>
  </si>
  <si>
    <t>Rekonstruota sankryža  (atlikti I etapo darbai)
Užbaigtumas, proc.</t>
  </si>
  <si>
    <t>1                                     50</t>
  </si>
  <si>
    <t>Parengtas techninis projektas, vnt.
Išasfaltuota 300 m gatvės su pėsčiųjų ir dviračių takais, proc.</t>
  </si>
  <si>
    <t>Parengtas techninis projektas, vnt. Rekonstruota gatvė (800 m).
Užbaigtumas proc.</t>
  </si>
  <si>
    <t>Tiesiosios g. (Rimkuose) rekonstravimas</t>
  </si>
  <si>
    <t>Parengtas techninis projektas, vnt.  Atlikta gatvės (130 m) rekonstrukcija.  Užbaigtumas, proc.</t>
  </si>
  <si>
    <t>P2 .1.2.3</t>
  </si>
  <si>
    <t>Planas</t>
  </si>
  <si>
    <t>Šilutės plento rekonstravimas: (I etapas – nuo Tilžės g. iki Kauno g.; II etapas – nuo Kauno g. iki Dubysos g.)</t>
  </si>
  <si>
    <t>Rytų ir vakarų krypties gatvių tinklo modernizavimas:</t>
  </si>
  <si>
    <t>Joniškės g. rekonstravimas (II etapas – nuo Klemiškės g. iki Liepų g., Šienpjovių g.)</t>
  </si>
  <si>
    <t>Statybininkų prospekto tęsinio tiesimas nuo Šilutės pl. per LEZ teritoriją iki 141 kelio: II etapas – Lypkių gatvės ruožo nuo Šilutės plento tiesmas</t>
  </si>
  <si>
    <t>Pietinės jungties tarp Klaipėdos valstybinio jūrų uosto ir IXB transporto koridoriaus techninės dokumentacijos parengimas</t>
  </si>
  <si>
    <t>Nuostolingų maršrutų subsidijavimas priemiesčio maršrutus aptarnaujantiems vežėjams (s. b. „Dituva“, s. b. „Tolupis“, s. b. „Vaiteliai“–„Rasa“)</t>
  </si>
  <si>
    <t>Rekonstruota gatvė (1374 m ).
Užbaigtumas, proc.</t>
  </si>
  <si>
    <t xml:space="preserve">Naujo įvažiuojamojo kelio (Priešpilio g.) į piliavietę ir kruizinių laivų terminalą tiesimas  </t>
  </si>
  <si>
    <t>Šiaurės ir pietų transporto koridorių gatvių tinklo modernizavimas:</t>
  </si>
  <si>
    <t xml:space="preserve">Tilžės g. nuo Šilutės pl. iki geležinkelio pervažos rekonstravimas, pertvarkant žiedinę Mokyklos g. ir Šilutės pl. sankryžą </t>
  </si>
  <si>
    <t>Statybininkų prospekto tęsinio tiesimas nuo Šilutės pl. per LEZ teritoriją iki 141 kelio: I etapas – Lypkių gatvės tiesimas.</t>
  </si>
  <si>
    <t>Parengtas I. Kanto g. 11–17 kiemo techninis projektas/įrengta aikštelė, vnt.</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</si>
  <si>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</si>
  <si>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</si>
  <si>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r>
      <t xml:space="preserve">Kelių priežiūros ir plėtros programos lėšos </t>
    </r>
    <r>
      <rPr>
        <b/>
        <sz val="10"/>
        <rFont val="Times New Roman"/>
        <family val="1"/>
        <charset val="186"/>
      </rPr>
      <t>SB(KPP)</t>
    </r>
  </si>
  <si>
    <t>SB(ŽPL)</t>
  </si>
  <si>
    <t>SB(KPP)</t>
  </si>
  <si>
    <t>2015 m. asignavimų plano pakeitimas</t>
  </si>
  <si>
    <t>Lėšų poreikis biudžetiniams 
2016-iesiems metams</t>
  </si>
  <si>
    <t>2018-ųjų metų lėšų projektas</t>
  </si>
  <si>
    <t>2018-ieji metai</t>
  </si>
  <si>
    <t>2018-ųjų m. lėšų poreikis</t>
  </si>
  <si>
    <t xml:space="preserve"> 2015–2018 M. KLAIPĖDOS MIESTO SAVIVALDYBĖS</t>
  </si>
  <si>
    <t>MŪD Miesto tvarkymo sk.</t>
  </si>
  <si>
    <t xml:space="preserve">Ištisinio asfaltbetonio dangos remontas: </t>
  </si>
  <si>
    <t>Kiemų ir privažiuojamųjų kelių  prie biudžetinių įstaigų dangos remontas</t>
  </si>
  <si>
    <t>Pėsčiųjų, šaligatvių bei privažiuojamųjų kelių remonto bei įrengimo darbai</t>
  </si>
  <si>
    <t>Įstaigos, kuriose atlikti asfalto dangos remonto darbai, sk.</t>
  </si>
  <si>
    <t>Parengtas investicijų projektas, vnt.</t>
  </si>
  <si>
    <t>Atlikti naujo tilto su pakeliamu mechanizmu statybos rangos darbai, proc.</t>
  </si>
  <si>
    <t>Atlikti Bastionų gatvės tiesimo rangos darbai, proc.</t>
  </si>
  <si>
    <t>I etapas. Bastonų g. nuo Danės g. iki Danės upės ir nuo Danės upės iki Gluosnių gatvės tiesimas;</t>
  </si>
  <si>
    <t>II etapas. Bastionų g. nuo Gluosnių gatvės iki Bangų gatvės tiesimas</t>
  </si>
  <si>
    <t>LRVB</t>
  </si>
  <si>
    <t>Parengtas  techninis projektas, vnt.</t>
  </si>
  <si>
    <r>
      <t>Naujo tilto su pakeliamu mechanizmu per Danę statyba ir prieigų sutvarkymas Danės pakrantėje.</t>
    </r>
    <r>
      <rPr>
        <b/>
        <sz val="10"/>
        <rFont val="Times New Roman"/>
        <family val="1"/>
        <charset val="186"/>
      </rPr>
      <t xml:space="preserve"> Bastionų gatvės tiesimas:</t>
    </r>
  </si>
  <si>
    <t>Bendras tiesiamos gatvės ilgis –   571 m (II etapas). Užbaigtumas, proc.</t>
  </si>
  <si>
    <t>Atlikti darbai, proc.</t>
  </si>
  <si>
    <t>Parengtas techninis projektas, vnt. Atlikta gatvės (400 m)  rekonstrukcija. Užbaigtumas, proc.</t>
  </si>
  <si>
    <t>1    60</t>
  </si>
  <si>
    <t>Parengtas Šiaurinio rago teritorijos platinimo projektas/įrengta aikštelė, vnt.</t>
  </si>
  <si>
    <t>10,5</t>
  </si>
  <si>
    <t>0,9</t>
  </si>
  <si>
    <t>2,3</t>
  </si>
  <si>
    <t>1,4</t>
  </si>
  <si>
    <t>Asfaltbetonio dangos, žvyruotos dangos ir akmenimis grįstų miesto gatvių dangos remontas</t>
  </si>
  <si>
    <t>Ištisinio asfaltbetonio dangos įrengimas miesto gatvėse ir kiemuose:</t>
  </si>
  <si>
    <t xml:space="preserve">Danės g. rekonstravimas (siekiant racionaliai suplanuoti jungtis su Bastionų g. ir nauju tiltu per Danės upę) </t>
  </si>
  <si>
    <t>Atlikti kelio rekonstrukcijos darbai, proc.</t>
  </si>
  <si>
    <t xml:space="preserve">Koordinuotos šviesoforų valdymo sistemos įgyvendinimas, siekiant sumažinti oro taršą kietosiomis dalelėmis (KD10) (I etapas) </t>
  </si>
  <si>
    <t>Eismo reguliavimo infrastruktūros eksploatacija ir įrengimas</t>
  </si>
  <si>
    <t>Mokamo automobilių stovėjimo sistemos mieste kūrimas ir išlaikymas</t>
  </si>
  <si>
    <t xml:space="preserve">Tomo gatvės rekonstravimas </t>
  </si>
  <si>
    <t>Šilutės pl. ruože nuo Dubysos g. iki Baltijos pr.;</t>
  </si>
  <si>
    <t>Minijos g. ruože nuo Baltijos pr. žiedinės sankryžos į šiaurinę pusę;</t>
  </si>
  <si>
    <t xml:space="preserve">Stadiono g. ruože tarp Malūnininkų g. 13 ir Stadiono g. 5 </t>
  </si>
  <si>
    <t>Eismo srautų reguliavimo ir saugumo priemonių įgyvendinimas:</t>
  </si>
  <si>
    <t>150</t>
  </si>
  <si>
    <t>20 / 14/ 6</t>
  </si>
  <si>
    <t>19/ 14/ 6</t>
  </si>
  <si>
    <t>20/ 15/ 6</t>
  </si>
  <si>
    <t>1/20</t>
  </si>
  <si>
    <t>1/70</t>
  </si>
  <si>
    <t>Parengtas techninis projektas su detaliojo plano korekcija, vnt.</t>
  </si>
  <si>
    <t>Įrengtas kelias, proc.</t>
  </si>
  <si>
    <t>Rekonstruotos gatvės: Akmenų (463 m ), Smėlio (824 m),  Vėjo (1727 m),  Debesų (820), Žvaigždžių (561 m). Užbaigtumas, proc.</t>
  </si>
  <si>
    <t>Savivaldybės nenaudojamų pastatų uosto plėtros teritorijoje nugriovimas (Strėvos g. 5, 9)</t>
  </si>
  <si>
    <t xml:space="preserve">Nugriauta pastatų, vnt. </t>
  </si>
  <si>
    <t xml:space="preserve">Parengta projektų, vnt. </t>
  </si>
  <si>
    <t>100</t>
  </si>
  <si>
    <t>2.1.2.8</t>
  </si>
  <si>
    <t>Parengiamieji darbai įgyvendinat gatvių rekonstrukcijos projektus</t>
  </si>
  <si>
    <t>Statybininkų pr. žiedinėje sankryžoje ir   Taikos pr.;</t>
  </si>
  <si>
    <t>Centrinio Klaipėdos valstybinio jūrų uosto įvado jungties  modernizavimas: Baltijos prospekto ir Minijos gatvės sankryžos rekonstrukcija (I etapas)</t>
  </si>
  <si>
    <t>2</t>
  </si>
  <si>
    <t>240</t>
  </si>
  <si>
    <t xml:space="preserve">Įgyvendintas informacinių kelių ženklų projektas, proc. </t>
  </si>
  <si>
    <t>Akmenos-Danės upės vidaus vandens kelio administravimas</t>
  </si>
  <si>
    <t>Įrengtas paviljonas, vnt.</t>
  </si>
  <si>
    <t>Rekonstruotas viadukas, proc.</t>
  </si>
  <si>
    <t>Viaduko per geležinkelį Taikos prospekto tęsinyje rekonstrukcijos projekto parengimas</t>
  </si>
  <si>
    <t>tūkst. Eur</t>
  </si>
  <si>
    <t>Parengiamieji darbai įgyvendinat gatvių rekonstrukcijos projektus:</t>
  </si>
  <si>
    <t xml:space="preserve">Diegti eismo srautų reguliavimo ir saugumo priemones </t>
  </si>
  <si>
    <t xml:space="preserve">P3.1.2.1 </t>
  </si>
  <si>
    <t>2016-ųjų metų asignavimų planas</t>
  </si>
  <si>
    <t xml:space="preserve"> 2016–2018 M. KLAIPĖDOS MIESTO SAVIVALDYBĖS</t>
  </si>
  <si>
    <t>2016 m. asignavimų planas</t>
  </si>
  <si>
    <t>2017 m. lėšų poreikis</t>
  </si>
  <si>
    <t>2018 m. lėšų poreikis</t>
  </si>
  <si>
    <t>1                            50</t>
  </si>
  <si>
    <t>IED Projektų skyrių</t>
  </si>
  <si>
    <t xml:space="preserve"> </t>
  </si>
  <si>
    <t>Parengtas techninis projektas, vnt.                          Atlikta gatvės (400 m)  rekonstrukcija. Užbaigtumas, proc.</t>
  </si>
  <si>
    <t>Parengtas techninis projektas, vnt.
Tiesiamos gatvės ilgis - 500 m.
Užbaigtumas, proc.</t>
  </si>
  <si>
    <t>Patikslintas detalusis planas, vnt. / patikslintas techninis projektas, vnt.</t>
  </si>
  <si>
    <t>Suteiktos gatvių dangų, konstruktyvo ir betoninių gaminių kontrolinių bandymų paslaugos, proc.</t>
  </si>
  <si>
    <t xml:space="preserve">Eksploatuojama eismo reguliavimo priemonių, tūkst. vnt. </t>
  </si>
  <si>
    <t>Įrengto neregių vedimo sistemos priemonių (prie Tiltų g. ir Herkaus Manto gatvių  autobusų stotelių ir pėsčiųjų perėjų) ruožo ilgis,  m</t>
  </si>
  <si>
    <t>Atlikti kelio ženklų, stulpų pažymėjimo šviečiančiomis juostelėmis (Tiltų g. ir Herkaus Manto gatvėse) darbai, proc.</t>
  </si>
  <si>
    <t>Paskelbta konkursų dėl originalių dviračių stovų projekto sukūrimo bei gamybos, vnt.</t>
  </si>
  <si>
    <t>Atlikta Tiltų g. dviračių tako dangos išlyginimo bei atribojimo nuo automobilių eismo darbų, proc.</t>
  </si>
  <si>
    <t xml:space="preserve">Automobilių stovėjimo aikštelių/kiemų/gatvių, kuriuose suremontuota asfaltbetonio danga, skaičius, vnt.
</t>
  </si>
  <si>
    <t>Įrengta elektromobilių greito įkrovimo įrenginių, vnt.</t>
  </si>
  <si>
    <t>Įgyvendinta viešinimo priemonių, vnt.</t>
  </si>
  <si>
    <t>Atlikta kelio įrengimo/aplinkos sutvarkymo darbų, proc.</t>
  </si>
  <si>
    <t>Atlikta kelio įrengimo/ aplinkos sutvarkymo darbų, proc.</t>
  </si>
  <si>
    <t xml:space="preserve">Dviračių takų rišlumo didinimas ir dviračių infrastruktūros tobulinimas </t>
  </si>
  <si>
    <t xml:space="preserve">Klaipėdos miesto gatvių pėsčiųjų perėjų kryptingas apšvietimas </t>
  </si>
  <si>
    <t xml:space="preserve">Laikino tilto per Danės upę įrengimas pėstiesiems ir dviratininkams ties būsima Bastionų g.  </t>
  </si>
  <si>
    <t>P2.1.2.3</t>
  </si>
  <si>
    <t xml:space="preserve">Viešojo transporto pirmenybės (A juostos) pažymėjimas </t>
  </si>
  <si>
    <t xml:space="preserve">Susisiekimo sistemos objektų pritaikymas neįgaliesiems  </t>
  </si>
  <si>
    <t>Dviračių takų rišlumo didinimas ir dviračių infrastruktūros tobulinimas</t>
  </si>
  <si>
    <t xml:space="preserve">Kombinuotų kelionių jungčių (PARK&amp;RIDE) įrengimas (šiaurinėje miesto dalyje) </t>
  </si>
  <si>
    <t>P2.1.2.2.</t>
  </si>
  <si>
    <t xml:space="preserve">MŪD </t>
  </si>
  <si>
    <t>MŪD</t>
  </si>
  <si>
    <t>Statybininkų pr. žiedinėje sankryžoje ir Taikos pr.;</t>
  </si>
  <si>
    <t>Parengtas techninis projektas, vnt.
Atlikta gatvės (1280 m) rekonstrukcija.  Užbaigtumas, proc.</t>
  </si>
  <si>
    <t>Bendras tiesiamos gatvės ilgis – 571 m (II etapas). Užbaigtumas, proc.</t>
  </si>
  <si>
    <t xml:space="preserve">Automobilių stovėjimo aikštelių / kiemų / gatvių, kuriuose suremontuota asfaltbetonio danga, skaičius, vnt.
</t>
  </si>
  <si>
    <t xml:space="preserve">Įrengta automobilių stovėjimo aikštelių / vietų, vnt. </t>
  </si>
  <si>
    <t>Aiškinamojo rašto priedas Nr.3</t>
  </si>
  <si>
    <t xml:space="preserve"> TIKSLŲ, UŽDAVINIŲ, PRIEMONIŲ, PRIEMONIŲ IŠLAIDŲ IR PRODUKTO KRITERIJŲ DETALI SUVESTINĖ</t>
  </si>
  <si>
    <t xml:space="preserve">Automobilių aikštelės teritorijoje Pilies g. 2A įrengimas  </t>
  </si>
  <si>
    <t>Daugiaaukščio garažo statyba su požemine aikštele Bangų g., Klaipėdoje</t>
  </si>
  <si>
    <t>Neeksploatuojamų požeminių perėjų Šilutės pl. rekonstravimas</t>
  </si>
  <si>
    <t xml:space="preserve">Neeksploatuojamų požeminių perėjų Šilutės pl. rekonstravimas </t>
  </si>
  <si>
    <t>Privažiuojamojo kelio nuo Naikupės g. iki įvažiavimo į Taikos pr. 68 teritoriją rekonstrukcija ir lietaus nuotekų tinklų rekonstrukcija</t>
  </si>
  <si>
    <t>Privažiuojamojo kelio prie II perkėlos nuo kelio Smiltynė–Nida (rajoninis kelias Nr. 2254) rekonstravimas</t>
  </si>
  <si>
    <t>Įvažiuojamojo kelio iš Lypkių g. į kelią Nr. 141 įrengimas</t>
  </si>
  <si>
    <t>Įrengtas įvažiuojamasis kelias, proc.</t>
  </si>
  <si>
    <t>Eksploatuojamų bilietų automatų skaičius</t>
  </si>
  <si>
    <t>Apšviesta pėsčiųjų perėjų (2016 m. – prie Laukininkų g. 54 pastato, I. Simonaitytės g., Taikos pr. prie p. c. ,,Saturnas“, Smiltelės g. prie SODROS pastato, Kretingos g. prie LCC koledžo, Panevėžio g. prie Dailidžių g., Dailidžių g. ir Šviesos g. sankryžoje, prie Bijūnų g. 17 pastato,  Liepojos pl. ties Girininkijos g., Kauno g. prie Policijos komisariato pastato, Sausio 15-osios g. prie Rumpiškės g.), skaičius</t>
  </si>
  <si>
    <t xml:space="preserve">Privažiuojamojo kelio prie pastato Debreceno g. 48  įrengimas ir pastato aplinkos sutvarkymas </t>
  </si>
  <si>
    <t>Labrenciškių g., Martyno Jankaus g. rekonstravimas bei naujo kelio nuo Martyno Jankaus g. iki Pamario g. tiesimas</t>
  </si>
  <si>
    <t>Rekonstruotos Labrenciškių ir Martyno Jankaus gatvės. Užbaigtumas, proc.</t>
  </si>
  <si>
    <t>Keleivinio transporto stotelių su įvažomis Klaipėdos miesto gatvėse projektavimas ir įrengimas  (Darnaus judumo metų paminėjimo plano  įgyvendinimas)</t>
  </si>
  <si>
    <t>Įrengta stotelių (Teatro, Luizės, Geležinkelio stoties, Miško, Studentų, S. Daukanto g., Tilžės g., Baltijos pr., Nemuno g., Bijūnų g. autobusų stotelės), vnt.</t>
  </si>
  <si>
    <t>Pažymėtos juostos Taikos pr., ruože nuo Kauno g. iki  Sausio 15-osios g., Herkaus Manto g. ruože nuo Lietuvininkų a. iki Dariaus ir Girėno g. viaduko, tūkst. m</t>
  </si>
  <si>
    <t>Atlikta dviračių takų  rišlumą užtikrinančių darbų (Smiltelės g., Statybininkų pr., Baltijos pr., Šilutės pl., Kauno g., Agluonos g., Minijos g. nuo Baltijos pr. iki Pilies g., Pilies g., Naujojoje Uosto g.), proc.</t>
  </si>
  <si>
    <t xml:space="preserve">Privažiuojamojo kelio prie pastato Debreceno g. 48  įrengimas ir pastato aplinkos sutvarkymas  </t>
  </si>
  <si>
    <r>
      <t xml:space="preserve">Laikino tilto per Danės upę įrengimas pėstiesiems ir dviratininkams ties būsima Bastionų g. </t>
    </r>
    <r>
      <rPr>
        <i/>
        <sz val="10"/>
        <rFont val="Times New Roman"/>
        <family val="1"/>
        <charset val="186"/>
      </rPr>
      <t>(Darnaus judumo metų paminėjimo plano  įgyvendinimas)</t>
    </r>
  </si>
  <si>
    <t>Parengtas techninis projektas, vnt.
Tiesiamos gatvės ilgis – 500 m.
Užbaigtumas, proc.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</si>
</sst>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t_-;\-* #,##0.00\ _L_t_-;_-* &quot;-&quot;??\ _L_t_-;_-@_-"/>
    <numFmt numFmtId="165" formatCode="0.0"/>
    <numFmt numFmtId="166" formatCode="#,##0.0"/>
  </numFmts>
  <fonts count="27"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9"/>
      <name val="Times New Roman"/>
      <family val="1"/>
      <charset val="204"/>
    </font>
    <font>
      <b/>
      <sz val="9"/>
      <name val="Times New Roman"/>
      <family val="1"/>
      <charset val="186"/>
    </font>
    <font>
      <sz val="8"/>
      <name val="Arial"/>
      <family val="2"/>
      <charset val="186"/>
    </font>
    <font>
      <sz val="9"/>
      <name val="Arial"/>
      <family val="2"/>
      <charset val="186"/>
    </font>
    <font>
      <sz val="10"/>
      <name val="Times New Roman"/>
      <family val="1"/>
    </font>
    <font>
      <sz val="7"/>
      <name val="Times New Roman"/>
      <family val="1"/>
      <charset val="186"/>
    </font>
    <font>
      <b/>
      <sz val="10"/>
      <name val="Arial"/>
      <family val="2"/>
      <charset val="186"/>
    </font>
    <font>
      <sz val="7"/>
      <name val="Arial"/>
      <family val="2"/>
      <charset val="186"/>
    </font>
    <font>
      <b/>
      <sz val="10"/>
      <color indexed="81"/>
      <name val="Tahoma"/>
      <family val="2"/>
      <charset val="186"/>
    </font>
    <font>
      <sz val="10"/>
      <color indexed="81"/>
      <name val="Tahoma"/>
      <family val="2"/>
      <charset val="186"/>
    </font>
    <font>
      <strike/>
      <sz val="10"/>
      <name val="Times New Roman"/>
      <family val="1"/>
      <charset val="186"/>
    </font>
    <font>
      <b/>
      <sz val="7"/>
      <name val="Times New Roman"/>
      <family val="1"/>
      <charset val="186"/>
    </font>
    <font>
      <i/>
      <sz val="1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s>
  <cellStyleXfs count="2">
    <xf numFmtId="0" fontId="0" fillId="0" borderId="0"/>
    <xf numFmtId="164" fontId="11" fillId="0" borderId="0" applyFont="0" applyFill="0" applyBorder="0" applyAlignment="0" applyProtection="0"/>
  </cellStyleXfs>
  <cellXfs count="1642">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0" xfId="0" applyFont="1" applyBorder="1" applyAlignment="1">
      <alignment horizontal="left" vertical="top"/>
    </xf>
    <xf numFmtId="0" fontId="3" fillId="0" borderId="5" xfId="0" applyFont="1" applyFill="1" applyBorder="1" applyAlignment="1">
      <alignment vertical="top" wrapText="1"/>
    </xf>
    <xf numFmtId="0" fontId="3" fillId="0" borderId="6"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5" fontId="3" fillId="0" borderId="19" xfId="0" applyNumberFormat="1" applyFont="1" applyBorder="1" applyAlignment="1">
      <alignment horizontal="righ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24" xfId="0" applyFont="1" applyFill="1" applyBorder="1" applyAlignment="1">
      <alignment horizontal="center" vertical="top" wrapText="1"/>
    </xf>
    <xf numFmtId="0" fontId="7" fillId="0" borderId="25" xfId="0" applyFont="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6" fontId="3" fillId="0" borderId="26" xfId="0" applyNumberFormat="1" applyFont="1" applyFill="1" applyBorder="1" applyAlignment="1">
      <alignment horizontal="center" vertical="top"/>
    </xf>
    <xf numFmtId="166" fontId="3" fillId="0" borderId="27" xfId="0" applyNumberFormat="1" applyFont="1" applyFill="1" applyBorder="1" applyAlignment="1">
      <alignment horizontal="center" vertical="top"/>
    </xf>
    <xf numFmtId="3" fontId="3" fillId="0" borderId="31"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0" borderId="35" xfId="0" applyFont="1" applyBorder="1" applyAlignment="1">
      <alignment vertical="top"/>
    </xf>
    <xf numFmtId="3" fontId="3" fillId="0" borderId="2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164" fontId="3" fillId="0" borderId="0" xfId="1" applyFont="1" applyBorder="1" applyAlignment="1">
      <alignment vertical="top"/>
    </xf>
    <xf numFmtId="3" fontId="3" fillId="0" borderId="20"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46" xfId="0" applyFont="1" applyBorder="1" applyAlignment="1">
      <alignment vertical="top"/>
    </xf>
    <xf numFmtId="0" fontId="3" fillId="0" borderId="26" xfId="0" applyFont="1" applyBorder="1" applyAlignment="1">
      <alignment vertical="top"/>
    </xf>
    <xf numFmtId="0" fontId="3" fillId="3" borderId="6" xfId="0" applyFont="1" applyFill="1" applyBorder="1" applyAlignment="1">
      <alignment horizontal="center" vertical="top"/>
    </xf>
    <xf numFmtId="0" fontId="3" fillId="0" borderId="41" xfId="0" applyFont="1" applyFill="1" applyBorder="1" applyAlignment="1">
      <alignment horizontal="center" vertical="top"/>
    </xf>
    <xf numFmtId="0" fontId="3" fillId="0" borderId="11" xfId="0" applyFont="1" applyBorder="1" applyAlignment="1">
      <alignment vertical="top"/>
    </xf>
    <xf numFmtId="0" fontId="3" fillId="0" borderId="18" xfId="0" applyFont="1" applyBorder="1" applyAlignment="1">
      <alignment vertical="top"/>
    </xf>
    <xf numFmtId="0" fontId="11" fillId="0" borderId="0" xfId="0" applyFont="1"/>
    <xf numFmtId="3" fontId="3" fillId="3" borderId="20" xfId="0" applyNumberFormat="1" applyFont="1" applyFill="1" applyBorder="1" applyAlignment="1">
      <alignment horizontal="center" vertical="top"/>
    </xf>
    <xf numFmtId="3" fontId="3" fillId="3" borderId="20" xfId="0" applyNumberFormat="1" applyFont="1" applyFill="1" applyBorder="1" applyAlignment="1">
      <alignment horizontal="center" vertical="top" wrapText="1"/>
    </xf>
    <xf numFmtId="0" fontId="5" fillId="0" borderId="0" xfId="0" applyNumberFormat="1" applyFont="1" applyAlignment="1">
      <alignment vertical="top"/>
    </xf>
    <xf numFmtId="0" fontId="3" fillId="0" borderId="27" xfId="0" applyFont="1" applyBorder="1" applyAlignment="1">
      <alignment vertical="top"/>
    </xf>
    <xf numFmtId="165" fontId="3" fillId="0" borderId="0" xfId="0" applyNumberFormat="1" applyFont="1" applyAlignment="1">
      <alignment vertical="top"/>
    </xf>
    <xf numFmtId="0" fontId="6" fillId="0" borderId="1" xfId="0" applyFont="1" applyBorder="1" applyAlignment="1">
      <alignment horizontal="center" vertical="top" wrapText="1"/>
    </xf>
    <xf numFmtId="165" fontId="3" fillId="0" borderId="0" xfId="0" applyNumberFormat="1" applyFont="1" applyBorder="1" applyAlignment="1">
      <alignment vertical="top"/>
    </xf>
    <xf numFmtId="0" fontId="3" fillId="0" borderId="53" xfId="0" applyFont="1" applyBorder="1" applyAlignment="1">
      <alignment vertical="top"/>
    </xf>
    <xf numFmtId="0" fontId="3" fillId="0" borderId="29" xfId="0" applyFont="1" applyBorder="1" applyAlignment="1">
      <alignment vertical="top"/>
    </xf>
    <xf numFmtId="3" fontId="3" fillId="3" borderId="18" xfId="0" applyNumberFormat="1" applyFont="1" applyFill="1" applyBorder="1" applyAlignment="1">
      <alignment horizontal="center" vertical="top"/>
    </xf>
    <xf numFmtId="3" fontId="3" fillId="3" borderId="29"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0" fontId="10" fillId="0" borderId="43" xfId="0" applyFont="1" applyFill="1" applyBorder="1" applyAlignment="1">
      <alignment horizontal="left" vertical="top" wrapText="1"/>
    </xf>
    <xf numFmtId="49" fontId="5" fillId="0" borderId="34" xfId="0" applyNumberFormat="1" applyFont="1" applyBorder="1" applyAlignment="1">
      <alignment horizontal="center" vertical="top"/>
    </xf>
    <xf numFmtId="49" fontId="5" fillId="3" borderId="11" xfId="0" applyNumberFormat="1" applyFont="1" applyFill="1" applyBorder="1" applyAlignment="1">
      <alignment vertical="top"/>
    </xf>
    <xf numFmtId="49" fontId="3" fillId="3" borderId="26" xfId="0" applyNumberFormat="1" applyFont="1" applyFill="1" applyBorder="1" applyAlignment="1">
      <alignment horizontal="center" vertical="top"/>
    </xf>
    <xf numFmtId="49" fontId="5" fillId="5" borderId="56" xfId="0" applyNumberFormat="1" applyFont="1" applyFill="1" applyBorder="1" applyAlignment="1">
      <alignment horizontal="center" vertical="top"/>
    </xf>
    <xf numFmtId="166" fontId="3" fillId="0" borderId="29" xfId="0" applyNumberFormat="1" applyFont="1" applyFill="1" applyBorder="1" applyAlignment="1">
      <alignment horizontal="center" vertical="top"/>
    </xf>
    <xf numFmtId="49" fontId="5" fillId="2" borderId="36" xfId="0" applyNumberFormat="1" applyFont="1" applyFill="1" applyBorder="1" applyAlignment="1">
      <alignment horizontal="center" vertical="top"/>
    </xf>
    <xf numFmtId="49" fontId="5" fillId="3" borderId="13" xfId="0" applyNumberFormat="1" applyFont="1" applyFill="1" applyBorder="1" applyAlignment="1">
      <alignment horizontal="center" vertical="top"/>
    </xf>
    <xf numFmtId="0" fontId="10" fillId="3" borderId="15" xfId="0" applyFont="1" applyFill="1" applyBorder="1" applyAlignment="1">
      <alignment horizontal="left" vertical="top" wrapText="1"/>
    </xf>
    <xf numFmtId="166" fontId="3" fillId="0" borderId="28" xfId="0" applyNumberFormat="1" applyFont="1" applyFill="1" applyBorder="1" applyAlignment="1">
      <alignment horizontal="center" vertical="top"/>
    </xf>
    <xf numFmtId="165" fontId="3" fillId="3" borderId="28" xfId="0" applyNumberFormat="1" applyFont="1" applyFill="1" applyBorder="1" applyAlignment="1">
      <alignment horizontal="right" vertical="top"/>
    </xf>
    <xf numFmtId="166" fontId="3" fillId="0" borderId="0" xfId="0" applyNumberFormat="1" applyFont="1" applyAlignment="1">
      <alignment vertical="top"/>
    </xf>
    <xf numFmtId="3" fontId="3" fillId="7" borderId="31" xfId="0" applyNumberFormat="1" applyFont="1" applyFill="1" applyBorder="1" applyAlignment="1">
      <alignment horizontal="center" vertical="top"/>
    </xf>
    <xf numFmtId="3" fontId="3" fillId="7" borderId="32" xfId="0" applyNumberFormat="1" applyFont="1" applyFill="1" applyBorder="1" applyAlignment="1">
      <alignment horizontal="center" vertical="top"/>
    </xf>
    <xf numFmtId="165" fontId="3" fillId="3" borderId="0" xfId="0" applyNumberFormat="1" applyFont="1" applyFill="1" applyBorder="1" applyAlignment="1">
      <alignment horizontal="right" vertical="top" wrapText="1"/>
    </xf>
    <xf numFmtId="3" fontId="3" fillId="0" borderId="20" xfId="0" applyNumberFormat="1" applyFont="1" applyFill="1" applyBorder="1" applyAlignment="1">
      <alignment horizontal="center" vertical="top"/>
    </xf>
    <xf numFmtId="3" fontId="3" fillId="0" borderId="21" xfId="0" applyNumberFormat="1" applyFont="1" applyFill="1" applyBorder="1" applyAlignment="1">
      <alignment horizontal="center" vertical="top"/>
    </xf>
    <xf numFmtId="0" fontId="3" fillId="3" borderId="71" xfId="0" applyFont="1" applyFill="1" applyBorder="1" applyAlignment="1">
      <alignment horizontal="center" vertical="top"/>
    </xf>
    <xf numFmtId="0" fontId="3" fillId="0" borderId="67" xfId="0" applyFont="1" applyFill="1" applyBorder="1" applyAlignment="1">
      <alignment horizontal="center" vertical="top"/>
    </xf>
    <xf numFmtId="165" fontId="3" fillId="3" borderId="6" xfId="0" applyNumberFormat="1" applyFont="1" applyFill="1" applyBorder="1" applyAlignment="1">
      <alignment horizontal="right" vertical="top" wrapText="1"/>
    </xf>
    <xf numFmtId="165" fontId="3" fillId="0" borderId="29" xfId="0" applyNumberFormat="1" applyFont="1" applyBorder="1" applyAlignment="1">
      <alignment horizontal="right" vertical="top"/>
    </xf>
    <xf numFmtId="0" fontId="3" fillId="0" borderId="24" xfId="0" applyFont="1" applyFill="1" applyBorder="1" applyAlignment="1">
      <alignment horizontal="center" vertical="top"/>
    </xf>
    <xf numFmtId="3" fontId="3" fillId="0" borderId="32" xfId="0" applyNumberFormat="1" applyFont="1" applyFill="1" applyBorder="1" applyAlignment="1">
      <alignment horizontal="center" vertical="top"/>
    </xf>
    <xf numFmtId="0" fontId="3" fillId="0" borderId="8" xfId="0" applyFont="1" applyFill="1" applyBorder="1" applyAlignment="1">
      <alignment horizontal="center" vertical="top"/>
    </xf>
    <xf numFmtId="0" fontId="5" fillId="8" borderId="61" xfId="0" applyFont="1" applyFill="1" applyBorder="1" applyAlignment="1">
      <alignment horizontal="center" vertical="top"/>
    </xf>
    <xf numFmtId="49" fontId="5" fillId="0" borderId="0" xfId="0" applyNumberFormat="1" applyFont="1" applyBorder="1" applyAlignment="1">
      <alignment horizontal="center" vertical="top"/>
    </xf>
    <xf numFmtId="0" fontId="3" fillId="0" borderId="8" xfId="0" applyFont="1" applyBorder="1" applyAlignment="1">
      <alignment horizontal="center" vertical="top"/>
    </xf>
    <xf numFmtId="49" fontId="5" fillId="0" borderId="1" xfId="0" applyNumberFormat="1" applyFont="1" applyBorder="1" applyAlignment="1">
      <alignment horizontal="center" vertical="top"/>
    </xf>
    <xf numFmtId="0" fontId="3" fillId="0" borderId="33" xfId="0" applyFont="1" applyBorder="1" applyAlignment="1">
      <alignment vertical="top"/>
    </xf>
    <xf numFmtId="0" fontId="3" fillId="0" borderId="33" xfId="0" applyFont="1" applyBorder="1" applyAlignment="1">
      <alignment vertical="center"/>
    </xf>
    <xf numFmtId="0" fontId="5" fillId="0" borderId="33" xfId="0" applyNumberFormat="1" applyFont="1" applyBorder="1" applyAlignment="1">
      <alignment vertical="top"/>
    </xf>
    <xf numFmtId="0" fontId="9" fillId="0" borderId="11" xfId="0" applyFont="1" applyFill="1" applyBorder="1" applyAlignment="1">
      <alignment horizontal="center" vertical="top" wrapText="1"/>
    </xf>
    <xf numFmtId="0" fontId="9" fillId="0" borderId="20" xfId="0" applyFont="1" applyFill="1" applyBorder="1" applyAlignment="1">
      <alignment horizontal="center" vertical="center" wrapText="1"/>
    </xf>
    <xf numFmtId="3" fontId="3" fillId="0" borderId="29"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49" fontId="5" fillId="9" borderId="16" xfId="0" applyNumberFormat="1" applyFont="1" applyFill="1" applyBorder="1" applyAlignment="1">
      <alignment horizontal="center" vertical="top" wrapText="1"/>
    </xf>
    <xf numFmtId="49" fontId="5" fillId="9" borderId="56" xfId="0" applyNumberFormat="1" applyFont="1" applyFill="1" applyBorder="1" applyAlignment="1">
      <alignment horizontal="center" vertical="top"/>
    </xf>
    <xf numFmtId="49" fontId="5" fillId="9" borderId="57" xfId="0" applyNumberFormat="1" applyFont="1" applyFill="1" applyBorder="1" applyAlignment="1">
      <alignment horizontal="center" vertical="top"/>
    </xf>
    <xf numFmtId="49" fontId="3" fillId="10" borderId="62" xfId="0" applyNumberFormat="1" applyFont="1" applyFill="1" applyBorder="1" applyAlignment="1">
      <alignment horizontal="center" vertical="top"/>
    </xf>
    <xf numFmtId="0" fontId="3" fillId="10" borderId="60" xfId="0" applyFont="1" applyFill="1" applyBorder="1" applyAlignment="1">
      <alignment vertical="top" wrapText="1"/>
    </xf>
    <xf numFmtId="3" fontId="3" fillId="10" borderId="2" xfId="0" applyNumberFormat="1" applyFont="1" applyFill="1" applyBorder="1" applyAlignment="1">
      <alignment horizontal="center" vertical="top" wrapText="1"/>
    </xf>
    <xf numFmtId="3" fontId="3" fillId="10" borderId="3" xfId="0" applyNumberFormat="1" applyFont="1" applyFill="1" applyBorder="1" applyAlignment="1">
      <alignment horizontal="center" vertical="top" wrapText="1"/>
    </xf>
    <xf numFmtId="0" fontId="3" fillId="10" borderId="9" xfId="0" applyFont="1" applyFill="1" applyBorder="1" applyAlignment="1">
      <alignment vertical="top" wrapText="1"/>
    </xf>
    <xf numFmtId="3" fontId="3" fillId="10" borderId="31" xfId="0" applyNumberFormat="1" applyFont="1" applyFill="1" applyBorder="1" applyAlignment="1">
      <alignment horizontal="center" vertical="top" wrapText="1"/>
    </xf>
    <xf numFmtId="3" fontId="3" fillId="10" borderId="32" xfId="0" applyNumberFormat="1" applyFont="1" applyFill="1" applyBorder="1" applyAlignment="1">
      <alignment horizontal="center" vertical="top" wrapText="1"/>
    </xf>
    <xf numFmtId="49" fontId="3" fillId="10" borderId="33" xfId="0" applyNumberFormat="1" applyFont="1" applyFill="1" applyBorder="1" applyAlignment="1">
      <alignment horizontal="center" vertical="top"/>
    </xf>
    <xf numFmtId="49" fontId="3" fillId="10" borderId="58" xfId="0" applyNumberFormat="1" applyFont="1" applyFill="1" applyBorder="1" applyAlignment="1">
      <alignment horizontal="center" vertical="top"/>
    </xf>
    <xf numFmtId="3" fontId="3" fillId="10" borderId="31" xfId="0" applyNumberFormat="1" applyFont="1" applyFill="1" applyBorder="1" applyAlignment="1">
      <alignment horizontal="center" vertical="top"/>
    </xf>
    <xf numFmtId="3" fontId="3" fillId="10" borderId="32" xfId="0" applyNumberFormat="1" applyFont="1" applyFill="1" applyBorder="1" applyAlignment="1">
      <alignment horizontal="center" vertical="top"/>
    </xf>
    <xf numFmtId="0" fontId="3" fillId="7" borderId="30" xfId="0" applyFont="1" applyFill="1" applyBorder="1" applyAlignment="1">
      <alignment vertical="top" wrapText="1"/>
    </xf>
    <xf numFmtId="3" fontId="3" fillId="7" borderId="29" xfId="0" applyNumberFormat="1" applyFont="1" applyFill="1" applyBorder="1" applyAlignment="1">
      <alignment horizontal="center" vertical="top"/>
    </xf>
    <xf numFmtId="3" fontId="3" fillId="7" borderId="28" xfId="0" applyNumberFormat="1" applyFont="1" applyFill="1" applyBorder="1" applyAlignment="1">
      <alignment horizontal="center" vertical="top"/>
    </xf>
    <xf numFmtId="49" fontId="5" fillId="10" borderId="62" xfId="0" applyNumberFormat="1" applyFont="1" applyFill="1" applyBorder="1" applyAlignment="1">
      <alignment horizontal="center" vertical="top" wrapText="1"/>
    </xf>
    <xf numFmtId="49" fontId="5" fillId="10" borderId="33" xfId="0" applyNumberFormat="1" applyFont="1" applyFill="1" applyBorder="1" applyAlignment="1">
      <alignment horizontal="center" vertical="top"/>
    </xf>
    <xf numFmtId="0" fontId="9" fillId="10" borderId="9" xfId="0" applyFont="1" applyFill="1" applyBorder="1" applyAlignment="1">
      <alignment horizontal="left" vertical="top" wrapText="1"/>
    </xf>
    <xf numFmtId="0" fontId="9" fillId="10" borderId="31" xfId="0" applyFont="1" applyFill="1" applyBorder="1" applyAlignment="1">
      <alignment horizontal="center" vertical="top" wrapText="1"/>
    </xf>
    <xf numFmtId="49" fontId="5" fillId="10" borderId="50" xfId="0" applyNumberFormat="1" applyFont="1" applyFill="1" applyBorder="1" applyAlignment="1">
      <alignment vertical="top"/>
    </xf>
    <xf numFmtId="49" fontId="5" fillId="10" borderId="33" xfId="0" applyNumberFormat="1" applyFont="1" applyFill="1" applyBorder="1" applyAlignment="1">
      <alignment vertical="top"/>
    </xf>
    <xf numFmtId="0" fontId="3" fillId="0" borderId="67" xfId="0" applyFont="1" applyBorder="1" applyAlignment="1">
      <alignment vertical="top"/>
    </xf>
    <xf numFmtId="0" fontId="3" fillId="0" borderId="78" xfId="0" applyFont="1" applyBorder="1" applyAlignment="1">
      <alignment vertical="top"/>
    </xf>
    <xf numFmtId="0" fontId="3" fillId="0" borderId="28" xfId="0" applyFont="1" applyBorder="1" applyAlignment="1">
      <alignment vertical="top"/>
    </xf>
    <xf numFmtId="49" fontId="3" fillId="0" borderId="11"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0" fontId="3" fillId="7" borderId="24" xfId="0" applyFont="1" applyFill="1" applyBorder="1" applyAlignment="1">
      <alignment horizontal="center" vertical="top"/>
    </xf>
    <xf numFmtId="0" fontId="3" fillId="0" borderId="80" xfId="0" applyFont="1" applyFill="1" applyBorder="1" applyAlignment="1">
      <alignment horizontal="center" vertical="top"/>
    </xf>
    <xf numFmtId="0" fontId="3" fillId="0" borderId="86" xfId="0" applyFont="1" applyFill="1" applyBorder="1" applyAlignment="1">
      <alignment vertical="top" wrapText="1"/>
    </xf>
    <xf numFmtId="3" fontId="3" fillId="0" borderId="87" xfId="0" applyNumberFormat="1" applyFont="1" applyFill="1" applyBorder="1" applyAlignment="1">
      <alignment horizontal="center" vertical="top"/>
    </xf>
    <xf numFmtId="3" fontId="3" fillId="0" borderId="88" xfId="0" applyNumberFormat="1" applyFont="1" applyFill="1" applyBorder="1" applyAlignment="1">
      <alignment horizontal="center" vertical="top"/>
    </xf>
    <xf numFmtId="0" fontId="3" fillId="0" borderId="16" xfId="0" applyFont="1" applyFill="1" applyBorder="1" applyAlignment="1">
      <alignment horizontal="left" vertical="top" wrapText="1"/>
    </xf>
    <xf numFmtId="3" fontId="3" fillId="0" borderId="17"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0" fontId="3" fillId="0" borderId="12" xfId="0" applyFont="1" applyFill="1" applyBorder="1" applyAlignment="1">
      <alignment horizontal="left" vertical="top" wrapText="1"/>
    </xf>
    <xf numFmtId="0" fontId="3" fillId="7" borderId="23" xfId="0" applyFont="1" applyFill="1" applyBorder="1" applyAlignment="1">
      <alignment horizontal="center" vertical="top"/>
    </xf>
    <xf numFmtId="0" fontId="3" fillId="7" borderId="29"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3" fontId="3" fillId="7" borderId="1" xfId="0" applyNumberFormat="1" applyFont="1" applyFill="1" applyBorder="1" applyAlignment="1">
      <alignment horizontal="center" vertical="top"/>
    </xf>
    <xf numFmtId="49" fontId="3" fillId="0" borderId="29" xfId="0" applyNumberFormat="1" applyFont="1" applyFill="1" applyBorder="1" applyAlignment="1">
      <alignment horizontal="center" vertical="top"/>
    </xf>
    <xf numFmtId="49" fontId="3" fillId="0" borderId="28" xfId="0" applyNumberFormat="1" applyFont="1" applyFill="1" applyBorder="1" applyAlignment="1">
      <alignment horizontal="center" vertical="top"/>
    </xf>
    <xf numFmtId="0" fontId="3" fillId="0" borderId="92" xfId="0" applyFont="1" applyFill="1" applyBorder="1" applyAlignment="1">
      <alignment horizontal="left" vertical="top" wrapText="1"/>
    </xf>
    <xf numFmtId="49" fontId="3" fillId="0" borderId="93" xfId="0" applyNumberFormat="1" applyFont="1" applyFill="1" applyBorder="1" applyAlignment="1">
      <alignment horizontal="center" vertical="top"/>
    </xf>
    <xf numFmtId="49" fontId="3" fillId="0" borderId="94" xfId="0" applyNumberFormat="1" applyFont="1" applyFill="1" applyBorder="1" applyAlignment="1">
      <alignment horizontal="center" vertical="top"/>
    </xf>
    <xf numFmtId="0" fontId="5" fillId="3" borderId="15" xfId="0" applyFont="1" applyFill="1" applyBorder="1" applyAlignment="1">
      <alignment vertical="top" wrapText="1"/>
    </xf>
    <xf numFmtId="3" fontId="3" fillId="7" borderId="93" xfId="0" applyNumberFormat="1" applyFont="1" applyFill="1" applyBorder="1" applyAlignment="1">
      <alignment horizontal="center" vertical="top"/>
    </xf>
    <xf numFmtId="3" fontId="3" fillId="7" borderId="94" xfId="0" applyNumberFormat="1" applyFont="1" applyFill="1" applyBorder="1" applyAlignment="1">
      <alignment horizontal="center" vertical="top"/>
    </xf>
    <xf numFmtId="0" fontId="3" fillId="0" borderId="55" xfId="0" applyFont="1" applyFill="1" applyBorder="1" applyAlignment="1">
      <alignment horizontal="center" vertical="top"/>
    </xf>
    <xf numFmtId="0" fontId="3" fillId="0" borderId="102" xfId="0" applyFont="1" applyFill="1" applyBorder="1" applyAlignment="1">
      <alignment horizontal="center" vertical="top"/>
    </xf>
    <xf numFmtId="49" fontId="3" fillId="0" borderId="13" xfId="0" applyNumberFormat="1" applyFont="1" applyBorder="1" applyAlignment="1">
      <alignment horizontal="center" vertical="top"/>
    </xf>
    <xf numFmtId="0" fontId="5" fillId="3" borderId="10" xfId="0" applyFont="1" applyFill="1" applyBorder="1" applyAlignment="1">
      <alignment horizontal="center" vertical="top"/>
    </xf>
    <xf numFmtId="0" fontId="3" fillId="3" borderId="12" xfId="0" applyFont="1" applyFill="1" applyBorder="1" applyAlignment="1">
      <alignment vertical="top" wrapText="1"/>
    </xf>
    <xf numFmtId="3" fontId="3" fillId="0" borderId="13"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0" fontId="3" fillId="7" borderId="86" xfId="0" applyFont="1" applyFill="1" applyBorder="1" applyAlignment="1">
      <alignment vertical="top" wrapText="1"/>
    </xf>
    <xf numFmtId="3" fontId="3" fillId="7" borderId="87" xfId="0" applyNumberFormat="1" applyFont="1" applyFill="1" applyBorder="1" applyAlignment="1">
      <alignment horizontal="center" vertical="top" wrapText="1"/>
    </xf>
    <xf numFmtId="3" fontId="3" fillId="7" borderId="88"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0" fontId="3" fillId="7" borderId="102" xfId="0" applyFont="1" applyFill="1" applyBorder="1" applyAlignment="1">
      <alignment horizontal="center" vertical="top"/>
    </xf>
    <xf numFmtId="3" fontId="3" fillId="3" borderId="13"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0" fontId="3" fillId="7" borderId="92" xfId="0" applyFont="1" applyFill="1" applyBorder="1" applyAlignment="1">
      <alignment horizontal="left" vertical="top" wrapText="1"/>
    </xf>
    <xf numFmtId="0" fontId="3" fillId="0" borderId="80" xfId="0" applyFont="1" applyBorder="1" applyAlignment="1">
      <alignment horizontal="center" vertical="top"/>
    </xf>
    <xf numFmtId="0" fontId="9" fillId="0" borderId="29" xfId="0" applyFont="1" applyFill="1" applyBorder="1" applyAlignment="1">
      <alignment horizontal="center" vertical="center" wrapText="1"/>
    </xf>
    <xf numFmtId="0" fontId="3" fillId="0" borderId="102" xfId="0" applyFont="1" applyBorder="1" applyAlignment="1">
      <alignment horizontal="center" vertical="top"/>
    </xf>
    <xf numFmtId="3" fontId="3" fillId="3" borderId="11" xfId="0" applyNumberFormat="1" applyFont="1" applyFill="1" applyBorder="1" applyAlignment="1">
      <alignment horizontal="center" wrapText="1"/>
    </xf>
    <xf numFmtId="49" fontId="5" fillId="10" borderId="33" xfId="0" applyNumberFormat="1" applyFont="1" applyFill="1" applyBorder="1" applyAlignment="1">
      <alignment horizontal="center" vertical="top" wrapText="1"/>
    </xf>
    <xf numFmtId="3" fontId="3" fillId="7" borderId="28" xfId="0" applyNumberFormat="1" applyFont="1" applyFill="1" applyBorder="1" applyAlignment="1">
      <alignment horizontal="center" vertical="top" wrapText="1"/>
    </xf>
    <xf numFmtId="0" fontId="3" fillId="0" borderId="81" xfId="0" applyFont="1" applyFill="1" applyBorder="1" applyAlignment="1">
      <alignment horizontal="left" vertical="top" wrapText="1"/>
    </xf>
    <xf numFmtId="0" fontId="3" fillId="0" borderId="30" xfId="0" applyFont="1" applyBorder="1" applyAlignment="1">
      <alignment vertical="top" wrapText="1"/>
    </xf>
    <xf numFmtId="3" fontId="3" fillId="7" borderId="21" xfId="0" applyNumberFormat="1" applyFont="1" applyFill="1" applyBorder="1" applyAlignment="1">
      <alignment horizontal="center" vertical="top" wrapText="1"/>
    </xf>
    <xf numFmtId="0" fontId="3" fillId="7" borderId="98" xfId="0" applyFont="1" applyFill="1" applyBorder="1" applyAlignment="1">
      <alignment horizontal="left" vertical="top" wrapText="1"/>
    </xf>
    <xf numFmtId="3" fontId="3" fillId="3" borderId="18" xfId="0" applyNumberFormat="1" applyFont="1" applyFill="1" applyBorder="1" applyAlignment="1">
      <alignment horizontal="center"/>
    </xf>
    <xf numFmtId="0" fontId="3" fillId="0" borderId="109" xfId="0" applyFont="1" applyFill="1" applyBorder="1" applyAlignment="1">
      <alignment horizontal="center" vertical="top" wrapText="1"/>
    </xf>
    <xf numFmtId="3" fontId="3" fillId="7" borderId="29" xfId="0" applyNumberFormat="1" applyFont="1" applyFill="1" applyBorder="1" applyAlignment="1">
      <alignment horizontal="center" wrapText="1"/>
    </xf>
    <xf numFmtId="0" fontId="5" fillId="3" borderId="30" xfId="0" applyFont="1" applyFill="1" applyBorder="1" applyAlignment="1">
      <alignment vertical="top" wrapText="1"/>
    </xf>
    <xf numFmtId="49" fontId="5" fillId="3" borderId="36" xfId="0" applyNumberFormat="1" applyFont="1" applyFill="1" applyBorder="1" applyAlignment="1">
      <alignment vertical="top"/>
    </xf>
    <xf numFmtId="0" fontId="3" fillId="0" borderId="55" xfId="0" applyFont="1" applyBorder="1" applyAlignment="1">
      <alignment horizontal="center" vertical="top"/>
    </xf>
    <xf numFmtId="3" fontId="3" fillId="3" borderId="1"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center"/>
    </xf>
    <xf numFmtId="3" fontId="3" fillId="3" borderId="28" xfId="0" applyNumberFormat="1" applyFont="1" applyFill="1" applyBorder="1" applyAlignment="1">
      <alignment horizontal="center" vertical="center"/>
    </xf>
    <xf numFmtId="3" fontId="3" fillId="3" borderId="82" xfId="0" applyNumberFormat="1" applyFont="1" applyFill="1" applyBorder="1" applyAlignment="1">
      <alignment horizontal="center" vertical="top"/>
    </xf>
    <xf numFmtId="3" fontId="3" fillId="3" borderId="84" xfId="0" applyNumberFormat="1" applyFont="1" applyFill="1" applyBorder="1" applyAlignment="1">
      <alignment horizontal="center" vertical="top"/>
    </xf>
    <xf numFmtId="0" fontId="7" fillId="3" borderId="12" xfId="0" applyFont="1" applyFill="1" applyBorder="1" applyAlignment="1">
      <alignment horizontal="center" vertical="center" textRotation="90" wrapText="1"/>
    </xf>
    <xf numFmtId="0" fontId="9" fillId="0" borderId="20" xfId="0" applyFont="1" applyFill="1" applyBorder="1" applyAlignment="1">
      <alignment horizontal="center" vertical="top" wrapText="1"/>
    </xf>
    <xf numFmtId="0" fontId="9" fillId="0" borderId="21"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8" fillId="0" borderId="11" xfId="0" applyNumberFormat="1" applyFont="1" applyFill="1" applyBorder="1" applyAlignment="1">
      <alignment horizontal="center" vertical="top"/>
    </xf>
    <xf numFmtId="0" fontId="7" fillId="3" borderId="5" xfId="0" applyFont="1" applyFill="1" applyBorder="1" applyAlignment="1">
      <alignment horizontal="center" vertical="center" textRotation="90" wrapText="1"/>
    </xf>
    <xf numFmtId="0" fontId="7" fillId="0" borderId="7" xfId="0" applyFont="1" applyFill="1" applyBorder="1" applyAlignment="1">
      <alignment horizontal="center" vertical="center" textRotation="90" wrapText="1"/>
    </xf>
    <xf numFmtId="0" fontId="3" fillId="0" borderId="109" xfId="0" applyFont="1" applyFill="1" applyBorder="1" applyAlignment="1">
      <alignment horizontal="center" vertical="top"/>
    </xf>
    <xf numFmtId="0" fontId="3" fillId="7" borderId="55" xfId="0" applyFont="1" applyFill="1" applyBorder="1" applyAlignment="1">
      <alignment horizontal="center" vertical="top"/>
    </xf>
    <xf numFmtId="0" fontId="3" fillId="0" borderId="35" xfId="0" applyFont="1" applyFill="1" applyBorder="1" applyAlignment="1">
      <alignment horizontal="center" vertical="top"/>
    </xf>
    <xf numFmtId="0" fontId="3" fillId="0" borderId="112" xfId="0" applyFont="1" applyFill="1" applyBorder="1" applyAlignment="1">
      <alignment horizontal="center" vertical="top"/>
    </xf>
    <xf numFmtId="3" fontId="3" fillId="0" borderId="93" xfId="0" applyNumberFormat="1" applyFont="1" applyFill="1" applyBorder="1" applyAlignment="1">
      <alignment horizontal="center" vertical="top"/>
    </xf>
    <xf numFmtId="3" fontId="3" fillId="0" borderId="94" xfId="0" applyNumberFormat="1" applyFont="1" applyFill="1" applyBorder="1" applyAlignment="1">
      <alignment horizontal="center" vertical="top"/>
    </xf>
    <xf numFmtId="0" fontId="3" fillId="0" borderId="106" xfId="0" applyFont="1" applyFill="1" applyBorder="1" applyAlignment="1">
      <alignment horizontal="left" vertical="top" wrapText="1"/>
    </xf>
    <xf numFmtId="0" fontId="3" fillId="3" borderId="94" xfId="0" applyFont="1" applyFill="1" applyBorder="1" applyAlignment="1">
      <alignment vertical="top" wrapText="1"/>
    </xf>
    <xf numFmtId="49" fontId="5" fillId="7" borderId="50" xfId="0" applyNumberFormat="1" applyFont="1" applyFill="1" applyBorder="1" applyAlignment="1">
      <alignment vertical="top"/>
    </xf>
    <xf numFmtId="166" fontId="3" fillId="0" borderId="11" xfId="0" applyNumberFormat="1" applyFont="1" applyFill="1" applyBorder="1" applyAlignment="1">
      <alignment horizontal="center" vertical="top"/>
    </xf>
    <xf numFmtId="166" fontId="3" fillId="0" borderId="18" xfId="0" applyNumberFormat="1" applyFont="1" applyFill="1" applyBorder="1" applyAlignment="1">
      <alignment horizontal="center" vertical="top"/>
    </xf>
    <xf numFmtId="0" fontId="3" fillId="0" borderId="89" xfId="0" applyFont="1" applyFill="1" applyBorder="1" applyAlignment="1">
      <alignment horizontal="center" vertical="top"/>
    </xf>
    <xf numFmtId="49" fontId="5" fillId="7" borderId="32" xfId="0" applyNumberFormat="1" applyFont="1" applyFill="1" applyBorder="1" applyAlignment="1">
      <alignment vertical="top"/>
    </xf>
    <xf numFmtId="0" fontId="3" fillId="0" borderId="67" xfId="0" applyFont="1" applyFill="1" applyBorder="1" applyAlignment="1">
      <alignment horizontal="center" vertical="top" wrapText="1"/>
    </xf>
    <xf numFmtId="0" fontId="3" fillId="0" borderId="11" xfId="0" applyFont="1" applyFill="1" applyBorder="1" applyAlignment="1">
      <alignment horizontal="center" vertical="center" wrapText="1"/>
    </xf>
    <xf numFmtId="3" fontId="18" fillId="0" borderId="29" xfId="0" applyNumberFormat="1" applyFont="1" applyFill="1" applyBorder="1" applyAlignment="1">
      <alignment horizontal="center" vertical="top"/>
    </xf>
    <xf numFmtId="0" fontId="3" fillId="0" borderId="92" xfId="0" applyFont="1" applyFill="1" applyBorder="1" applyAlignment="1">
      <alignment vertical="top" wrapText="1"/>
    </xf>
    <xf numFmtId="3" fontId="3" fillId="0" borderId="93" xfId="0" applyNumberFormat="1" applyFont="1" applyFill="1" applyBorder="1" applyAlignment="1">
      <alignment horizontal="center" vertical="center"/>
    </xf>
    <xf numFmtId="3" fontId="3" fillId="0" borderId="94" xfId="0" applyNumberFormat="1" applyFont="1" applyFill="1" applyBorder="1" applyAlignment="1">
      <alignment horizontal="center" vertical="center"/>
    </xf>
    <xf numFmtId="0" fontId="3" fillId="7" borderId="6" xfId="0" applyFont="1" applyFill="1" applyBorder="1" applyAlignment="1">
      <alignment horizontal="center" vertical="top"/>
    </xf>
    <xf numFmtId="0" fontId="5" fillId="0" borderId="112" xfId="0" applyFont="1" applyFill="1" applyBorder="1" applyAlignment="1">
      <alignment horizontal="center" vertical="top" wrapText="1"/>
    </xf>
    <xf numFmtId="0" fontId="3" fillId="0" borderId="86" xfId="0" applyFont="1" applyFill="1" applyBorder="1" applyAlignment="1">
      <alignment horizontal="left" vertical="top" wrapText="1"/>
    </xf>
    <xf numFmtId="3" fontId="3" fillId="0" borderId="82" xfId="0" applyNumberFormat="1" applyFont="1" applyFill="1" applyBorder="1" applyAlignment="1">
      <alignment horizontal="center" vertical="top" wrapText="1"/>
    </xf>
    <xf numFmtId="3" fontId="3" fillId="0" borderId="84" xfId="0" applyNumberFormat="1" applyFont="1" applyFill="1" applyBorder="1" applyAlignment="1">
      <alignment horizontal="center" vertical="top" wrapText="1"/>
    </xf>
    <xf numFmtId="0" fontId="3" fillId="0" borderId="82" xfId="0" applyFont="1" applyFill="1" applyBorder="1" applyAlignment="1">
      <alignment horizontal="center" vertical="center" wrapText="1"/>
    </xf>
    <xf numFmtId="0" fontId="3" fillId="0" borderId="109" xfId="0" applyFont="1" applyBorder="1" applyAlignment="1">
      <alignment horizontal="center" vertical="top"/>
    </xf>
    <xf numFmtId="0" fontId="3" fillId="0" borderId="24" xfId="0" applyFont="1" applyBorder="1" applyAlignment="1">
      <alignment horizontal="center" vertical="top"/>
    </xf>
    <xf numFmtId="49" fontId="3" fillId="3" borderId="29" xfId="0" applyNumberFormat="1" applyFont="1" applyFill="1" applyBorder="1" applyAlignment="1">
      <alignment horizontal="center" vertical="top"/>
    </xf>
    <xf numFmtId="0" fontId="3" fillId="3" borderId="92" xfId="0" applyFont="1" applyFill="1" applyBorder="1" applyAlignment="1">
      <alignment horizontal="left" vertical="top" wrapText="1"/>
    </xf>
    <xf numFmtId="3" fontId="3" fillId="3" borderId="93" xfId="0" applyNumberFormat="1" applyFont="1" applyFill="1" applyBorder="1" applyAlignment="1">
      <alignment horizontal="center" vertical="top"/>
    </xf>
    <xf numFmtId="49" fontId="3" fillId="3" borderId="93" xfId="0" applyNumberFormat="1" applyFont="1" applyFill="1" applyBorder="1" applyAlignment="1">
      <alignment horizontal="center" vertical="top"/>
    </xf>
    <xf numFmtId="3" fontId="3" fillId="3" borderId="94" xfId="0" applyNumberFormat="1" applyFont="1" applyFill="1" applyBorder="1" applyAlignment="1">
      <alignment horizontal="center" vertical="top"/>
    </xf>
    <xf numFmtId="0" fontId="3" fillId="7" borderId="17" xfId="0" applyFont="1" applyFill="1" applyBorder="1" applyAlignment="1">
      <alignment horizontal="left" vertical="top" wrapText="1"/>
    </xf>
    <xf numFmtId="0" fontId="18" fillId="0" borderId="36" xfId="0" applyFont="1" applyFill="1" applyBorder="1" applyAlignment="1">
      <alignment horizontal="center" vertical="top" wrapText="1"/>
    </xf>
    <xf numFmtId="49" fontId="5" fillId="7" borderId="21"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7" borderId="29" xfId="0" applyNumberFormat="1" applyFont="1" applyFill="1" applyBorder="1" applyAlignment="1">
      <alignment horizontal="center" vertical="top"/>
    </xf>
    <xf numFmtId="0" fontId="3" fillId="3" borderId="24" xfId="0" applyFont="1" applyFill="1" applyBorder="1" applyAlignment="1">
      <alignment horizontal="center" vertical="top"/>
    </xf>
    <xf numFmtId="0" fontId="18" fillId="7" borderId="55" xfId="0" applyFont="1" applyFill="1" applyBorder="1" applyAlignment="1">
      <alignment vertical="top" wrapText="1"/>
    </xf>
    <xf numFmtId="0" fontId="10" fillId="7" borderId="45" xfId="0" applyFont="1" applyFill="1" applyBorder="1" applyAlignment="1">
      <alignment vertical="top" wrapText="1"/>
    </xf>
    <xf numFmtId="0" fontId="3" fillId="7" borderId="94" xfId="0" applyFont="1" applyFill="1" applyBorder="1" applyAlignment="1">
      <alignment horizontal="left" vertical="top" wrapText="1"/>
    </xf>
    <xf numFmtId="0" fontId="10" fillId="3" borderId="43" xfId="0" applyFont="1" applyFill="1" applyBorder="1" applyAlignment="1">
      <alignment horizontal="left" vertical="top" wrapText="1"/>
    </xf>
    <xf numFmtId="0" fontId="21" fillId="0" borderId="16" xfId="0" applyFont="1" applyBorder="1" applyAlignment="1">
      <alignment horizontal="center" vertical="center" wrapText="1"/>
    </xf>
    <xf numFmtId="49" fontId="5" fillId="0" borderId="10" xfId="0" applyNumberFormat="1" applyFont="1" applyFill="1" applyBorder="1" applyAlignment="1">
      <alignment horizontal="center" vertical="top" wrapText="1"/>
    </xf>
    <xf numFmtId="0" fontId="3" fillId="7" borderId="116" xfId="0" applyFont="1" applyFill="1" applyBorder="1" applyAlignment="1">
      <alignment vertical="top" wrapText="1"/>
    </xf>
    <xf numFmtId="165" fontId="3" fillId="7" borderId="0" xfId="0" applyNumberFormat="1" applyFont="1" applyFill="1" applyBorder="1" applyAlignment="1">
      <alignment horizontal="right" vertical="top"/>
    </xf>
    <xf numFmtId="0" fontId="3" fillId="0" borderId="23" xfId="0" applyFont="1" applyBorder="1" applyAlignment="1">
      <alignment horizontal="center" vertical="top" wrapText="1"/>
    </xf>
    <xf numFmtId="3" fontId="3" fillId="3" borderId="8" xfId="0" applyNumberFormat="1" applyFont="1" applyFill="1" applyBorder="1" applyAlignment="1">
      <alignment horizontal="right" vertical="top" wrapText="1"/>
    </xf>
    <xf numFmtId="3" fontId="3" fillId="3" borderId="24" xfId="0" applyNumberFormat="1" applyFont="1" applyFill="1" applyBorder="1" applyAlignment="1">
      <alignment horizontal="right" vertical="top" wrapText="1"/>
    </xf>
    <xf numFmtId="3" fontId="3" fillId="3" borderId="55"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xf>
    <xf numFmtId="3" fontId="5" fillId="8" borderId="69" xfId="0" applyNumberFormat="1" applyFont="1" applyFill="1" applyBorder="1" applyAlignment="1">
      <alignment horizontal="right" vertical="top"/>
    </xf>
    <xf numFmtId="3" fontId="5" fillId="8" borderId="33" xfId="0" applyNumberFormat="1" applyFont="1" applyFill="1" applyBorder="1" applyAlignment="1">
      <alignment horizontal="right" vertical="top"/>
    </xf>
    <xf numFmtId="3" fontId="3" fillId="3" borderId="6" xfId="0" applyNumberFormat="1" applyFont="1" applyFill="1" applyBorder="1" applyAlignment="1">
      <alignment horizontal="right" vertical="top" wrapText="1"/>
    </xf>
    <xf numFmtId="3" fontId="3" fillId="3" borderId="23" xfId="0" applyNumberFormat="1" applyFont="1" applyFill="1" applyBorder="1" applyAlignment="1">
      <alignment horizontal="right" vertical="top" wrapText="1"/>
    </xf>
    <xf numFmtId="3" fontId="5" fillId="8" borderId="61" xfId="0" applyNumberFormat="1" applyFont="1" applyFill="1" applyBorder="1" applyAlignment="1">
      <alignment horizontal="right" vertical="top"/>
    </xf>
    <xf numFmtId="3" fontId="5" fillId="8" borderId="59" xfId="0" applyNumberFormat="1" applyFont="1" applyFill="1" applyBorder="1" applyAlignment="1">
      <alignment horizontal="right" vertical="top"/>
    </xf>
    <xf numFmtId="3" fontId="3" fillId="3" borderId="45" xfId="0" applyNumberFormat="1" applyFont="1" applyFill="1" applyBorder="1" applyAlignment="1">
      <alignment horizontal="right" vertical="top" wrapText="1"/>
    </xf>
    <xf numFmtId="3" fontId="5" fillId="8" borderId="65" xfId="0" applyNumberFormat="1" applyFont="1" applyFill="1" applyBorder="1" applyAlignment="1">
      <alignment horizontal="right" vertical="top"/>
    </xf>
    <xf numFmtId="3" fontId="5" fillId="2" borderId="25" xfId="0" applyNumberFormat="1" applyFont="1" applyFill="1" applyBorder="1" applyAlignment="1">
      <alignment horizontal="right" vertical="top"/>
    </xf>
    <xf numFmtId="3" fontId="5" fillId="2" borderId="22" xfId="0" applyNumberFormat="1" applyFont="1" applyFill="1" applyBorder="1" applyAlignment="1">
      <alignment horizontal="right" vertical="top"/>
    </xf>
    <xf numFmtId="3" fontId="5" fillId="5" borderId="10" xfId="0" applyNumberFormat="1" applyFont="1" applyFill="1" applyBorder="1" applyAlignment="1">
      <alignment horizontal="right" vertical="top"/>
    </xf>
    <xf numFmtId="3" fontId="5" fillId="8" borderId="24" xfId="0" applyNumberFormat="1" applyFont="1" applyFill="1" applyBorder="1" applyAlignment="1">
      <alignment horizontal="right" vertical="top"/>
    </xf>
    <xf numFmtId="3" fontId="3" fillId="7" borderId="24"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5" borderId="24" xfId="0" applyNumberFormat="1" applyFont="1" applyFill="1" applyBorder="1" applyAlignment="1">
      <alignment horizontal="right" vertical="top"/>
    </xf>
    <xf numFmtId="3" fontId="5" fillId="4" borderId="69" xfId="0" applyNumberFormat="1" applyFont="1" applyFill="1" applyBorder="1" applyAlignment="1">
      <alignment horizontal="right" vertical="top"/>
    </xf>
    <xf numFmtId="0" fontId="3" fillId="3" borderId="86" xfId="0" applyFont="1" applyFill="1" applyBorder="1" applyAlignment="1">
      <alignment horizontal="left" vertical="top" wrapText="1"/>
    </xf>
    <xf numFmtId="3" fontId="3" fillId="3" borderId="87" xfId="0" applyNumberFormat="1" applyFont="1" applyFill="1" applyBorder="1" applyAlignment="1">
      <alignment horizontal="center" vertical="top"/>
    </xf>
    <xf numFmtId="3" fontId="3" fillId="3" borderId="88" xfId="0" applyNumberFormat="1" applyFont="1" applyFill="1" applyBorder="1" applyAlignment="1">
      <alignment horizontal="center" vertical="top"/>
    </xf>
    <xf numFmtId="0" fontId="3" fillId="0" borderId="28" xfId="0" applyNumberFormat="1" applyFont="1" applyFill="1" applyBorder="1" applyAlignment="1">
      <alignment horizontal="center" vertical="top"/>
    </xf>
    <xf numFmtId="49" fontId="3" fillId="7" borderId="87" xfId="0" applyNumberFormat="1" applyFont="1" applyFill="1" applyBorder="1" applyAlignment="1">
      <alignment horizontal="center" vertical="top"/>
    </xf>
    <xf numFmtId="0" fontId="3" fillId="0" borderId="55" xfId="0" applyFont="1" applyBorder="1" applyAlignment="1">
      <alignment vertical="top"/>
    </xf>
    <xf numFmtId="3" fontId="3" fillId="3" borderId="109" xfId="0" applyNumberFormat="1" applyFont="1" applyFill="1" applyBorder="1" applyAlignment="1">
      <alignment horizontal="right" vertical="top" wrapText="1"/>
    </xf>
    <xf numFmtId="3" fontId="3" fillId="3" borderId="114" xfId="0" applyNumberFormat="1" applyFont="1" applyFill="1" applyBorder="1" applyAlignment="1">
      <alignment horizontal="right" vertical="top" wrapText="1"/>
    </xf>
    <xf numFmtId="3" fontId="3" fillId="3" borderId="102" xfId="0" applyNumberFormat="1" applyFont="1" applyFill="1" applyBorder="1" applyAlignment="1">
      <alignment horizontal="right" vertical="top" wrapText="1"/>
    </xf>
    <xf numFmtId="3" fontId="3" fillId="3" borderId="105" xfId="0" applyNumberFormat="1" applyFont="1" applyFill="1" applyBorder="1" applyAlignment="1">
      <alignment horizontal="right" vertical="top" wrapText="1"/>
    </xf>
    <xf numFmtId="3" fontId="3" fillId="3" borderId="78" xfId="0" applyNumberFormat="1" applyFont="1" applyFill="1" applyBorder="1" applyAlignment="1">
      <alignment horizontal="right" vertical="top" wrapText="1"/>
    </xf>
    <xf numFmtId="3" fontId="3" fillId="7" borderId="6" xfId="0" applyNumberFormat="1" applyFont="1" applyFill="1" applyBorder="1" applyAlignment="1">
      <alignment horizontal="right" vertical="top"/>
    </xf>
    <xf numFmtId="3" fontId="3" fillId="3" borderId="80" xfId="0" applyNumberFormat="1" applyFont="1" applyFill="1" applyBorder="1" applyAlignment="1">
      <alignment horizontal="right" vertical="top" wrapText="1"/>
    </xf>
    <xf numFmtId="3" fontId="3" fillId="3" borderId="101" xfId="0" applyNumberFormat="1" applyFont="1" applyFill="1" applyBorder="1" applyAlignment="1">
      <alignment horizontal="right" vertical="top" wrapText="1"/>
    </xf>
    <xf numFmtId="3" fontId="3" fillId="3" borderId="63" xfId="0" applyNumberFormat="1" applyFont="1" applyFill="1" applyBorder="1" applyAlignment="1">
      <alignment horizontal="right" vertical="top" wrapText="1"/>
    </xf>
    <xf numFmtId="3" fontId="3" fillId="3" borderId="44" xfId="0" applyNumberFormat="1" applyFont="1" applyFill="1" applyBorder="1" applyAlignment="1">
      <alignment horizontal="right" vertical="top" wrapText="1"/>
    </xf>
    <xf numFmtId="3" fontId="3" fillId="3" borderId="0" xfId="0" applyNumberFormat="1" applyFont="1" applyFill="1" applyBorder="1" applyAlignment="1">
      <alignment horizontal="right" vertical="top" wrapText="1"/>
    </xf>
    <xf numFmtId="3" fontId="3" fillId="0" borderId="107" xfId="0" applyNumberFormat="1" applyFont="1" applyFill="1" applyBorder="1" applyAlignment="1">
      <alignment horizontal="right" vertical="top"/>
    </xf>
    <xf numFmtId="3" fontId="3" fillId="0" borderId="102" xfId="0" applyNumberFormat="1" applyFont="1" applyFill="1" applyBorder="1" applyAlignment="1">
      <alignment horizontal="right" vertical="top"/>
    </xf>
    <xf numFmtId="3" fontId="5" fillId="8" borderId="60" xfId="0" applyNumberFormat="1" applyFont="1" applyFill="1" applyBorder="1" applyAlignment="1">
      <alignment horizontal="right" vertical="top"/>
    </xf>
    <xf numFmtId="3" fontId="3" fillId="0" borderId="8" xfId="0" applyNumberFormat="1" applyFont="1" applyFill="1" applyBorder="1" applyAlignment="1">
      <alignment horizontal="right" vertical="top"/>
    </xf>
    <xf numFmtId="3" fontId="3" fillId="7" borderId="63" xfId="0" applyNumberFormat="1" applyFont="1" applyFill="1" applyBorder="1" applyAlignment="1">
      <alignment horizontal="right" vertical="top"/>
    </xf>
    <xf numFmtId="3" fontId="3" fillId="0" borderId="24" xfId="0" applyNumberFormat="1" applyFont="1" applyFill="1" applyBorder="1" applyAlignment="1">
      <alignment horizontal="right" vertical="top"/>
    </xf>
    <xf numFmtId="3" fontId="3" fillId="0" borderId="55" xfId="0" applyNumberFormat="1" applyFont="1" applyFill="1" applyBorder="1" applyAlignment="1">
      <alignment horizontal="right" vertical="top"/>
    </xf>
    <xf numFmtId="3" fontId="3" fillId="3" borderId="6" xfId="0" applyNumberFormat="1" applyFont="1" applyFill="1" applyBorder="1" applyAlignment="1">
      <alignment horizontal="right" vertical="top"/>
    </xf>
    <xf numFmtId="3" fontId="5" fillId="3" borderId="10" xfId="0" applyNumberFormat="1" applyFont="1" applyFill="1" applyBorder="1" applyAlignment="1">
      <alignment horizontal="right" vertical="top"/>
    </xf>
    <xf numFmtId="3" fontId="3" fillId="3" borderId="107" xfId="0" applyNumberFormat="1" applyFont="1" applyFill="1" applyBorder="1" applyAlignment="1">
      <alignment horizontal="right" vertical="top" wrapText="1"/>
    </xf>
    <xf numFmtId="3" fontId="3" fillId="3" borderId="108" xfId="0" applyNumberFormat="1" applyFont="1" applyFill="1" applyBorder="1" applyAlignment="1">
      <alignment horizontal="right" vertical="top" wrapText="1"/>
    </xf>
    <xf numFmtId="3" fontId="5" fillId="3" borderId="72" xfId="0" applyNumberFormat="1" applyFont="1" applyFill="1" applyBorder="1" applyAlignment="1">
      <alignment horizontal="right" vertical="top"/>
    </xf>
    <xf numFmtId="3" fontId="3" fillId="3" borderId="10" xfId="0" applyNumberFormat="1" applyFont="1" applyFill="1" applyBorder="1" applyAlignment="1">
      <alignment horizontal="right" vertical="top"/>
    </xf>
    <xf numFmtId="3" fontId="3" fillId="0" borderId="45" xfId="0" applyNumberFormat="1" applyFont="1" applyFill="1" applyBorder="1" applyAlignment="1">
      <alignment horizontal="right" vertical="top"/>
    </xf>
    <xf numFmtId="3" fontId="5" fillId="3" borderId="41" xfId="0" applyNumberFormat="1" applyFont="1" applyFill="1" applyBorder="1" applyAlignment="1">
      <alignment horizontal="right" vertical="top"/>
    </xf>
    <xf numFmtId="3" fontId="3" fillId="0" borderId="23" xfId="0" applyNumberFormat="1" applyFont="1" applyBorder="1" applyAlignment="1">
      <alignment horizontal="right" vertical="top"/>
    </xf>
    <xf numFmtId="3" fontId="3" fillId="3" borderId="10" xfId="0" applyNumberFormat="1" applyFont="1" applyFill="1" applyBorder="1" applyAlignment="1">
      <alignment horizontal="right" vertical="top" wrapText="1"/>
    </xf>
    <xf numFmtId="3" fontId="3" fillId="0" borderId="6" xfId="0" applyNumberFormat="1" applyFont="1" applyFill="1" applyBorder="1" applyAlignment="1">
      <alignment horizontal="right" vertical="top"/>
    </xf>
    <xf numFmtId="3" fontId="5" fillId="8" borderId="62" xfId="0" applyNumberFormat="1" applyFont="1" applyFill="1" applyBorder="1" applyAlignment="1">
      <alignment horizontal="right" vertical="top"/>
    </xf>
    <xf numFmtId="3" fontId="3" fillId="3" borderId="55" xfId="0" applyNumberFormat="1" applyFont="1" applyFill="1" applyBorder="1" applyAlignment="1">
      <alignment horizontal="right" vertical="top"/>
    </xf>
    <xf numFmtId="3" fontId="3" fillId="7" borderId="23" xfId="0" applyNumberFormat="1" applyFont="1" applyFill="1" applyBorder="1" applyAlignment="1">
      <alignment horizontal="right" vertical="top"/>
    </xf>
    <xf numFmtId="3" fontId="3" fillId="3" borderId="24" xfId="0" applyNumberFormat="1" applyFont="1" applyFill="1" applyBorder="1" applyAlignment="1">
      <alignment horizontal="right" vertical="top"/>
    </xf>
    <xf numFmtId="3" fontId="3" fillId="7" borderId="66" xfId="0" applyNumberFormat="1" applyFont="1" applyFill="1" applyBorder="1" applyAlignment="1">
      <alignment horizontal="right" vertical="top"/>
    </xf>
    <xf numFmtId="3" fontId="3" fillId="3" borderId="1" xfId="0" applyNumberFormat="1" applyFont="1" applyFill="1" applyBorder="1" applyAlignment="1">
      <alignment horizontal="center" wrapText="1"/>
    </xf>
    <xf numFmtId="3" fontId="3" fillId="3" borderId="109" xfId="0" applyNumberFormat="1" applyFont="1" applyFill="1" applyBorder="1" applyAlignment="1">
      <alignment horizontal="right" vertical="top"/>
    </xf>
    <xf numFmtId="0" fontId="3" fillId="0" borderId="42" xfId="0" applyFont="1" applyFill="1" applyBorder="1" applyAlignment="1">
      <alignment horizontal="left" vertical="top" wrapText="1"/>
    </xf>
    <xf numFmtId="3" fontId="3" fillId="0" borderId="82" xfId="0" applyNumberFormat="1" applyFont="1" applyFill="1" applyBorder="1" applyAlignment="1">
      <alignment horizontal="center" vertical="top"/>
    </xf>
    <xf numFmtId="3" fontId="3" fillId="0" borderId="84" xfId="0" applyNumberFormat="1" applyFont="1" applyFill="1" applyBorder="1" applyAlignment="1">
      <alignment horizontal="center" vertical="top"/>
    </xf>
    <xf numFmtId="0" fontId="3" fillId="7" borderId="118" xfId="0" applyFont="1" applyFill="1" applyBorder="1" applyAlignment="1">
      <alignment horizontal="center" vertical="top"/>
    </xf>
    <xf numFmtId="3" fontId="3" fillId="0" borderId="117" xfId="0" applyNumberFormat="1" applyFont="1" applyFill="1" applyBorder="1" applyAlignment="1">
      <alignment horizontal="center" vertical="top"/>
    </xf>
    <xf numFmtId="3" fontId="3" fillId="0" borderId="120" xfId="0" applyNumberFormat="1" applyFont="1" applyFill="1" applyBorder="1" applyAlignment="1">
      <alignment horizontal="center" vertical="top"/>
    </xf>
    <xf numFmtId="3" fontId="3" fillId="7" borderId="8" xfId="0" applyNumberFormat="1" applyFont="1" applyFill="1" applyBorder="1" applyAlignment="1">
      <alignment horizontal="right" vertical="top"/>
    </xf>
    <xf numFmtId="3" fontId="3" fillId="7" borderId="40" xfId="0" applyNumberFormat="1" applyFont="1" applyFill="1" applyBorder="1" applyAlignment="1">
      <alignment horizontal="right" vertical="top"/>
    </xf>
    <xf numFmtId="3" fontId="3" fillId="7" borderId="6" xfId="0" applyNumberFormat="1" applyFont="1" applyFill="1" applyBorder="1" applyAlignment="1">
      <alignment vertical="top"/>
    </xf>
    <xf numFmtId="3" fontId="3" fillId="7" borderId="0" xfId="0" applyNumberFormat="1" applyFont="1" applyFill="1" applyBorder="1" applyAlignment="1">
      <alignment vertical="top"/>
    </xf>
    <xf numFmtId="49" fontId="5" fillId="9" borderId="75" xfId="0" applyNumberFormat="1" applyFont="1" applyFill="1" applyBorder="1" applyAlignment="1">
      <alignment horizontal="center" vertical="top"/>
    </xf>
    <xf numFmtId="3" fontId="3" fillId="7" borderId="85" xfId="0" applyNumberFormat="1" applyFont="1" applyFill="1" applyBorder="1" applyAlignment="1">
      <alignment horizontal="right" vertical="top"/>
    </xf>
    <xf numFmtId="3" fontId="3" fillId="7" borderId="82" xfId="0" applyNumberFormat="1" applyFont="1" applyFill="1" applyBorder="1" applyAlignment="1">
      <alignment horizontal="right" vertical="top"/>
    </xf>
    <xf numFmtId="3" fontId="3" fillId="7" borderId="81" xfId="0" applyNumberFormat="1" applyFont="1" applyFill="1" applyBorder="1" applyAlignment="1">
      <alignment horizontal="right" vertical="top"/>
    </xf>
    <xf numFmtId="3" fontId="3" fillId="0" borderId="82" xfId="0" applyNumberFormat="1" applyFont="1" applyBorder="1" applyAlignment="1">
      <alignment horizontal="right" vertical="top"/>
    </xf>
    <xf numFmtId="3" fontId="3" fillId="0" borderId="84" xfId="0" applyNumberFormat="1" applyFont="1" applyBorder="1" applyAlignment="1">
      <alignment horizontal="right" vertical="top"/>
    </xf>
    <xf numFmtId="3" fontId="3" fillId="7" borderId="106" xfId="0" applyNumberFormat="1" applyFont="1" applyFill="1" applyBorder="1" applyAlignment="1">
      <alignment horizontal="right" vertical="top"/>
    </xf>
    <xf numFmtId="3" fontId="3" fillId="7" borderId="86" xfId="0" applyNumberFormat="1" applyFont="1" applyFill="1" applyBorder="1" applyAlignment="1">
      <alignment horizontal="right" vertical="top"/>
    </xf>
    <xf numFmtId="3" fontId="3" fillId="0" borderId="87" xfId="0" applyNumberFormat="1" applyFont="1" applyBorder="1" applyAlignment="1">
      <alignment horizontal="right" vertical="top"/>
    </xf>
    <xf numFmtId="3" fontId="3" fillId="0" borderId="88" xfId="0" applyNumberFormat="1" applyFont="1" applyBorder="1" applyAlignment="1">
      <alignment horizontal="right" vertical="top"/>
    </xf>
    <xf numFmtId="3" fontId="3" fillId="7" borderId="19" xfId="0" applyNumberFormat="1" applyFont="1" applyFill="1" applyBorder="1" applyAlignment="1">
      <alignment horizontal="right" vertical="top"/>
    </xf>
    <xf numFmtId="3" fontId="3" fillId="7" borderId="29" xfId="0" applyNumberFormat="1" applyFont="1" applyFill="1" applyBorder="1" applyAlignment="1">
      <alignment horizontal="right" vertical="top"/>
    </xf>
    <xf numFmtId="3" fontId="3" fillId="7" borderId="36" xfId="0" applyNumberFormat="1" applyFont="1" applyFill="1" applyBorder="1" applyAlignment="1">
      <alignment horizontal="right" vertical="top"/>
    </xf>
    <xf numFmtId="3" fontId="3" fillId="7" borderId="30" xfId="0" applyNumberFormat="1" applyFont="1" applyFill="1" applyBorder="1" applyAlignment="1">
      <alignment horizontal="right" vertical="top"/>
    </xf>
    <xf numFmtId="3" fontId="3" fillId="0" borderId="29" xfId="0" applyNumberFormat="1" applyFont="1" applyBorder="1" applyAlignment="1">
      <alignment horizontal="right" vertical="top"/>
    </xf>
    <xf numFmtId="3" fontId="3" fillId="0" borderId="28" xfId="0" applyNumberFormat="1" applyFont="1" applyBorder="1" applyAlignment="1">
      <alignment horizontal="right" vertical="top"/>
    </xf>
    <xf numFmtId="3" fontId="3" fillId="7" borderId="49" xfId="0" applyNumberFormat="1" applyFont="1" applyFill="1" applyBorder="1" applyAlignment="1">
      <alignment horizontal="right" vertical="top"/>
    </xf>
    <xf numFmtId="3" fontId="3" fillId="7" borderId="11" xfId="0" applyNumberFormat="1" applyFont="1" applyFill="1" applyBorder="1" applyAlignment="1">
      <alignment horizontal="right" vertical="top"/>
    </xf>
    <xf numFmtId="3" fontId="3" fillId="7" borderId="50" xfId="0" applyNumberFormat="1" applyFont="1" applyFill="1" applyBorder="1" applyAlignment="1">
      <alignment horizontal="right" vertical="top"/>
    </xf>
    <xf numFmtId="3" fontId="3" fillId="7" borderId="7" xfId="0" applyNumberFormat="1" applyFont="1" applyFill="1" applyBorder="1" applyAlignment="1">
      <alignment horizontal="right" vertical="top"/>
    </xf>
    <xf numFmtId="3" fontId="3" fillId="7" borderId="18" xfId="0" applyNumberFormat="1" applyFont="1" applyFill="1" applyBorder="1" applyAlignment="1">
      <alignment horizontal="right" vertical="top"/>
    </xf>
    <xf numFmtId="3" fontId="3" fillId="7" borderId="0" xfId="0" applyNumberFormat="1" applyFont="1" applyFill="1" applyBorder="1" applyAlignment="1">
      <alignment horizontal="right" vertical="top"/>
    </xf>
    <xf numFmtId="3" fontId="3" fillId="7" borderId="84" xfId="0" applyNumberFormat="1" applyFont="1" applyFill="1" applyBorder="1" applyAlignment="1">
      <alignment horizontal="right" vertical="top"/>
    </xf>
    <xf numFmtId="3" fontId="3" fillId="7" borderId="80" xfId="0" applyNumberFormat="1" applyFont="1" applyFill="1" applyBorder="1" applyAlignment="1">
      <alignment horizontal="right" vertical="top" wrapText="1"/>
    </xf>
    <xf numFmtId="3" fontId="3" fillId="0" borderId="30" xfId="0" applyNumberFormat="1" applyFont="1" applyBorder="1" applyAlignment="1">
      <alignment horizontal="right" vertical="top"/>
    </xf>
    <xf numFmtId="3" fontId="3" fillId="7" borderId="20" xfId="0" applyNumberFormat="1" applyFont="1" applyFill="1" applyBorder="1" applyAlignment="1">
      <alignment horizontal="right" vertical="top"/>
    </xf>
    <xf numFmtId="3" fontId="3" fillId="7" borderId="21" xfId="0" applyNumberFormat="1" applyFont="1" applyFill="1" applyBorder="1" applyAlignment="1">
      <alignment horizontal="right" vertical="top"/>
    </xf>
    <xf numFmtId="3" fontId="3" fillId="7" borderId="8" xfId="0" applyNumberFormat="1" applyFont="1" applyFill="1" applyBorder="1" applyAlignment="1">
      <alignment horizontal="right" vertical="top" wrapText="1"/>
    </xf>
    <xf numFmtId="3" fontId="3" fillId="7" borderId="93" xfId="0" applyNumberFormat="1" applyFont="1" applyFill="1" applyBorder="1" applyAlignment="1">
      <alignment horizontal="right" vertical="top"/>
    </xf>
    <xf numFmtId="3" fontId="3" fillId="7" borderId="94" xfId="0" applyNumberFormat="1" applyFont="1" applyFill="1" applyBorder="1" applyAlignment="1">
      <alignment horizontal="right" vertical="top"/>
    </xf>
    <xf numFmtId="3" fontId="3" fillId="7" borderId="102" xfId="0" applyNumberFormat="1" applyFont="1" applyFill="1" applyBorder="1" applyAlignment="1">
      <alignment horizontal="right" vertical="top" wrapText="1"/>
    </xf>
    <xf numFmtId="3" fontId="3" fillId="7" borderId="28" xfId="0" applyNumberFormat="1" applyFont="1" applyFill="1" applyBorder="1" applyAlignment="1">
      <alignment horizontal="right" vertical="top"/>
    </xf>
    <xf numFmtId="3" fontId="3" fillId="7" borderId="24" xfId="0" applyNumberFormat="1" applyFont="1" applyFill="1" applyBorder="1" applyAlignment="1">
      <alignment horizontal="right" vertical="top" wrapText="1"/>
    </xf>
    <xf numFmtId="3" fontId="3" fillId="0" borderId="81" xfId="0" applyNumberFormat="1" applyFont="1" applyBorder="1" applyAlignment="1">
      <alignment horizontal="right" vertical="top"/>
    </xf>
    <xf numFmtId="3" fontId="3" fillId="0" borderId="82" xfId="0" applyNumberFormat="1" applyFont="1" applyFill="1" applyBorder="1" applyAlignment="1">
      <alignment horizontal="right" vertical="top"/>
    </xf>
    <xf numFmtId="3" fontId="3" fillId="3" borderId="84" xfId="0" applyNumberFormat="1" applyFont="1" applyFill="1" applyBorder="1" applyAlignment="1">
      <alignment horizontal="right" vertical="top"/>
    </xf>
    <xf numFmtId="3" fontId="3" fillId="3" borderId="8" xfId="0" applyNumberFormat="1" applyFont="1" applyFill="1" applyBorder="1" applyAlignment="1">
      <alignment horizontal="right" vertical="top"/>
    </xf>
    <xf numFmtId="3" fontId="3" fillId="3" borderId="40" xfId="0" applyNumberFormat="1" applyFont="1" applyFill="1" applyBorder="1" applyAlignment="1">
      <alignment horizontal="right" vertical="top"/>
    </xf>
    <xf numFmtId="3" fontId="3" fillId="0" borderId="21" xfId="0" applyNumberFormat="1" applyFont="1" applyFill="1" applyBorder="1" applyAlignment="1">
      <alignment horizontal="right" vertical="top"/>
    </xf>
    <xf numFmtId="3" fontId="3" fillId="0" borderId="29" xfId="0" applyNumberFormat="1" applyFont="1" applyFill="1" applyBorder="1" applyAlignment="1">
      <alignment horizontal="right" vertical="top"/>
    </xf>
    <xf numFmtId="3" fontId="3" fillId="0" borderId="28" xfId="0" applyNumberFormat="1" applyFont="1" applyFill="1" applyBorder="1" applyAlignment="1">
      <alignment horizontal="right" vertical="top"/>
    </xf>
    <xf numFmtId="3" fontId="3" fillId="3" borderId="78" xfId="0" applyNumberFormat="1" applyFont="1" applyFill="1" applyBorder="1" applyAlignment="1">
      <alignment horizontal="right" vertical="top"/>
    </xf>
    <xf numFmtId="3" fontId="3" fillId="0" borderId="11" xfId="0" applyNumberFormat="1" applyFont="1" applyBorder="1" applyAlignment="1">
      <alignment horizontal="right" vertical="top"/>
    </xf>
    <xf numFmtId="3" fontId="3" fillId="3" borderId="18" xfId="0" applyNumberFormat="1" applyFont="1" applyFill="1" applyBorder="1" applyAlignment="1">
      <alignment horizontal="right" vertical="top"/>
    </xf>
    <xf numFmtId="3" fontId="3" fillId="0" borderId="93" xfId="0" applyNumberFormat="1" applyFont="1" applyBorder="1" applyAlignment="1">
      <alignment horizontal="right" vertical="top"/>
    </xf>
    <xf numFmtId="3" fontId="3" fillId="0" borderId="11" xfId="0" applyNumberFormat="1" applyFont="1" applyFill="1" applyBorder="1" applyAlignment="1">
      <alignment horizontal="right" vertical="top"/>
    </xf>
    <xf numFmtId="3" fontId="5" fillId="10" borderId="60" xfId="0" applyNumberFormat="1" applyFont="1" applyFill="1" applyBorder="1" applyAlignment="1">
      <alignment horizontal="right" vertical="top"/>
    </xf>
    <xf numFmtId="3" fontId="5" fillId="10" borderId="68" xfId="0" applyNumberFormat="1" applyFont="1" applyFill="1" applyBorder="1" applyAlignment="1">
      <alignment horizontal="right" vertical="top"/>
    </xf>
    <xf numFmtId="3" fontId="5" fillId="3" borderId="26" xfId="0" applyNumberFormat="1" applyFont="1" applyFill="1" applyBorder="1" applyAlignment="1">
      <alignment horizontal="right" vertical="top"/>
    </xf>
    <xf numFmtId="3" fontId="3" fillId="7" borderId="47" xfId="0" applyNumberFormat="1" applyFont="1" applyFill="1" applyBorder="1" applyAlignment="1">
      <alignment horizontal="right" vertical="top"/>
    </xf>
    <xf numFmtId="3" fontId="3" fillId="0" borderId="19" xfId="0" applyNumberFormat="1" applyFont="1" applyBorder="1" applyAlignment="1">
      <alignment horizontal="right" vertical="top"/>
    </xf>
    <xf numFmtId="3" fontId="3" fillId="0" borderId="85" xfId="0" applyNumberFormat="1" applyFont="1" applyBorder="1" applyAlignment="1">
      <alignment horizontal="right" vertical="top"/>
    </xf>
    <xf numFmtId="3" fontId="3" fillId="0" borderId="106" xfId="0" applyNumberFormat="1" applyFont="1" applyBorder="1" applyAlignment="1">
      <alignment horizontal="right" vertical="top"/>
    </xf>
    <xf numFmtId="3" fontId="3" fillId="3" borderId="110" xfId="0" applyNumberFormat="1" applyFont="1" applyFill="1" applyBorder="1" applyAlignment="1">
      <alignment horizontal="right" vertical="top"/>
    </xf>
    <xf numFmtId="3" fontId="3" fillId="7" borderId="16" xfId="0" applyNumberFormat="1" applyFont="1" applyFill="1" applyBorder="1" applyAlignment="1">
      <alignment horizontal="right" vertical="top"/>
    </xf>
    <xf numFmtId="3" fontId="3" fillId="0" borderId="50" xfId="0" applyNumberFormat="1" applyFont="1" applyFill="1" applyBorder="1" applyAlignment="1">
      <alignment horizontal="right" vertical="top"/>
    </xf>
    <xf numFmtId="3" fontId="5" fillId="3" borderId="42" xfId="0" applyNumberFormat="1" applyFont="1" applyFill="1" applyBorder="1" applyAlignment="1">
      <alignment horizontal="right" vertical="top"/>
    </xf>
    <xf numFmtId="3" fontId="5" fillId="3" borderId="27" xfId="0" applyNumberFormat="1" applyFont="1" applyFill="1" applyBorder="1" applyAlignment="1">
      <alignment horizontal="right" vertical="top"/>
    </xf>
    <xf numFmtId="3" fontId="3" fillId="0" borderId="1" xfId="0" applyNumberFormat="1" applyFont="1" applyBorder="1" applyAlignment="1">
      <alignment horizontal="right" vertical="top"/>
    </xf>
    <xf numFmtId="3" fontId="3" fillId="0" borderId="17" xfId="0" applyNumberFormat="1" applyFont="1" applyBorder="1" applyAlignment="1">
      <alignment horizontal="right" vertical="top"/>
    </xf>
    <xf numFmtId="3" fontId="3" fillId="3" borderId="21" xfId="0" applyNumberFormat="1" applyFont="1" applyFill="1" applyBorder="1" applyAlignment="1">
      <alignment horizontal="right" vertical="top"/>
    </xf>
    <xf numFmtId="3" fontId="3" fillId="3" borderId="40" xfId="0" applyNumberFormat="1" applyFont="1" applyFill="1" applyBorder="1" applyAlignment="1">
      <alignment horizontal="right" vertical="top" wrapText="1"/>
    </xf>
    <xf numFmtId="3" fontId="3" fillId="0" borderId="94" xfId="0" applyNumberFormat="1" applyFont="1" applyBorder="1" applyAlignment="1">
      <alignment horizontal="right" vertical="top"/>
    </xf>
    <xf numFmtId="3" fontId="3" fillId="0" borderId="87" xfId="0" applyNumberFormat="1" applyFont="1" applyFill="1" applyBorder="1" applyAlignment="1">
      <alignment horizontal="right" vertical="top"/>
    </xf>
    <xf numFmtId="3" fontId="3" fillId="0" borderId="88" xfId="0" applyNumberFormat="1" applyFont="1" applyFill="1" applyBorder="1" applyAlignment="1">
      <alignment horizontal="right" vertical="top"/>
    </xf>
    <xf numFmtId="3" fontId="3" fillId="3" borderId="114" xfId="0" applyNumberFormat="1" applyFont="1" applyFill="1" applyBorder="1" applyAlignment="1">
      <alignment horizontal="right" vertical="top"/>
    </xf>
    <xf numFmtId="3" fontId="5" fillId="10" borderId="49" xfId="0" applyNumberFormat="1" applyFont="1" applyFill="1" applyBorder="1" applyAlignment="1">
      <alignment horizontal="right" vertical="top"/>
    </xf>
    <xf numFmtId="3" fontId="5" fillId="10" borderId="0" xfId="0" applyNumberFormat="1" applyFont="1" applyFill="1" applyBorder="1" applyAlignment="1">
      <alignment horizontal="right" vertical="top"/>
    </xf>
    <xf numFmtId="3" fontId="5" fillId="10" borderId="7" xfId="0" applyNumberFormat="1" applyFont="1" applyFill="1" applyBorder="1" applyAlignment="1">
      <alignment horizontal="right" vertical="top"/>
    </xf>
    <xf numFmtId="3" fontId="5" fillId="3" borderId="13" xfId="0" applyNumberFormat="1" applyFont="1" applyFill="1" applyBorder="1" applyAlignment="1">
      <alignment horizontal="right" vertical="top"/>
    </xf>
    <xf numFmtId="3" fontId="5" fillId="3" borderId="64" xfId="0" applyNumberFormat="1" applyFont="1" applyFill="1" applyBorder="1" applyAlignment="1">
      <alignment horizontal="right" vertical="top"/>
    </xf>
    <xf numFmtId="3" fontId="5" fillId="3" borderId="14" xfId="0" applyNumberFormat="1" applyFont="1" applyFill="1" applyBorder="1" applyAlignment="1">
      <alignment horizontal="right" vertical="top"/>
    </xf>
    <xf numFmtId="3" fontId="5" fillId="7" borderId="29" xfId="0" applyNumberFormat="1" applyFont="1" applyFill="1" applyBorder="1" applyAlignment="1">
      <alignment horizontal="right" vertical="top"/>
    </xf>
    <xf numFmtId="3" fontId="3" fillId="0" borderId="36" xfId="0" applyNumberFormat="1" applyFont="1" applyFill="1" applyBorder="1" applyAlignment="1">
      <alignment horizontal="right" vertical="top"/>
    </xf>
    <xf numFmtId="3" fontId="5" fillId="10" borderId="9" xfId="0" applyNumberFormat="1" applyFont="1" applyFill="1" applyBorder="1" applyAlignment="1">
      <alignment horizontal="right" vertical="top"/>
    </xf>
    <xf numFmtId="3" fontId="5" fillId="10" borderId="75" xfId="0" applyNumberFormat="1" applyFont="1" applyFill="1" applyBorder="1" applyAlignment="1">
      <alignment horizontal="right" vertical="top"/>
    </xf>
    <xf numFmtId="3" fontId="3" fillId="3" borderId="29" xfId="0" applyNumberFormat="1" applyFont="1" applyFill="1" applyBorder="1" applyAlignment="1">
      <alignment horizontal="right" vertical="top"/>
    </xf>
    <xf numFmtId="3" fontId="3" fillId="3" borderId="28" xfId="0" applyNumberFormat="1" applyFont="1" applyFill="1" applyBorder="1" applyAlignment="1">
      <alignment horizontal="right" vertical="top"/>
    </xf>
    <xf numFmtId="3" fontId="3" fillId="0" borderId="20" xfId="0" applyNumberFormat="1" applyFont="1" applyBorder="1" applyAlignment="1">
      <alignment horizontal="right" vertical="top"/>
    </xf>
    <xf numFmtId="3" fontId="3" fillId="0" borderId="21" xfId="0" applyNumberFormat="1" applyFont="1" applyBorder="1" applyAlignment="1">
      <alignment horizontal="right" vertical="top"/>
    </xf>
    <xf numFmtId="3" fontId="5" fillId="10" borderId="54" xfId="0" applyNumberFormat="1" applyFont="1" applyFill="1" applyBorder="1" applyAlignment="1">
      <alignment horizontal="right" vertical="top"/>
    </xf>
    <xf numFmtId="3" fontId="5" fillId="10" borderId="33" xfId="0" applyNumberFormat="1" applyFont="1" applyFill="1" applyBorder="1" applyAlignment="1">
      <alignment horizontal="right" vertical="top"/>
    </xf>
    <xf numFmtId="3" fontId="3" fillId="3" borderId="88" xfId="0" applyNumberFormat="1" applyFont="1" applyFill="1" applyBorder="1" applyAlignment="1">
      <alignment horizontal="right" vertical="top"/>
    </xf>
    <xf numFmtId="3" fontId="5" fillId="10" borderId="59" xfId="0" applyNumberFormat="1" applyFont="1" applyFill="1" applyBorder="1" applyAlignment="1">
      <alignment horizontal="right" vertical="top"/>
    </xf>
    <xf numFmtId="3" fontId="5" fillId="10" borderId="62" xfId="0" applyNumberFormat="1" applyFont="1" applyFill="1" applyBorder="1" applyAlignment="1">
      <alignment horizontal="right" vertical="top"/>
    </xf>
    <xf numFmtId="3" fontId="3" fillId="0" borderId="18" xfId="0" applyNumberFormat="1" applyFont="1" applyBorder="1" applyAlignment="1">
      <alignment horizontal="right" vertical="top"/>
    </xf>
    <xf numFmtId="3" fontId="5" fillId="8" borderId="2" xfId="0" applyNumberFormat="1" applyFont="1" applyFill="1" applyBorder="1" applyAlignment="1">
      <alignment horizontal="right" vertical="top"/>
    </xf>
    <xf numFmtId="3" fontId="5" fillId="8" borderId="3" xfId="0" applyNumberFormat="1" applyFont="1" applyFill="1" applyBorder="1" applyAlignment="1">
      <alignment horizontal="right" vertical="top"/>
    </xf>
    <xf numFmtId="3" fontId="3" fillId="0" borderId="5" xfId="0" applyNumberFormat="1" applyFont="1" applyBorder="1" applyAlignment="1">
      <alignment vertical="top"/>
    </xf>
    <xf numFmtId="3" fontId="3" fillId="0" borderId="78" xfId="0" applyNumberFormat="1" applyFont="1" applyBorder="1" applyAlignment="1">
      <alignment vertical="top"/>
    </xf>
    <xf numFmtId="3" fontId="3" fillId="0" borderId="0" xfId="0" applyNumberFormat="1" applyFont="1" applyBorder="1" applyAlignment="1">
      <alignment vertical="top"/>
    </xf>
    <xf numFmtId="3" fontId="3" fillId="0" borderId="6" xfId="0" applyNumberFormat="1" applyFont="1" applyBorder="1" applyAlignment="1">
      <alignment vertical="top"/>
    </xf>
    <xf numFmtId="3" fontId="3" fillId="0" borderId="98" xfId="0" applyNumberFormat="1" applyFont="1" applyBorder="1" applyAlignment="1">
      <alignment horizontal="right" vertical="top"/>
    </xf>
    <xf numFmtId="3" fontId="3" fillId="0" borderId="111" xfId="0" applyNumberFormat="1" applyFont="1" applyBorder="1" applyAlignment="1">
      <alignment horizontal="right" vertical="top"/>
    </xf>
    <xf numFmtId="3" fontId="3" fillId="3" borderId="96" xfId="0" applyNumberFormat="1" applyFont="1" applyFill="1" applyBorder="1" applyAlignment="1">
      <alignment horizontal="right" vertical="top" wrapText="1"/>
    </xf>
    <xf numFmtId="3" fontId="5" fillId="10" borderId="61" xfId="0" applyNumberFormat="1" applyFont="1" applyFill="1" applyBorder="1" applyAlignment="1">
      <alignment horizontal="right" vertical="top"/>
    </xf>
    <xf numFmtId="3" fontId="5" fillId="2" borderId="73" xfId="0" applyNumberFormat="1" applyFont="1" applyFill="1" applyBorder="1" applyAlignment="1">
      <alignment horizontal="right" vertical="top"/>
    </xf>
    <xf numFmtId="3" fontId="5" fillId="2" borderId="56" xfId="0" applyNumberFormat="1" applyFont="1" applyFill="1" applyBorder="1" applyAlignment="1">
      <alignment horizontal="right" vertical="top"/>
    </xf>
    <xf numFmtId="3" fontId="5" fillId="2" borderId="74" xfId="0" applyNumberFormat="1" applyFont="1" applyFill="1" applyBorder="1" applyAlignment="1">
      <alignment horizontal="right" vertical="top"/>
    </xf>
    <xf numFmtId="3" fontId="3" fillId="3" borderId="113" xfId="0" applyNumberFormat="1" applyFont="1" applyFill="1" applyBorder="1" applyAlignment="1">
      <alignment horizontal="right" vertical="top" wrapText="1"/>
    </xf>
    <xf numFmtId="3" fontId="3" fillId="7" borderId="35" xfId="0" applyNumberFormat="1" applyFont="1" applyFill="1" applyBorder="1" applyAlignment="1">
      <alignment horizontal="right" vertical="top" wrapText="1"/>
    </xf>
    <xf numFmtId="3" fontId="3" fillId="7" borderId="6" xfId="0" applyNumberFormat="1" applyFont="1" applyFill="1" applyBorder="1" applyAlignment="1">
      <alignment horizontal="right" vertical="top" wrapText="1"/>
    </xf>
    <xf numFmtId="3" fontId="3" fillId="7" borderId="80" xfId="0" applyNumberFormat="1" applyFont="1" applyFill="1" applyBorder="1" applyAlignment="1">
      <alignment horizontal="right" vertical="top"/>
    </xf>
    <xf numFmtId="3" fontId="3" fillId="7" borderId="55"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3" fontId="3" fillId="7" borderId="41" xfId="0" applyNumberFormat="1" applyFont="1" applyFill="1" applyBorder="1" applyAlignment="1">
      <alignment horizontal="right" vertical="top"/>
    </xf>
    <xf numFmtId="3" fontId="3" fillId="0" borderId="49" xfId="0" applyNumberFormat="1" applyFont="1" applyFill="1" applyBorder="1" applyAlignment="1">
      <alignment horizontal="right" vertical="top"/>
    </xf>
    <xf numFmtId="3" fontId="3" fillId="0" borderId="17" xfId="0" applyNumberFormat="1" applyFont="1" applyFill="1" applyBorder="1" applyAlignment="1">
      <alignment horizontal="right" vertical="top"/>
    </xf>
    <xf numFmtId="3" fontId="3" fillId="3" borderId="87" xfId="0" applyNumberFormat="1" applyFont="1" applyFill="1" applyBorder="1" applyAlignment="1">
      <alignment horizontal="right" vertical="top"/>
    </xf>
    <xf numFmtId="3" fontId="3" fillId="7" borderId="119" xfId="0" applyNumberFormat="1" applyFont="1" applyFill="1" applyBorder="1" applyAlignment="1">
      <alignment horizontal="right" vertical="top"/>
    </xf>
    <xf numFmtId="3" fontId="3" fillId="7" borderId="96" xfId="0" applyNumberFormat="1" applyFont="1" applyFill="1" applyBorder="1" applyAlignment="1">
      <alignment horizontal="right" vertical="top" wrapText="1"/>
    </xf>
    <xf numFmtId="3" fontId="3" fillId="7" borderId="78" xfId="0" applyNumberFormat="1" applyFont="1" applyFill="1" applyBorder="1" applyAlignment="1">
      <alignment horizontal="right" vertical="top" wrapText="1"/>
    </xf>
    <xf numFmtId="3" fontId="5" fillId="10" borderId="69" xfId="0" applyNumberFormat="1" applyFont="1" applyFill="1" applyBorder="1" applyAlignment="1">
      <alignment horizontal="right" vertical="top"/>
    </xf>
    <xf numFmtId="3" fontId="3" fillId="0" borderId="49" xfId="0" applyNumberFormat="1" applyFont="1" applyBorder="1" applyAlignment="1">
      <alignment horizontal="right" vertical="top"/>
    </xf>
    <xf numFmtId="0" fontId="15" fillId="0" borderId="71" xfId="0" applyFont="1" applyBorder="1" applyAlignment="1">
      <alignment horizontal="center" vertical="center" wrapText="1"/>
    </xf>
    <xf numFmtId="3" fontId="3" fillId="0" borderId="2" xfId="0" applyNumberFormat="1" applyFont="1" applyBorder="1" applyAlignment="1">
      <alignment horizontal="center" vertical="center" textRotation="90" wrapText="1"/>
    </xf>
    <xf numFmtId="3" fontId="3" fillId="0" borderId="2" xfId="0" applyNumberFormat="1" applyFont="1" applyFill="1" applyBorder="1" applyAlignment="1">
      <alignment horizontal="center" vertical="center" textRotation="90" wrapText="1"/>
    </xf>
    <xf numFmtId="3" fontId="3" fillId="0" borderId="2" xfId="0" applyNumberFormat="1" applyFont="1" applyBorder="1" applyAlignment="1">
      <alignment horizontal="center" vertical="center" textRotation="90" shrinkToFit="1"/>
    </xf>
    <xf numFmtId="3" fontId="3" fillId="0" borderId="3" xfId="0" applyNumberFormat="1" applyFont="1" applyBorder="1" applyAlignment="1">
      <alignment horizontal="center" vertical="center" textRotation="90" shrinkToFit="1"/>
    </xf>
    <xf numFmtId="3" fontId="3" fillId="7" borderId="108" xfId="0" applyNumberFormat="1" applyFont="1" applyFill="1" applyBorder="1" applyAlignment="1">
      <alignment horizontal="right" vertical="top"/>
    </xf>
    <xf numFmtId="3" fontId="3" fillId="7" borderId="78" xfId="0" applyNumberFormat="1" applyFont="1" applyFill="1" applyBorder="1" applyAlignment="1">
      <alignment horizontal="right" vertical="top"/>
    </xf>
    <xf numFmtId="3" fontId="3" fillId="7" borderId="112" xfId="0" applyNumberFormat="1" applyFont="1" applyFill="1" applyBorder="1" applyAlignment="1">
      <alignment horizontal="right" vertical="top"/>
    </xf>
    <xf numFmtId="3" fontId="3" fillId="7" borderId="35" xfId="0" applyNumberFormat="1" applyFont="1" applyFill="1" applyBorder="1" applyAlignment="1">
      <alignment horizontal="right" vertical="top"/>
    </xf>
    <xf numFmtId="3" fontId="3" fillId="7" borderId="67" xfId="0" applyNumberFormat="1" applyFont="1" applyFill="1" applyBorder="1" applyAlignment="1">
      <alignment horizontal="right" vertical="top"/>
    </xf>
    <xf numFmtId="3" fontId="5" fillId="7" borderId="71" xfId="0" applyNumberFormat="1" applyFont="1" applyFill="1" applyBorder="1" applyAlignment="1">
      <alignment horizontal="right" vertical="top"/>
    </xf>
    <xf numFmtId="3" fontId="3" fillId="7" borderId="95" xfId="0" applyNumberFormat="1" applyFont="1" applyFill="1" applyBorder="1" applyAlignment="1">
      <alignment horizontal="right" vertical="top"/>
    </xf>
    <xf numFmtId="3" fontId="3" fillId="7" borderId="51" xfId="0" applyNumberFormat="1" applyFont="1" applyFill="1" applyBorder="1" applyAlignment="1">
      <alignment horizontal="right" vertical="top"/>
    </xf>
    <xf numFmtId="3" fontId="3" fillId="7" borderId="113" xfId="0" applyNumberFormat="1" applyFont="1" applyFill="1" applyBorder="1" applyAlignment="1">
      <alignment horizontal="right" vertical="top"/>
    </xf>
    <xf numFmtId="3" fontId="3" fillId="7" borderId="70" xfId="0" applyNumberFormat="1" applyFont="1" applyFill="1" applyBorder="1" applyAlignment="1">
      <alignment horizontal="right" vertical="top"/>
    </xf>
    <xf numFmtId="3" fontId="5" fillId="3" borderId="53" xfId="0" applyNumberFormat="1" applyFont="1" applyFill="1" applyBorder="1" applyAlignment="1">
      <alignment horizontal="right" vertical="top"/>
    </xf>
    <xf numFmtId="3" fontId="3" fillId="0" borderId="70" xfId="0" applyNumberFormat="1" applyFont="1" applyBorder="1" applyAlignment="1">
      <alignment horizontal="right" vertical="top"/>
    </xf>
    <xf numFmtId="3" fontId="3" fillId="7" borderId="107" xfId="0" applyNumberFormat="1" applyFont="1" applyFill="1" applyBorder="1" applyAlignment="1">
      <alignment horizontal="right" vertical="top"/>
    </xf>
    <xf numFmtId="3" fontId="3" fillId="0" borderId="37" xfId="0" applyNumberFormat="1" applyFont="1" applyBorder="1" applyAlignment="1">
      <alignment horizontal="right" vertical="top"/>
    </xf>
    <xf numFmtId="3" fontId="3" fillId="0" borderId="104" xfId="0" applyNumberFormat="1" applyFont="1" applyBorder="1" applyAlignment="1">
      <alignment horizontal="right" vertical="top"/>
    </xf>
    <xf numFmtId="3" fontId="3" fillId="7" borderId="109" xfId="0" applyNumberFormat="1" applyFont="1" applyFill="1" applyBorder="1" applyAlignment="1">
      <alignment horizontal="right" vertical="top"/>
    </xf>
    <xf numFmtId="3" fontId="3" fillId="7" borderId="102" xfId="0" applyNumberFormat="1" applyFont="1" applyFill="1" applyBorder="1" applyAlignment="1">
      <alignment horizontal="right" vertical="top"/>
    </xf>
    <xf numFmtId="3" fontId="5" fillId="7" borderId="10" xfId="0" applyNumberFormat="1" applyFont="1" applyFill="1" applyBorder="1" applyAlignment="1">
      <alignment horizontal="right" vertical="top"/>
    </xf>
    <xf numFmtId="165" fontId="3" fillId="7" borderId="6" xfId="0" applyNumberFormat="1" applyFont="1" applyFill="1" applyBorder="1" applyAlignment="1">
      <alignment horizontal="right" vertical="top"/>
    </xf>
    <xf numFmtId="3" fontId="3" fillId="3" borderId="100" xfId="0" applyNumberFormat="1" applyFont="1" applyFill="1" applyBorder="1" applyAlignment="1">
      <alignment horizontal="right" vertical="top" wrapText="1"/>
    </xf>
    <xf numFmtId="3" fontId="5" fillId="3" borderId="71" xfId="0" applyNumberFormat="1" applyFont="1" applyFill="1" applyBorder="1" applyAlignment="1">
      <alignment horizontal="right" vertical="top"/>
    </xf>
    <xf numFmtId="3" fontId="5" fillId="3" borderId="46" xfId="0" applyNumberFormat="1" applyFont="1" applyFill="1" applyBorder="1" applyAlignment="1">
      <alignment horizontal="right" vertical="top"/>
    </xf>
    <xf numFmtId="3" fontId="3" fillId="3" borderId="19" xfId="0" applyNumberFormat="1" applyFont="1" applyFill="1" applyBorder="1" applyAlignment="1">
      <alignment horizontal="right" vertical="top"/>
    </xf>
    <xf numFmtId="3" fontId="3" fillId="7" borderId="71" xfId="0" applyNumberFormat="1" applyFont="1" applyFill="1" applyBorder="1" applyAlignment="1">
      <alignment horizontal="right" vertical="top"/>
    </xf>
    <xf numFmtId="3" fontId="3" fillId="7" borderId="95" xfId="0" applyNumberFormat="1" applyFont="1" applyFill="1" applyBorder="1" applyAlignment="1">
      <alignment vertical="top"/>
    </xf>
    <xf numFmtId="3" fontId="3" fillId="7" borderId="113" xfId="0" applyNumberFormat="1" applyFont="1" applyFill="1" applyBorder="1" applyAlignment="1">
      <alignment vertical="top"/>
    </xf>
    <xf numFmtId="3" fontId="3" fillId="0" borderId="78" xfId="0" applyNumberFormat="1" applyFont="1" applyBorder="1" applyAlignment="1">
      <alignment horizontal="right" vertical="top"/>
    </xf>
    <xf numFmtId="3" fontId="3" fillId="7" borderId="10" xfId="0" applyNumberFormat="1" applyFont="1" applyFill="1" applyBorder="1" applyAlignment="1">
      <alignment horizontal="right" vertical="top"/>
    </xf>
    <xf numFmtId="3" fontId="3" fillId="7" borderId="97" xfId="0" applyNumberFormat="1" applyFont="1" applyFill="1" applyBorder="1" applyAlignment="1">
      <alignment vertical="top"/>
    </xf>
    <xf numFmtId="3" fontId="3" fillId="7" borderId="117" xfId="0" applyNumberFormat="1" applyFont="1" applyFill="1" applyBorder="1" applyAlignment="1">
      <alignment horizontal="right" vertical="top"/>
    </xf>
    <xf numFmtId="3" fontId="3" fillId="7" borderId="120" xfId="0" applyNumberFormat="1" applyFont="1" applyFill="1" applyBorder="1" applyAlignment="1">
      <alignment horizontal="right" vertical="top"/>
    </xf>
    <xf numFmtId="3" fontId="3" fillId="7" borderId="117" xfId="0" applyNumberFormat="1" applyFont="1" applyFill="1" applyBorder="1" applyAlignment="1">
      <alignment horizontal="center" vertical="top"/>
    </xf>
    <xf numFmtId="0" fontId="3" fillId="0" borderId="96" xfId="0" applyFont="1" applyFill="1" applyBorder="1" applyAlignment="1">
      <alignment horizontal="center" vertical="top"/>
    </xf>
    <xf numFmtId="3" fontId="3" fillId="0" borderId="7" xfId="0" applyNumberFormat="1" applyFont="1" applyFill="1" applyBorder="1" applyAlignment="1">
      <alignment horizontal="right" vertical="top"/>
    </xf>
    <xf numFmtId="0" fontId="3" fillId="3" borderId="17" xfId="0" applyFont="1" applyFill="1" applyBorder="1" applyAlignment="1">
      <alignment horizontal="left" vertical="top" wrapText="1"/>
    </xf>
    <xf numFmtId="3" fontId="3" fillId="0" borderId="86" xfId="0" applyNumberFormat="1" applyFont="1" applyBorder="1" applyAlignment="1">
      <alignment horizontal="right" vertical="top"/>
    </xf>
    <xf numFmtId="3" fontId="3" fillId="7" borderId="7" xfId="0" applyNumberFormat="1" applyFont="1" applyFill="1" applyBorder="1" applyAlignment="1">
      <alignment vertical="top"/>
    </xf>
    <xf numFmtId="3" fontId="3" fillId="7" borderId="11" xfId="0" applyNumberFormat="1" applyFont="1" applyFill="1" applyBorder="1" applyAlignment="1">
      <alignment vertical="top"/>
    </xf>
    <xf numFmtId="0" fontId="3" fillId="7" borderId="40" xfId="0" applyFont="1" applyFill="1" applyBorder="1" applyAlignment="1">
      <alignment horizontal="center" vertical="top"/>
    </xf>
    <xf numFmtId="3" fontId="3" fillId="7" borderId="38" xfId="0" applyNumberFormat="1" applyFont="1" applyFill="1" applyBorder="1" applyAlignment="1">
      <alignment vertical="top"/>
    </xf>
    <xf numFmtId="3" fontId="3" fillId="7" borderId="20" xfId="0" applyNumberFormat="1" applyFont="1" applyFill="1" applyBorder="1" applyAlignment="1">
      <alignment vertical="top"/>
    </xf>
    <xf numFmtId="3" fontId="3" fillId="7" borderId="121" xfId="0" applyNumberFormat="1" applyFont="1" applyFill="1" applyBorder="1" applyAlignment="1">
      <alignment horizontal="right" vertical="top"/>
    </xf>
    <xf numFmtId="3" fontId="5" fillId="9" borderId="73" xfId="0" applyNumberFormat="1" applyFont="1" applyFill="1" applyBorder="1" applyAlignment="1">
      <alignment horizontal="right" vertical="top"/>
    </xf>
    <xf numFmtId="3" fontId="5" fillId="5" borderId="57" xfId="0" applyNumberFormat="1" applyFont="1" applyFill="1" applyBorder="1" applyAlignment="1">
      <alignment horizontal="right" vertical="top"/>
    </xf>
    <xf numFmtId="0" fontId="3" fillId="7" borderId="35" xfId="0" applyFont="1" applyFill="1" applyBorder="1" applyAlignment="1">
      <alignment horizontal="left" vertical="top" wrapText="1"/>
    </xf>
    <xf numFmtId="166" fontId="3" fillId="7" borderId="50" xfId="0" applyNumberFormat="1" applyFont="1" applyFill="1" applyBorder="1" applyAlignment="1">
      <alignment horizontal="center" vertical="top"/>
    </xf>
    <xf numFmtId="166" fontId="3" fillId="7"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xf>
    <xf numFmtId="166" fontId="3" fillId="7" borderId="36" xfId="0" applyNumberFormat="1" applyFont="1" applyFill="1" applyBorder="1" applyAlignment="1">
      <alignment horizontal="center" vertical="top"/>
    </xf>
    <xf numFmtId="166" fontId="3" fillId="7" borderId="29" xfId="0" applyNumberFormat="1" applyFont="1" applyFill="1" applyBorder="1" applyAlignment="1">
      <alignment horizontal="center" vertical="top"/>
    </xf>
    <xf numFmtId="166" fontId="3" fillId="7" borderId="28" xfId="0" applyNumberFormat="1" applyFont="1" applyFill="1" applyBorder="1" applyAlignment="1">
      <alignment horizontal="center" vertical="top"/>
    </xf>
    <xf numFmtId="3" fontId="5" fillId="10" borderId="2" xfId="0" applyNumberFormat="1" applyFont="1" applyFill="1" applyBorder="1" applyAlignment="1">
      <alignment horizontal="right" vertical="top"/>
    </xf>
    <xf numFmtId="3" fontId="3" fillId="7" borderId="24" xfId="0" applyNumberFormat="1" applyFont="1" applyFill="1" applyBorder="1" applyAlignment="1">
      <alignment vertical="top"/>
    </xf>
    <xf numFmtId="0" fontId="3" fillId="0" borderId="30" xfId="0" applyFont="1" applyFill="1" applyBorder="1" applyAlignment="1">
      <alignment vertical="top" wrapText="1"/>
    </xf>
    <xf numFmtId="3" fontId="3" fillId="7" borderId="63" xfId="0" applyNumberFormat="1" applyFont="1" applyFill="1" applyBorder="1" applyAlignment="1">
      <alignment vertical="top"/>
    </xf>
    <xf numFmtId="3" fontId="3" fillId="7" borderId="114" xfId="0" applyNumberFormat="1" applyFont="1" applyFill="1" applyBorder="1" applyAlignment="1">
      <alignment horizontal="right" vertical="top"/>
    </xf>
    <xf numFmtId="49" fontId="5" fillId="10" borderId="11" xfId="0" applyNumberFormat="1" applyFont="1" applyFill="1" applyBorder="1" applyAlignment="1">
      <alignment vertical="top"/>
    </xf>
    <xf numFmtId="3" fontId="3" fillId="7" borderId="12" xfId="0" applyNumberFormat="1" applyFont="1" applyFill="1" applyBorder="1" applyAlignment="1">
      <alignment horizontal="right" vertical="top"/>
    </xf>
    <xf numFmtId="3" fontId="3" fillId="7" borderId="13" xfId="0" applyNumberFormat="1" applyFont="1" applyFill="1" applyBorder="1" applyAlignment="1">
      <alignment horizontal="right" vertical="top"/>
    </xf>
    <xf numFmtId="3" fontId="3" fillId="7" borderId="15" xfId="0" applyNumberFormat="1" applyFont="1" applyFill="1" applyBorder="1" applyAlignment="1">
      <alignment horizontal="right" vertical="top"/>
    </xf>
    <xf numFmtId="3" fontId="3" fillId="7" borderId="124" xfId="0" applyNumberFormat="1" applyFont="1" applyFill="1" applyBorder="1" applyAlignment="1">
      <alignment horizontal="right" vertical="top"/>
    </xf>
    <xf numFmtId="0" fontId="3" fillId="3" borderId="109" xfId="0" applyFont="1" applyFill="1" applyBorder="1" applyAlignment="1">
      <alignment horizontal="center" vertical="top"/>
    </xf>
    <xf numFmtId="3" fontId="3" fillId="7" borderId="122" xfId="0" applyNumberFormat="1" applyFont="1" applyFill="1" applyBorder="1" applyAlignment="1">
      <alignment horizontal="right" vertical="top"/>
    </xf>
    <xf numFmtId="49" fontId="3" fillId="7" borderId="24" xfId="0" applyNumberFormat="1" applyFont="1" applyFill="1" applyBorder="1" applyAlignment="1">
      <alignment horizontal="center" vertical="top" wrapText="1"/>
    </xf>
    <xf numFmtId="0" fontId="5" fillId="0" borderId="70" xfId="0" applyFont="1" applyFill="1" applyBorder="1" applyAlignment="1">
      <alignment horizontal="center" vertical="top" wrapText="1"/>
    </xf>
    <xf numFmtId="49" fontId="5" fillId="10" borderId="0" xfId="0" applyNumberFormat="1" applyFont="1" applyFill="1" applyBorder="1" applyAlignment="1">
      <alignment horizontal="center" vertical="top"/>
    </xf>
    <xf numFmtId="3" fontId="5" fillId="5" borderId="4" xfId="0" applyNumberFormat="1" applyFont="1" applyFill="1" applyBorder="1" applyAlignment="1">
      <alignment horizontal="right" vertical="top"/>
    </xf>
    <xf numFmtId="49" fontId="3" fillId="3" borderId="11" xfId="0" applyNumberFormat="1" applyFont="1" applyFill="1" applyBorder="1" applyAlignment="1">
      <alignment horizontal="center" vertical="top"/>
    </xf>
    <xf numFmtId="3" fontId="3" fillId="3" borderId="117" xfId="0" applyNumberFormat="1" applyFont="1" applyFill="1" applyBorder="1" applyAlignment="1">
      <alignment horizontal="center" vertical="top"/>
    </xf>
    <xf numFmtId="49" fontId="3" fillId="3" borderId="117" xfId="0" applyNumberFormat="1" applyFont="1" applyFill="1" applyBorder="1" applyAlignment="1">
      <alignment horizontal="center" vertical="top"/>
    </xf>
    <xf numFmtId="3" fontId="3" fillId="3" borderId="120" xfId="0" applyNumberFormat="1" applyFont="1" applyFill="1" applyBorder="1" applyAlignment="1">
      <alignment horizontal="center" vertical="top"/>
    </xf>
    <xf numFmtId="49" fontId="3" fillId="3" borderId="87" xfId="0" applyNumberFormat="1" applyFont="1" applyFill="1" applyBorder="1" applyAlignment="1">
      <alignment horizontal="center" vertical="top"/>
    </xf>
    <xf numFmtId="0" fontId="3" fillId="7" borderId="8" xfId="0" applyFont="1" applyFill="1" applyBorder="1" applyAlignment="1">
      <alignment horizontal="center" vertical="top"/>
    </xf>
    <xf numFmtId="3" fontId="3" fillId="7" borderId="109" xfId="0" applyNumberFormat="1" applyFont="1" applyFill="1" applyBorder="1" applyAlignment="1">
      <alignment horizontal="right" vertical="top" wrapText="1"/>
    </xf>
    <xf numFmtId="3" fontId="3" fillId="7" borderId="48" xfId="0" applyNumberFormat="1" applyFont="1" applyFill="1" applyBorder="1" applyAlignment="1">
      <alignment horizontal="right" vertical="top"/>
    </xf>
    <xf numFmtId="3" fontId="3" fillId="7" borderId="106" xfId="0" applyNumberFormat="1" applyFont="1" applyFill="1" applyBorder="1" applyAlignment="1">
      <alignment horizontal="center" vertical="center" wrapText="1"/>
    </xf>
    <xf numFmtId="3" fontId="3" fillId="7" borderId="19" xfId="0" applyNumberFormat="1" applyFont="1" applyFill="1" applyBorder="1" applyAlignment="1">
      <alignment horizontal="center" vertical="center" wrapText="1"/>
    </xf>
    <xf numFmtId="3" fontId="3" fillId="7" borderId="47" xfId="0" applyNumberFormat="1" applyFont="1" applyFill="1" applyBorder="1" applyAlignment="1">
      <alignment horizontal="center" wrapText="1"/>
    </xf>
    <xf numFmtId="0" fontId="3" fillId="7" borderId="86" xfId="0" applyFont="1" applyFill="1" applyBorder="1" applyAlignment="1">
      <alignment horizontal="left" vertical="top" wrapText="1"/>
    </xf>
    <xf numFmtId="0" fontId="24" fillId="7" borderId="39" xfId="0" applyFont="1" applyFill="1" applyBorder="1" applyAlignment="1">
      <alignment vertical="top" wrapText="1"/>
    </xf>
    <xf numFmtId="0" fontId="3" fillId="0" borderId="30" xfId="0" applyFont="1" applyBorder="1" applyAlignment="1">
      <alignment vertical="top"/>
    </xf>
    <xf numFmtId="3" fontId="3" fillId="7" borderId="45" xfId="0" applyNumberFormat="1" applyFont="1" applyFill="1" applyBorder="1" applyAlignment="1">
      <alignment horizontal="center" vertical="top"/>
    </xf>
    <xf numFmtId="3" fontId="3" fillId="7" borderId="45" xfId="0" applyNumberFormat="1" applyFont="1" applyFill="1" applyBorder="1" applyAlignment="1">
      <alignment horizontal="right" vertical="top"/>
    </xf>
    <xf numFmtId="3" fontId="3" fillId="7" borderId="0" xfId="0" applyNumberFormat="1" applyFont="1" applyFill="1" applyBorder="1" applyAlignment="1">
      <alignment horizontal="right" vertical="top" wrapText="1"/>
    </xf>
    <xf numFmtId="0" fontId="3" fillId="0" borderId="45" xfId="0" applyFont="1" applyBorder="1" applyAlignment="1">
      <alignment vertical="top"/>
    </xf>
    <xf numFmtId="3" fontId="3" fillId="7" borderId="40" xfId="0" applyNumberFormat="1" applyFont="1" applyFill="1" applyBorder="1" applyAlignment="1">
      <alignment horizontal="right" vertical="top" wrapText="1"/>
    </xf>
    <xf numFmtId="3" fontId="3" fillId="7" borderId="45" xfId="0" applyNumberFormat="1" applyFont="1" applyFill="1" applyBorder="1" applyAlignment="1">
      <alignment horizontal="right" vertical="top" wrapText="1"/>
    </xf>
    <xf numFmtId="0" fontId="3" fillId="7" borderId="109" xfId="0" applyFont="1" applyFill="1" applyBorder="1" applyAlignment="1">
      <alignment horizontal="center" vertical="top"/>
    </xf>
    <xf numFmtId="3" fontId="3" fillId="7" borderId="87" xfId="0" applyNumberFormat="1" applyFont="1" applyFill="1" applyBorder="1" applyAlignment="1">
      <alignment vertical="top"/>
    </xf>
    <xf numFmtId="3" fontId="3" fillId="7" borderId="87" xfId="0" applyNumberFormat="1" applyFont="1" applyFill="1" applyBorder="1" applyAlignment="1">
      <alignment horizontal="center" vertical="top"/>
    </xf>
    <xf numFmtId="3" fontId="3" fillId="7" borderId="88" xfId="0" applyNumberFormat="1" applyFont="1" applyFill="1" applyBorder="1" applyAlignment="1">
      <alignment horizontal="center" vertical="top"/>
    </xf>
    <xf numFmtId="0" fontId="3" fillId="7" borderId="87" xfId="0" applyNumberFormat="1" applyFont="1" applyFill="1" applyBorder="1" applyAlignment="1">
      <alignment horizontal="center" vertical="top"/>
    </xf>
    <xf numFmtId="0" fontId="3" fillId="7" borderId="87" xfId="0" applyNumberFormat="1" applyFont="1" applyFill="1" applyBorder="1" applyAlignment="1">
      <alignment vertical="center" textRotation="90"/>
    </xf>
    <xf numFmtId="0" fontId="3" fillId="7" borderId="88" xfId="0" applyNumberFormat="1" applyFont="1" applyFill="1" applyBorder="1" applyAlignment="1">
      <alignment vertical="center" textRotation="90"/>
    </xf>
    <xf numFmtId="0" fontId="3" fillId="7" borderId="114" xfId="0" applyFont="1" applyFill="1" applyBorder="1" applyAlignment="1">
      <alignment horizontal="center" vertical="top"/>
    </xf>
    <xf numFmtId="0" fontId="3" fillId="0" borderId="87" xfId="0" applyNumberFormat="1" applyFont="1" applyFill="1" applyBorder="1" applyAlignment="1">
      <alignment horizontal="center" vertical="top"/>
    </xf>
    <xf numFmtId="0" fontId="3" fillId="7" borderId="118" xfId="0" applyFont="1" applyFill="1" applyBorder="1" applyAlignment="1">
      <alignment horizontal="center" vertical="top" wrapText="1"/>
    </xf>
    <xf numFmtId="0" fontId="21" fillId="7" borderId="7" xfId="0" applyFont="1" applyFill="1" applyBorder="1" applyAlignment="1">
      <alignment horizontal="center" vertical="top" wrapText="1"/>
    </xf>
    <xf numFmtId="3" fontId="3" fillId="7" borderId="93" xfId="0" applyNumberFormat="1" applyFont="1" applyFill="1" applyBorder="1" applyAlignment="1">
      <alignment vertical="top"/>
    </xf>
    <xf numFmtId="0" fontId="3" fillId="0" borderId="98" xfId="0" applyFont="1" applyFill="1" applyBorder="1" applyAlignment="1">
      <alignment vertical="top" wrapText="1"/>
    </xf>
    <xf numFmtId="49" fontId="5" fillId="10" borderId="0" xfId="0" applyNumberFormat="1" applyFont="1" applyFill="1" applyBorder="1" applyAlignment="1">
      <alignment vertical="top"/>
    </xf>
    <xf numFmtId="3" fontId="3" fillId="0" borderId="99" xfId="0" applyNumberFormat="1" applyFont="1" applyFill="1" applyBorder="1" applyAlignment="1">
      <alignment horizontal="center" vertical="center"/>
    </xf>
    <xf numFmtId="3" fontId="3" fillId="0" borderId="111" xfId="0" applyNumberFormat="1" applyFont="1" applyFill="1" applyBorder="1" applyAlignment="1">
      <alignment horizontal="center" vertical="center"/>
    </xf>
    <xf numFmtId="0" fontId="3" fillId="7" borderId="45" xfId="0" applyFont="1" applyFill="1" applyBorder="1" applyAlignment="1">
      <alignment horizontal="center" vertical="top"/>
    </xf>
    <xf numFmtId="0" fontId="21" fillId="7" borderId="30" xfId="0" applyFont="1" applyFill="1" applyBorder="1" applyAlignment="1">
      <alignment horizontal="center" vertical="top" wrapText="1"/>
    </xf>
    <xf numFmtId="165" fontId="3" fillId="7" borderId="7" xfId="0" applyNumberFormat="1" applyFont="1" applyFill="1" applyBorder="1" applyAlignment="1">
      <alignment horizontal="left" vertical="top" wrapText="1"/>
    </xf>
    <xf numFmtId="49" fontId="3" fillId="0" borderId="87" xfId="0" applyNumberFormat="1" applyFont="1" applyFill="1" applyBorder="1" applyAlignment="1">
      <alignment horizontal="center" vertical="top"/>
    </xf>
    <xf numFmtId="49" fontId="3" fillId="0" borderId="88" xfId="0" applyNumberFormat="1" applyFont="1" applyFill="1" applyBorder="1" applyAlignment="1">
      <alignment horizontal="center" vertical="top"/>
    </xf>
    <xf numFmtId="0" fontId="3" fillId="7" borderId="46" xfId="0" applyFont="1" applyFill="1" applyBorder="1" applyAlignment="1">
      <alignment horizontal="center" vertical="center" textRotation="90" wrapText="1"/>
    </xf>
    <xf numFmtId="0" fontId="3" fillId="7" borderId="35" xfId="0" applyFont="1" applyFill="1" applyBorder="1" applyAlignment="1">
      <alignment horizontal="center" vertical="top" wrapText="1"/>
    </xf>
    <xf numFmtId="166" fontId="3" fillId="7" borderId="55" xfId="0" applyNumberFormat="1" applyFont="1" applyFill="1" applyBorder="1" applyAlignment="1">
      <alignment horizontal="right" vertical="top"/>
    </xf>
    <xf numFmtId="3" fontId="3" fillId="0" borderId="0" xfId="0" applyNumberFormat="1" applyFont="1" applyAlignment="1">
      <alignment vertical="top"/>
    </xf>
    <xf numFmtId="166" fontId="3" fillId="7" borderId="29" xfId="0" applyNumberFormat="1" applyFont="1" applyFill="1" applyBorder="1" applyAlignment="1">
      <alignment horizontal="right" vertical="top"/>
    </xf>
    <xf numFmtId="3" fontId="5" fillId="10" borderId="31" xfId="0" applyNumberFormat="1" applyFont="1" applyFill="1" applyBorder="1" applyAlignment="1">
      <alignment horizontal="right" vertical="top"/>
    </xf>
    <xf numFmtId="49" fontId="3" fillId="0" borderId="0" xfId="0" applyNumberFormat="1" applyFont="1" applyBorder="1" applyAlignment="1">
      <alignment horizontal="center" vertical="top" wrapText="1"/>
    </xf>
    <xf numFmtId="49" fontId="5" fillId="0" borderId="48" xfId="0" applyNumberFormat="1" applyFont="1" applyBorder="1" applyAlignment="1">
      <alignment horizontal="center" vertical="top"/>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3" fontId="3" fillId="7" borderId="29" xfId="0" applyNumberFormat="1" applyFont="1" applyFill="1" applyBorder="1" applyAlignment="1">
      <alignment horizontal="center" vertical="top" wrapText="1"/>
    </xf>
    <xf numFmtId="0" fontId="5" fillId="7" borderId="38" xfId="0" applyFont="1" applyFill="1" applyBorder="1" applyAlignment="1">
      <alignment horizontal="center" vertical="center"/>
    </xf>
    <xf numFmtId="0" fontId="3" fillId="7" borderId="30" xfId="0" applyFont="1" applyFill="1" applyBorder="1" applyAlignment="1">
      <alignment horizontal="center" vertical="center" textRotation="90" wrapText="1"/>
    </xf>
    <xf numFmtId="0" fontId="5" fillId="7" borderId="67" xfId="0" applyFont="1" applyFill="1" applyBorder="1" applyAlignment="1">
      <alignment horizontal="center" vertical="top" wrapText="1"/>
    </xf>
    <xf numFmtId="0" fontId="5" fillId="7" borderId="51" xfId="0" applyFont="1" applyFill="1" applyBorder="1" applyAlignment="1">
      <alignment horizontal="center" vertical="top"/>
    </xf>
    <xf numFmtId="0" fontId="3" fillId="7" borderId="70" xfId="0" applyFont="1" applyFill="1" applyBorder="1" applyAlignment="1">
      <alignment horizontal="center" vertical="center" textRotation="90" wrapText="1"/>
    </xf>
    <xf numFmtId="0" fontId="3" fillId="7" borderId="39" xfId="0" applyFont="1" applyFill="1" applyBorder="1" applyAlignment="1">
      <alignment horizontal="left" vertical="top" wrapText="1"/>
    </xf>
    <xf numFmtId="49" fontId="3" fillId="0" borderId="23" xfId="0" applyNumberFormat="1" applyFont="1" applyFill="1" applyBorder="1" applyAlignment="1">
      <alignment horizontal="center" vertical="top" wrapText="1"/>
    </xf>
    <xf numFmtId="49" fontId="5" fillId="7" borderId="45" xfId="0" applyNumberFormat="1" applyFont="1" applyFill="1" applyBorder="1" applyAlignment="1">
      <alignment horizontal="center" vertical="top"/>
    </xf>
    <xf numFmtId="0" fontId="15" fillId="7" borderId="46" xfId="0" applyFont="1" applyFill="1" applyBorder="1" applyAlignment="1">
      <alignment horizontal="center" vertical="center" wrapText="1"/>
    </xf>
    <xf numFmtId="49" fontId="5" fillId="7" borderId="36" xfId="0" applyNumberFormat="1" applyFont="1" applyFill="1" applyBorder="1" applyAlignment="1">
      <alignment horizontal="center" vertical="top"/>
    </xf>
    <xf numFmtId="3" fontId="5" fillId="5" borderId="79" xfId="0" applyNumberFormat="1" applyFont="1" applyFill="1" applyBorder="1" applyAlignment="1">
      <alignment horizontal="right" vertical="top"/>
    </xf>
    <xf numFmtId="3" fontId="3" fillId="0" borderId="93" xfId="0" applyNumberFormat="1" applyFont="1" applyBorder="1" applyAlignment="1">
      <alignment horizontal="center" vertical="top"/>
    </xf>
    <xf numFmtId="3" fontId="3" fillId="0" borderId="94" xfId="0" applyNumberFormat="1" applyFont="1" applyBorder="1" applyAlignment="1">
      <alignment horizontal="center" vertical="top"/>
    </xf>
    <xf numFmtId="3" fontId="3" fillId="7" borderId="11" xfId="0" applyNumberFormat="1" applyFont="1" applyFill="1" applyBorder="1" applyAlignment="1">
      <alignment horizontal="center" vertical="top" wrapText="1"/>
    </xf>
    <xf numFmtId="0" fontId="3" fillId="3" borderId="38" xfId="0" applyFont="1" applyFill="1" applyBorder="1" applyAlignment="1">
      <alignment horizontal="center" vertical="top" wrapText="1"/>
    </xf>
    <xf numFmtId="3" fontId="3" fillId="0" borderId="47" xfId="0" applyNumberFormat="1" applyFont="1" applyFill="1" applyBorder="1" applyAlignment="1">
      <alignment horizontal="right" vertical="top"/>
    </xf>
    <xf numFmtId="0" fontId="3" fillId="3" borderId="30" xfId="0" applyFont="1" applyFill="1" applyBorder="1" applyAlignment="1">
      <alignment horizontal="center" vertical="top" wrapText="1"/>
    </xf>
    <xf numFmtId="0" fontId="5" fillId="7" borderId="7" xfId="0" applyFont="1" applyFill="1" applyBorder="1" applyAlignment="1">
      <alignment horizontal="center" vertical="center"/>
    </xf>
    <xf numFmtId="49" fontId="3" fillId="3" borderId="13" xfId="0" applyNumberFormat="1" applyFont="1" applyFill="1" applyBorder="1" applyAlignment="1">
      <alignment horizontal="center" vertical="top"/>
    </xf>
    <xf numFmtId="0" fontId="7" fillId="0" borderId="71" xfId="0" applyFont="1" applyFill="1" applyBorder="1" applyAlignment="1">
      <alignment horizontal="center" vertical="center" textRotation="90" shrinkToFit="1"/>
    </xf>
    <xf numFmtId="3" fontId="5" fillId="7" borderId="64" xfId="0" applyNumberFormat="1" applyFont="1" applyFill="1" applyBorder="1" applyAlignment="1">
      <alignment horizontal="right" vertical="top"/>
    </xf>
    <xf numFmtId="49" fontId="5" fillId="3" borderId="27" xfId="0" applyNumberFormat="1" applyFont="1" applyFill="1" applyBorder="1" applyAlignment="1">
      <alignment horizontal="center" vertical="top"/>
    </xf>
    <xf numFmtId="0" fontId="3" fillId="3" borderId="10" xfId="0" applyFont="1" applyFill="1" applyBorder="1" applyAlignment="1">
      <alignment horizontal="center" vertical="top"/>
    </xf>
    <xf numFmtId="165" fontId="5" fillId="7" borderId="38" xfId="0" applyNumberFormat="1" applyFont="1" applyFill="1" applyBorder="1" applyAlignment="1">
      <alignment horizontal="center" vertical="center" wrapText="1"/>
    </xf>
    <xf numFmtId="165" fontId="3" fillId="7" borderId="7" xfId="0" applyNumberFormat="1" applyFont="1" applyFill="1" applyBorder="1" applyAlignment="1">
      <alignment horizontal="left" vertical="center" textRotation="90" wrapText="1"/>
    </xf>
    <xf numFmtId="3" fontId="5" fillId="10" borderId="3" xfId="0" applyNumberFormat="1" applyFont="1" applyFill="1" applyBorder="1" applyAlignment="1">
      <alignment horizontal="right" vertical="top"/>
    </xf>
    <xf numFmtId="49" fontId="5" fillId="7" borderId="52" xfId="0" applyNumberFormat="1" applyFont="1" applyFill="1" applyBorder="1" applyAlignment="1">
      <alignment horizontal="center" vertical="top"/>
    </xf>
    <xf numFmtId="0" fontId="2" fillId="7" borderId="9" xfId="0" applyFont="1" applyFill="1" applyBorder="1" applyAlignment="1">
      <alignment horizontal="center" vertical="center" textRotation="90" wrapText="1"/>
    </xf>
    <xf numFmtId="0" fontId="11" fillId="7" borderId="18" xfId="0" applyFont="1" applyFill="1" applyBorder="1" applyAlignment="1">
      <alignment vertical="top" wrapText="1"/>
    </xf>
    <xf numFmtId="3" fontId="3" fillId="7" borderId="38" xfId="0" applyNumberFormat="1" applyFont="1" applyFill="1" applyBorder="1" applyAlignment="1">
      <alignment horizontal="right" vertical="top"/>
    </xf>
    <xf numFmtId="0" fontId="3" fillId="7" borderId="51" xfId="0" applyFont="1" applyFill="1" applyBorder="1" applyAlignment="1">
      <alignment horizontal="center" vertical="top"/>
    </xf>
    <xf numFmtId="0" fontId="3" fillId="7" borderId="67" xfId="0" applyFont="1" applyFill="1" applyBorder="1" applyAlignment="1">
      <alignment horizontal="center" vertical="top"/>
    </xf>
    <xf numFmtId="3" fontId="3" fillId="7" borderId="86" xfId="0" applyNumberFormat="1" applyFont="1" applyFill="1" applyBorder="1" applyAlignment="1">
      <alignment vertical="top"/>
    </xf>
    <xf numFmtId="3" fontId="3" fillId="7" borderId="92" xfId="0" applyNumberFormat="1" applyFont="1" applyFill="1" applyBorder="1" applyAlignment="1">
      <alignment vertical="top"/>
    </xf>
    <xf numFmtId="3" fontId="3" fillId="0" borderId="38" xfId="0" applyNumberFormat="1" applyFont="1" applyFill="1" applyBorder="1" applyAlignment="1">
      <alignment horizontal="right" vertical="top"/>
    </xf>
    <xf numFmtId="3" fontId="3" fillId="0" borderId="30" xfId="0" applyNumberFormat="1" applyFont="1" applyFill="1" applyBorder="1" applyAlignment="1">
      <alignment horizontal="right" vertical="top"/>
    </xf>
    <xf numFmtId="3" fontId="5" fillId="10" borderId="34" xfId="0" applyNumberFormat="1" applyFont="1" applyFill="1" applyBorder="1" applyAlignment="1">
      <alignment horizontal="right" vertical="top"/>
    </xf>
    <xf numFmtId="3" fontId="3" fillId="7" borderId="46" xfId="0" applyNumberFormat="1" applyFont="1" applyFill="1" applyBorder="1" applyAlignment="1">
      <alignment horizontal="right" vertical="top"/>
    </xf>
    <xf numFmtId="3" fontId="3" fillId="7" borderId="52" xfId="0" applyNumberFormat="1" applyFont="1" applyFill="1" applyBorder="1" applyAlignment="1">
      <alignment horizontal="right" vertical="top"/>
    </xf>
    <xf numFmtId="49" fontId="3" fillId="7" borderId="0" xfId="0" applyNumberFormat="1" applyFont="1" applyFill="1" applyBorder="1" applyAlignment="1">
      <alignment horizontal="center" vertical="top" wrapText="1"/>
    </xf>
    <xf numFmtId="0" fontId="5" fillId="7" borderId="9" xfId="0" applyFont="1" applyFill="1" applyBorder="1" applyAlignment="1">
      <alignment horizontal="center" vertical="top" wrapText="1"/>
    </xf>
    <xf numFmtId="0" fontId="3" fillId="3" borderId="36" xfId="0" applyFont="1" applyFill="1" applyBorder="1" applyAlignment="1">
      <alignment vertical="top" wrapText="1"/>
    </xf>
    <xf numFmtId="3" fontId="3" fillId="7" borderId="78" xfId="1" applyNumberFormat="1" applyFont="1" applyFill="1" applyBorder="1" applyAlignment="1">
      <alignment horizontal="right" vertical="top"/>
    </xf>
    <xf numFmtId="3" fontId="3" fillId="7" borderId="24" xfId="1" applyNumberFormat="1" applyFont="1" applyFill="1" applyBorder="1" applyAlignment="1">
      <alignment horizontal="right" vertical="top"/>
    </xf>
    <xf numFmtId="3" fontId="3" fillId="3" borderId="29" xfId="1" applyNumberFormat="1" applyFont="1" applyFill="1" applyBorder="1" applyAlignment="1">
      <alignment horizontal="right" vertical="top"/>
    </xf>
    <xf numFmtId="3" fontId="3" fillId="3" borderId="24" xfId="1" applyNumberFormat="1" applyFont="1" applyFill="1" applyBorder="1" applyAlignment="1">
      <alignment horizontal="right" vertical="top" wrapText="1"/>
    </xf>
    <xf numFmtId="3" fontId="3" fillId="3" borderId="55" xfId="1" applyNumberFormat="1" applyFont="1" applyFill="1" applyBorder="1" applyAlignment="1">
      <alignment horizontal="right" vertical="top" wrapText="1"/>
    </xf>
    <xf numFmtId="164" fontId="3" fillId="0" borderId="23" xfId="1" applyFont="1" applyFill="1" applyBorder="1" applyAlignment="1">
      <alignment horizontal="center" vertical="top" wrapText="1"/>
    </xf>
    <xf numFmtId="49" fontId="9" fillId="0" borderId="24" xfId="0" applyNumberFormat="1" applyFont="1" applyFill="1" applyBorder="1" applyAlignment="1">
      <alignment horizontal="center" vertical="top" wrapText="1"/>
    </xf>
    <xf numFmtId="49" fontId="5" fillId="10" borderId="26" xfId="0" applyNumberFormat="1" applyFont="1" applyFill="1" applyBorder="1" applyAlignment="1">
      <alignment vertical="top"/>
    </xf>
    <xf numFmtId="0" fontId="3" fillId="3" borderId="30" xfId="0" applyFont="1" applyFill="1" applyBorder="1" applyAlignment="1">
      <alignment horizontal="center" vertical="center" textRotation="90" wrapText="1"/>
    </xf>
    <xf numFmtId="49" fontId="5" fillId="7" borderId="34" xfId="0" applyNumberFormat="1" applyFont="1" applyFill="1" applyBorder="1" applyAlignment="1">
      <alignment horizontal="center" vertical="top"/>
    </xf>
    <xf numFmtId="3" fontId="3" fillId="7" borderId="66" xfId="1" applyNumberFormat="1" applyFont="1" applyFill="1" applyBorder="1" applyAlignment="1">
      <alignment horizontal="right" vertical="top"/>
    </xf>
    <xf numFmtId="3" fontId="3" fillId="0" borderId="66" xfId="0" applyNumberFormat="1" applyFont="1" applyBorder="1" applyAlignment="1">
      <alignment horizontal="right" vertical="top"/>
    </xf>
    <xf numFmtId="3" fontId="3" fillId="3" borderId="78" xfId="1" applyNumberFormat="1" applyFont="1" applyFill="1" applyBorder="1" applyAlignment="1">
      <alignment horizontal="right" vertical="top"/>
    </xf>
    <xf numFmtId="3" fontId="3" fillId="7" borderId="18" xfId="0" applyNumberFormat="1" applyFont="1" applyFill="1" applyBorder="1" applyAlignment="1">
      <alignment horizontal="center" vertical="top" wrapText="1"/>
    </xf>
    <xf numFmtId="0" fontId="3" fillId="0" borderId="6" xfId="0" applyFont="1" applyBorder="1" applyAlignment="1">
      <alignment vertical="top"/>
    </xf>
    <xf numFmtId="3" fontId="3" fillId="7" borderId="55" xfId="0" applyNumberFormat="1" applyFont="1" applyFill="1" applyBorder="1" applyAlignment="1">
      <alignment horizontal="right" vertical="top" wrapText="1"/>
    </xf>
    <xf numFmtId="3" fontId="3" fillId="7" borderId="118" xfId="0" applyNumberFormat="1" applyFont="1" applyFill="1" applyBorder="1" applyAlignment="1">
      <alignment horizontal="right" vertical="top" wrapText="1"/>
    </xf>
    <xf numFmtId="3" fontId="3" fillId="7" borderId="51" xfId="0" applyNumberFormat="1" applyFont="1" applyFill="1" applyBorder="1" applyAlignment="1">
      <alignment vertical="top"/>
    </xf>
    <xf numFmtId="0" fontId="3" fillId="7" borderId="48" xfId="0" applyNumberFormat="1" applyFont="1" applyFill="1" applyBorder="1" applyAlignment="1">
      <alignment horizontal="center" vertical="top"/>
    </xf>
    <xf numFmtId="0" fontId="3" fillId="7" borderId="20" xfId="0" applyNumberFormat="1" applyFont="1" applyFill="1" applyBorder="1" applyAlignment="1">
      <alignment horizontal="center" vertical="top"/>
    </xf>
    <xf numFmtId="0" fontId="3" fillId="7" borderId="21" xfId="0" applyNumberFormat="1" applyFont="1" applyFill="1" applyBorder="1" applyAlignment="1">
      <alignment horizontal="center" vertical="top"/>
    </xf>
    <xf numFmtId="3" fontId="3" fillId="7" borderId="78" xfId="0" applyNumberFormat="1" applyFont="1" applyFill="1" applyBorder="1" applyAlignment="1">
      <alignment vertical="top"/>
    </xf>
    <xf numFmtId="0" fontId="3" fillId="7" borderId="36" xfId="0" applyNumberFormat="1" applyFont="1" applyFill="1" applyBorder="1" applyAlignment="1">
      <alignment horizontal="center" vertical="top"/>
    </xf>
    <xf numFmtId="0" fontId="3" fillId="7" borderId="28" xfId="0" applyNumberFormat="1" applyFont="1" applyFill="1" applyBorder="1" applyAlignment="1">
      <alignment horizontal="center" vertical="top"/>
    </xf>
    <xf numFmtId="3" fontId="3" fillId="7" borderId="63" xfId="0" applyNumberFormat="1" applyFont="1" applyFill="1" applyBorder="1" applyAlignment="1">
      <alignment horizontal="right" vertical="top" wrapText="1"/>
    </xf>
    <xf numFmtId="3" fontId="3" fillId="3" borderId="119" xfId="0" applyNumberFormat="1" applyFont="1" applyFill="1" applyBorder="1" applyAlignment="1">
      <alignment horizontal="right" vertical="top" wrapText="1"/>
    </xf>
    <xf numFmtId="3" fontId="3" fillId="0" borderId="63" xfId="0" applyNumberFormat="1" applyFont="1" applyFill="1" applyBorder="1" applyAlignment="1">
      <alignment horizontal="right" vertical="top"/>
    </xf>
    <xf numFmtId="3" fontId="3" fillId="7" borderId="35" xfId="0" applyNumberFormat="1" applyFont="1" applyFill="1" applyBorder="1" applyAlignment="1">
      <alignment horizontal="center" vertical="top"/>
    </xf>
    <xf numFmtId="3" fontId="3" fillId="7" borderId="35" xfId="0" applyNumberFormat="1" applyFont="1" applyFill="1" applyBorder="1" applyAlignment="1">
      <alignment vertical="top"/>
    </xf>
    <xf numFmtId="3" fontId="3" fillId="7" borderId="67" xfId="0" applyNumberFormat="1" applyFont="1" applyFill="1" applyBorder="1" applyAlignment="1">
      <alignment vertical="top"/>
    </xf>
    <xf numFmtId="166" fontId="9" fillId="7" borderId="93" xfId="0" applyNumberFormat="1" applyFont="1" applyFill="1" applyBorder="1" applyAlignment="1">
      <alignment horizontal="center" vertical="center" wrapText="1"/>
    </xf>
    <xf numFmtId="49" fontId="3" fillId="7" borderId="117" xfId="0" applyNumberFormat="1" applyFont="1" applyFill="1" applyBorder="1" applyAlignment="1">
      <alignment horizontal="center" vertical="top"/>
    </xf>
    <xf numFmtId="49" fontId="3" fillId="7" borderId="120" xfId="0" applyNumberFormat="1" applyFont="1" applyFill="1" applyBorder="1" applyAlignment="1">
      <alignment horizontal="center" vertical="top"/>
    </xf>
    <xf numFmtId="0" fontId="14" fillId="7" borderId="30" xfId="0" applyFont="1" applyFill="1" applyBorder="1" applyAlignment="1">
      <alignment horizontal="center" vertical="center" textRotation="90" wrapText="1"/>
    </xf>
    <xf numFmtId="0" fontId="15" fillId="7" borderId="38" xfId="0" applyFont="1" applyFill="1" applyBorder="1" applyAlignment="1">
      <alignment horizontal="center" vertical="top" wrapText="1"/>
    </xf>
    <xf numFmtId="0" fontId="14" fillId="7" borderId="7" xfId="0" applyFont="1" applyFill="1" applyBorder="1" applyAlignment="1">
      <alignment horizontal="center" vertical="center" textRotation="90" wrapText="1"/>
    </xf>
    <xf numFmtId="3" fontId="3" fillId="7" borderId="20" xfId="0" applyNumberFormat="1" applyFont="1" applyFill="1" applyBorder="1" applyAlignment="1">
      <alignment horizontal="center" wrapText="1"/>
    </xf>
    <xf numFmtId="0" fontId="3" fillId="7" borderId="11" xfId="0" applyFont="1" applyFill="1" applyBorder="1" applyAlignment="1">
      <alignment vertical="top"/>
    </xf>
    <xf numFmtId="3" fontId="3" fillId="3" borderId="66" xfId="0" applyNumberFormat="1" applyFont="1" applyFill="1" applyBorder="1" applyAlignment="1">
      <alignment horizontal="right" vertical="top"/>
    </xf>
    <xf numFmtId="0" fontId="3" fillId="0" borderId="50" xfId="0" applyFont="1" applyBorder="1" applyAlignment="1">
      <alignment vertical="top"/>
    </xf>
    <xf numFmtId="49" fontId="5" fillId="7" borderId="28" xfId="0" applyNumberFormat="1" applyFont="1" applyFill="1" applyBorder="1" applyAlignment="1">
      <alignment horizontal="center" vertical="top" wrapText="1"/>
    </xf>
    <xf numFmtId="49" fontId="5" fillId="7" borderId="36" xfId="0" applyNumberFormat="1" applyFont="1" applyFill="1" applyBorder="1" applyAlignment="1">
      <alignment vertical="top"/>
    </xf>
    <xf numFmtId="3" fontId="3" fillId="7" borderId="107" xfId="0" applyNumberFormat="1" applyFont="1" applyFill="1" applyBorder="1" applyAlignment="1">
      <alignment horizontal="right" vertical="top" wrapText="1"/>
    </xf>
    <xf numFmtId="3" fontId="3" fillId="7" borderId="93" xfId="0" applyNumberFormat="1" applyFont="1" applyFill="1" applyBorder="1" applyAlignment="1">
      <alignment horizontal="left" vertical="top" wrapText="1"/>
    </xf>
    <xf numFmtId="3" fontId="3" fillId="7" borderId="94" xfId="0" applyNumberFormat="1" applyFont="1" applyFill="1" applyBorder="1" applyAlignment="1">
      <alignment horizontal="left" vertical="top" wrapText="1"/>
    </xf>
    <xf numFmtId="49" fontId="3" fillId="7" borderId="55" xfId="0" applyNumberFormat="1" applyFont="1" applyFill="1" applyBorder="1" applyAlignment="1">
      <alignment horizontal="center" vertical="top" wrapText="1"/>
    </xf>
    <xf numFmtId="0" fontId="5" fillId="3" borderId="36" xfId="0" applyFont="1" applyFill="1" applyBorder="1" applyAlignment="1">
      <alignment vertical="top" wrapText="1"/>
    </xf>
    <xf numFmtId="0" fontId="3" fillId="7" borderId="35" xfId="0" applyFont="1" applyFill="1" applyBorder="1" applyAlignment="1">
      <alignment horizontal="center" vertical="top"/>
    </xf>
    <xf numFmtId="3" fontId="3" fillId="0" borderId="92" xfId="0" applyNumberFormat="1" applyFont="1" applyFill="1" applyBorder="1" applyAlignment="1">
      <alignment horizontal="right" vertical="top"/>
    </xf>
    <xf numFmtId="3" fontId="3" fillId="0" borderId="104" xfId="0" applyNumberFormat="1" applyFont="1" applyFill="1" applyBorder="1" applyAlignment="1">
      <alignment horizontal="right" vertical="top"/>
    </xf>
    <xf numFmtId="3" fontId="3" fillId="0" borderId="105" xfId="0" applyNumberFormat="1" applyFont="1" applyFill="1" applyBorder="1" applyAlignment="1">
      <alignment horizontal="right" vertical="top"/>
    </xf>
    <xf numFmtId="3" fontId="9" fillId="0" borderId="93" xfId="0" applyNumberFormat="1" applyFont="1" applyFill="1" applyBorder="1" applyAlignment="1">
      <alignment horizontal="center" vertical="center"/>
    </xf>
    <xf numFmtId="49" fontId="5" fillId="7" borderId="20" xfId="0" applyNumberFormat="1" applyFont="1" applyFill="1" applyBorder="1" applyAlignment="1">
      <alignment vertical="top"/>
    </xf>
    <xf numFmtId="49" fontId="5" fillId="7" borderId="11" xfId="0" applyNumberFormat="1" applyFont="1" applyFill="1" applyBorder="1" applyAlignment="1">
      <alignment vertical="top"/>
    </xf>
    <xf numFmtId="49" fontId="5" fillId="7" borderId="29" xfId="0" applyNumberFormat="1" applyFont="1" applyFill="1" applyBorder="1" applyAlignment="1">
      <alignment vertical="top"/>
    </xf>
    <xf numFmtId="0" fontId="3" fillId="7" borderId="18" xfId="0" applyNumberFormat="1" applyFont="1" applyFill="1" applyBorder="1" applyAlignment="1">
      <alignment horizontal="center" vertical="top"/>
    </xf>
    <xf numFmtId="0" fontId="3" fillId="7" borderId="49" xfId="0" applyFont="1" applyFill="1" applyBorder="1" applyAlignment="1">
      <alignment vertical="top" wrapText="1"/>
    </xf>
    <xf numFmtId="49" fontId="5" fillId="7" borderId="33" xfId="0" applyNumberFormat="1" applyFont="1" applyFill="1" applyBorder="1" applyAlignment="1">
      <alignment vertical="top"/>
    </xf>
    <xf numFmtId="49" fontId="5" fillId="7" borderId="31" xfId="0" applyNumberFormat="1" applyFont="1" applyFill="1" applyBorder="1" applyAlignment="1">
      <alignment vertical="top"/>
    </xf>
    <xf numFmtId="0" fontId="9" fillId="7" borderId="9" xfId="0" applyFont="1" applyFill="1" applyBorder="1" applyAlignment="1">
      <alignment horizontal="left" vertical="top" wrapText="1"/>
    </xf>
    <xf numFmtId="0" fontId="9" fillId="7" borderId="31" xfId="0" applyFont="1" applyFill="1" applyBorder="1" applyAlignment="1">
      <alignment horizontal="center" vertical="top" wrapText="1"/>
    </xf>
    <xf numFmtId="3" fontId="5" fillId="9" borderId="75" xfId="0" applyNumberFormat="1" applyFont="1" applyFill="1" applyBorder="1" applyAlignment="1">
      <alignment horizontal="right" vertical="top"/>
    </xf>
    <xf numFmtId="3" fontId="5" fillId="9" borderId="32" xfId="0" applyNumberFormat="1" applyFont="1" applyFill="1" applyBorder="1" applyAlignment="1">
      <alignment horizontal="right" vertical="top"/>
    </xf>
    <xf numFmtId="3" fontId="3" fillId="7" borderId="36" xfId="0" applyNumberFormat="1" applyFont="1" applyFill="1" applyBorder="1" applyAlignment="1">
      <alignment horizontal="center" vertical="top"/>
    </xf>
    <xf numFmtId="0" fontId="3" fillId="7" borderId="81" xfId="0" applyFont="1" applyFill="1" applyBorder="1" applyAlignment="1">
      <alignment vertical="top" wrapText="1"/>
    </xf>
    <xf numFmtId="49" fontId="3" fillId="0" borderId="82" xfId="0" applyNumberFormat="1" applyFont="1" applyFill="1" applyBorder="1" applyAlignment="1">
      <alignment horizontal="center" vertical="top"/>
    </xf>
    <xf numFmtId="49" fontId="3" fillId="0" borderId="84"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3" fontId="3" fillId="7" borderId="119" xfId="0" applyNumberFormat="1" applyFont="1" applyFill="1" applyBorder="1" applyAlignment="1">
      <alignment horizontal="right" vertical="top" wrapText="1"/>
    </xf>
    <xf numFmtId="3" fontId="3" fillId="7" borderId="99" xfId="0" applyNumberFormat="1" applyFont="1" applyFill="1" applyBorder="1" applyAlignment="1">
      <alignment vertical="top"/>
    </xf>
    <xf numFmtId="3" fontId="3" fillId="7" borderId="99" xfId="0" applyNumberFormat="1" applyFont="1" applyFill="1" applyBorder="1" applyAlignment="1">
      <alignment horizontal="center" vertical="top"/>
    </xf>
    <xf numFmtId="3" fontId="3" fillId="7" borderId="111" xfId="0" applyNumberFormat="1" applyFont="1" applyFill="1" applyBorder="1" applyAlignment="1">
      <alignment horizontal="center" vertical="top"/>
    </xf>
    <xf numFmtId="3" fontId="3" fillId="7" borderId="115" xfId="0" applyNumberFormat="1" applyFont="1" applyFill="1" applyBorder="1" applyAlignment="1">
      <alignment horizontal="right" vertical="top" wrapText="1"/>
    </xf>
    <xf numFmtId="3" fontId="3" fillId="7" borderId="99" xfId="0" applyNumberFormat="1" applyFont="1" applyFill="1" applyBorder="1" applyAlignment="1">
      <alignment horizontal="left" vertical="top" wrapText="1"/>
    </xf>
    <xf numFmtId="3" fontId="3" fillId="7" borderId="111" xfId="0" applyNumberFormat="1" applyFont="1" applyFill="1" applyBorder="1" applyAlignment="1">
      <alignment horizontal="left" vertical="top" wrapText="1"/>
    </xf>
    <xf numFmtId="3" fontId="3" fillId="7" borderId="93" xfId="0" applyNumberFormat="1" applyFont="1" applyFill="1" applyBorder="1" applyAlignment="1">
      <alignment horizontal="center" vertical="top" wrapText="1"/>
    </xf>
    <xf numFmtId="3" fontId="3" fillId="7" borderId="99" xfId="0" applyNumberFormat="1" applyFont="1" applyFill="1" applyBorder="1" applyAlignment="1">
      <alignment horizontal="center" vertical="top" wrapText="1"/>
    </xf>
    <xf numFmtId="166" fontId="3" fillId="7" borderId="48" xfId="0" applyNumberFormat="1" applyFont="1" applyFill="1" applyBorder="1" applyAlignment="1">
      <alignment horizontal="center" vertical="top"/>
    </xf>
    <xf numFmtId="166" fontId="3" fillId="7" borderId="20" xfId="0" applyNumberFormat="1" applyFont="1" applyFill="1" applyBorder="1" applyAlignment="1">
      <alignment horizontal="center" vertical="top"/>
    </xf>
    <xf numFmtId="166" fontId="3" fillId="7" borderId="21" xfId="0" applyNumberFormat="1" applyFont="1" applyFill="1" applyBorder="1" applyAlignment="1">
      <alignment horizontal="center" vertical="top"/>
    </xf>
    <xf numFmtId="0" fontId="3" fillId="0" borderId="24" xfId="0" applyFont="1" applyBorder="1" applyAlignment="1">
      <alignment horizontal="center" vertical="center" wrapText="1"/>
    </xf>
    <xf numFmtId="3" fontId="3" fillId="0" borderId="0" xfId="0" applyNumberFormat="1" applyFont="1" applyFill="1" applyBorder="1" applyAlignment="1">
      <alignment horizontal="right" vertical="top"/>
    </xf>
    <xf numFmtId="3" fontId="9" fillId="0" borderId="11" xfId="0" applyNumberFormat="1" applyFont="1" applyFill="1" applyBorder="1" applyAlignment="1">
      <alignment horizontal="center" vertical="center"/>
    </xf>
    <xf numFmtId="49" fontId="5" fillId="7" borderId="17" xfId="0" applyNumberFormat="1" applyFont="1" applyFill="1" applyBorder="1" applyAlignment="1">
      <alignment horizontal="center" vertical="top"/>
    </xf>
    <xf numFmtId="3" fontId="3" fillId="7" borderId="49" xfId="0" applyNumberFormat="1" applyFont="1" applyFill="1" applyBorder="1" applyAlignment="1">
      <alignment horizontal="center" wrapText="1"/>
    </xf>
    <xf numFmtId="3" fontId="3" fillId="0" borderId="110" xfId="0" applyNumberFormat="1" applyFont="1" applyBorder="1" applyAlignment="1">
      <alignment horizontal="right" vertical="top"/>
    </xf>
    <xf numFmtId="0" fontId="3" fillId="0" borderId="45" xfId="0" applyFont="1" applyBorder="1" applyAlignment="1">
      <alignment horizontal="center" vertical="top"/>
    </xf>
    <xf numFmtId="3" fontId="3" fillId="7" borderId="50" xfId="0" applyNumberFormat="1" applyFont="1" applyFill="1" applyBorder="1" applyAlignment="1">
      <alignment vertical="top"/>
    </xf>
    <xf numFmtId="3" fontId="9" fillId="7" borderId="45" xfId="0" applyNumberFormat="1" applyFont="1" applyFill="1" applyBorder="1" applyAlignment="1">
      <alignment vertical="top" wrapText="1"/>
    </xf>
    <xf numFmtId="3" fontId="9" fillId="7" borderId="55" xfId="0" applyNumberFormat="1" applyFont="1" applyFill="1" applyBorder="1" applyAlignment="1">
      <alignment vertical="top" wrapText="1"/>
    </xf>
    <xf numFmtId="3" fontId="9" fillId="7" borderId="40" xfId="0" applyNumberFormat="1" applyFont="1" applyFill="1" applyBorder="1" applyAlignment="1">
      <alignment vertical="top" wrapText="1"/>
    </xf>
    <xf numFmtId="3" fontId="3" fillId="3" borderId="44" xfId="0" applyNumberFormat="1" applyFont="1" applyFill="1" applyBorder="1" applyAlignment="1">
      <alignment horizontal="right" vertical="top"/>
    </xf>
    <xf numFmtId="0" fontId="3" fillId="7" borderId="11" xfId="0" applyNumberFormat="1" applyFont="1" applyFill="1" applyBorder="1" applyAlignment="1">
      <alignment horizontal="center" vertical="top"/>
    </xf>
    <xf numFmtId="0" fontId="3" fillId="7" borderId="0" xfId="0" applyNumberFormat="1" applyFont="1" applyFill="1" applyBorder="1" applyAlignment="1">
      <alignment horizontal="center" vertical="top"/>
    </xf>
    <xf numFmtId="0" fontId="3" fillId="0" borderId="36" xfId="0" applyFont="1" applyBorder="1" applyAlignment="1">
      <alignment vertical="top"/>
    </xf>
    <xf numFmtId="166" fontId="3" fillId="7" borderId="6" xfId="0" applyNumberFormat="1" applyFont="1" applyFill="1" applyBorder="1" applyAlignment="1">
      <alignment horizontal="right" vertical="top"/>
    </xf>
    <xf numFmtId="166" fontId="3" fillId="7" borderId="6" xfId="0" applyNumberFormat="1" applyFont="1" applyFill="1" applyBorder="1" applyAlignment="1">
      <alignment horizontal="right" vertical="top" wrapText="1"/>
    </xf>
    <xf numFmtId="166" fontId="3" fillId="7" borderId="45" xfId="0" applyNumberFormat="1" applyFont="1" applyFill="1" applyBorder="1" applyAlignment="1">
      <alignment horizontal="right" vertical="top" wrapText="1"/>
    </xf>
    <xf numFmtId="166" fontId="3" fillId="3" borderId="6" xfId="0" applyNumberFormat="1" applyFont="1" applyFill="1" applyBorder="1" applyAlignment="1">
      <alignment horizontal="right" vertical="top" wrapText="1"/>
    </xf>
    <xf numFmtId="166" fontId="3" fillId="3" borderId="45" xfId="0" applyNumberFormat="1" applyFont="1" applyFill="1" applyBorder="1" applyAlignment="1">
      <alignment horizontal="right" vertical="top" wrapText="1"/>
    </xf>
    <xf numFmtId="166" fontId="3" fillId="3" borderId="102" xfId="0" applyNumberFormat="1" applyFont="1" applyFill="1" applyBorder="1" applyAlignment="1">
      <alignment horizontal="right" vertical="top" wrapText="1"/>
    </xf>
    <xf numFmtId="166" fontId="3" fillId="3" borderId="105" xfId="0" applyNumberFormat="1" applyFont="1" applyFill="1" applyBorder="1" applyAlignment="1">
      <alignment horizontal="right" vertical="top" wrapText="1"/>
    </xf>
    <xf numFmtId="166" fontId="3" fillId="0" borderId="0" xfId="0" applyNumberFormat="1" applyFont="1" applyBorder="1" applyAlignment="1">
      <alignment vertical="top"/>
    </xf>
    <xf numFmtId="166" fontId="3" fillId="7" borderId="24" xfId="0" applyNumberFormat="1" applyFont="1" applyFill="1" applyBorder="1" applyAlignment="1">
      <alignment horizontal="right" vertical="top"/>
    </xf>
    <xf numFmtId="166" fontId="3" fillId="3" borderId="24" xfId="0" applyNumberFormat="1" applyFont="1" applyFill="1" applyBorder="1" applyAlignment="1">
      <alignment horizontal="right" vertical="top" wrapText="1"/>
    </xf>
    <xf numFmtId="166" fontId="3" fillId="3" borderId="55" xfId="0" applyNumberFormat="1" applyFont="1" applyFill="1" applyBorder="1" applyAlignment="1">
      <alignment horizontal="right" vertical="top" wrapText="1"/>
    </xf>
    <xf numFmtId="166" fontId="3" fillId="7" borderId="8" xfId="0" applyNumberFormat="1" applyFont="1" applyFill="1" applyBorder="1" applyAlignment="1">
      <alignment horizontal="right" vertical="top"/>
    </xf>
    <xf numFmtId="166" fontId="3" fillId="7" borderId="8" xfId="0" applyNumberFormat="1" applyFont="1" applyFill="1" applyBorder="1" applyAlignment="1">
      <alignment horizontal="right" vertical="top" wrapText="1"/>
    </xf>
    <xf numFmtId="166" fontId="3" fillId="3" borderId="40" xfId="0" applyNumberFormat="1" applyFont="1" applyFill="1" applyBorder="1" applyAlignment="1">
      <alignment horizontal="right" vertical="top" wrapText="1"/>
    </xf>
    <xf numFmtId="166" fontId="3" fillId="0" borderId="24" xfId="0" applyNumberFormat="1" applyFont="1" applyBorder="1" applyAlignment="1">
      <alignment horizontal="right" vertical="top"/>
    </xf>
    <xf numFmtId="166" fontId="3" fillId="3" borderId="8" xfId="0" applyNumberFormat="1" applyFont="1" applyFill="1" applyBorder="1" applyAlignment="1">
      <alignment horizontal="right" vertical="top" wrapText="1"/>
    </xf>
    <xf numFmtId="166" fontId="3" fillId="0" borderId="24" xfId="0" applyNumberFormat="1" applyFont="1" applyFill="1" applyBorder="1" applyAlignment="1">
      <alignment horizontal="right" vertical="top"/>
    </xf>
    <xf numFmtId="166" fontId="3" fillId="3" borderId="55" xfId="0" applyNumberFormat="1" applyFont="1" applyFill="1" applyBorder="1" applyAlignment="1">
      <alignment horizontal="right" vertical="top"/>
    </xf>
    <xf numFmtId="166" fontId="3" fillId="7" borderId="24" xfId="0" applyNumberFormat="1" applyFont="1" applyFill="1" applyBorder="1" applyAlignment="1">
      <alignment horizontal="right" vertical="top" wrapText="1"/>
    </xf>
    <xf numFmtId="166" fontId="3" fillId="7" borderId="55" xfId="0" applyNumberFormat="1" applyFont="1" applyFill="1" applyBorder="1" applyAlignment="1">
      <alignment horizontal="right" vertical="top" wrapText="1"/>
    </xf>
    <xf numFmtId="166" fontId="3" fillId="7" borderId="40" xfId="0" applyNumberFormat="1" applyFont="1" applyFill="1" applyBorder="1" applyAlignment="1">
      <alignment horizontal="right" vertical="top"/>
    </xf>
    <xf numFmtId="166" fontId="3" fillId="0" borderId="6" xfId="0" applyNumberFormat="1" applyFont="1" applyBorder="1" applyAlignment="1">
      <alignment vertical="top"/>
    </xf>
    <xf numFmtId="166" fontId="3" fillId="0" borderId="45" xfId="0" applyNumberFormat="1" applyFont="1" applyBorder="1" applyAlignment="1">
      <alignment vertical="top"/>
    </xf>
    <xf numFmtId="0" fontId="3" fillId="3" borderId="41" xfId="0" applyFont="1" applyFill="1" applyBorder="1" applyAlignment="1">
      <alignment horizontal="center" vertical="top"/>
    </xf>
    <xf numFmtId="166" fontId="3" fillId="7" borderId="41" xfId="0" applyNumberFormat="1" applyFont="1" applyFill="1" applyBorder="1" applyAlignment="1">
      <alignment horizontal="right" vertical="top"/>
    </xf>
    <xf numFmtId="166" fontId="3" fillId="7" borderId="52" xfId="0" applyNumberFormat="1" applyFont="1" applyFill="1" applyBorder="1" applyAlignment="1">
      <alignment horizontal="right" vertical="top"/>
    </xf>
    <xf numFmtId="166" fontId="3" fillId="7" borderId="40" xfId="0" applyNumberFormat="1" applyFont="1" applyFill="1" applyBorder="1" applyAlignment="1">
      <alignment horizontal="right" vertical="top" wrapText="1"/>
    </xf>
    <xf numFmtId="166" fontId="3" fillId="0" borderId="6" xfId="0" applyNumberFormat="1" applyFont="1" applyFill="1" applyBorder="1" applyAlignment="1">
      <alignment horizontal="right" vertical="top"/>
    </xf>
    <xf numFmtId="166" fontId="3" fillId="7" borderId="45" xfId="0" applyNumberFormat="1" applyFont="1" applyFill="1" applyBorder="1" applyAlignment="1">
      <alignment horizontal="right" vertical="top"/>
    </xf>
    <xf numFmtId="0" fontId="7" fillId="3" borderId="46" xfId="0" applyFont="1" applyFill="1" applyBorder="1" applyAlignment="1">
      <alignment horizontal="center" vertical="center" textRotation="90" wrapText="1"/>
    </xf>
    <xf numFmtId="166" fontId="3" fillId="3" borderId="41" xfId="0" applyNumberFormat="1" applyFont="1" applyFill="1" applyBorder="1" applyAlignment="1">
      <alignment horizontal="right" vertical="top"/>
    </xf>
    <xf numFmtId="166" fontId="3" fillId="3" borderId="42" xfId="0" applyNumberFormat="1" applyFont="1" applyFill="1" applyBorder="1" applyAlignment="1">
      <alignment horizontal="right" vertical="top"/>
    </xf>
    <xf numFmtId="166" fontId="3" fillId="3" borderId="24" xfId="0" applyNumberFormat="1" applyFont="1" applyFill="1" applyBorder="1" applyAlignment="1">
      <alignment horizontal="right" vertical="top"/>
    </xf>
    <xf numFmtId="166" fontId="3" fillId="3" borderId="10" xfId="0" applyNumberFormat="1" applyFont="1" applyFill="1" applyBorder="1" applyAlignment="1">
      <alignment horizontal="right" vertical="top"/>
    </xf>
    <xf numFmtId="166" fontId="3" fillId="3" borderId="72" xfId="0" applyNumberFormat="1" applyFont="1" applyFill="1" applyBorder="1" applyAlignment="1">
      <alignment horizontal="right" vertical="top"/>
    </xf>
    <xf numFmtId="0" fontId="3" fillId="3" borderId="67" xfId="0" applyFont="1" applyFill="1" applyBorder="1" applyAlignment="1">
      <alignment horizontal="center" vertical="top"/>
    </xf>
    <xf numFmtId="166" fontId="3" fillId="0" borderId="55" xfId="0" applyNumberFormat="1" applyFont="1" applyFill="1" applyBorder="1" applyAlignment="1">
      <alignment horizontal="right" vertical="top"/>
    </xf>
    <xf numFmtId="166" fontId="5" fillId="3" borderId="46" xfId="0" applyNumberFormat="1" applyFont="1" applyFill="1" applyBorder="1" applyAlignment="1">
      <alignment horizontal="right" vertical="top"/>
    </xf>
    <xf numFmtId="166" fontId="5" fillId="3" borderId="41" xfId="0" applyNumberFormat="1" applyFont="1" applyFill="1" applyBorder="1" applyAlignment="1">
      <alignment horizontal="right" vertical="top"/>
    </xf>
    <xf numFmtId="166" fontId="3" fillId="7" borderId="51" xfId="0" applyNumberFormat="1" applyFont="1" applyFill="1" applyBorder="1" applyAlignment="1">
      <alignment horizontal="right" vertical="top" wrapText="1"/>
    </xf>
    <xf numFmtId="166" fontId="3" fillId="7" borderId="35" xfId="0" applyNumberFormat="1" applyFont="1" applyFill="1" applyBorder="1" applyAlignment="1">
      <alignment horizontal="right" vertical="top" wrapText="1"/>
    </xf>
    <xf numFmtId="166" fontId="3" fillId="3" borderId="67" xfId="0" applyNumberFormat="1" applyFont="1" applyFill="1" applyBorder="1" applyAlignment="1">
      <alignment horizontal="right" vertical="top" wrapText="1"/>
    </xf>
    <xf numFmtId="166" fontId="3" fillId="3" borderId="113" xfId="0" applyNumberFormat="1" applyFont="1" applyFill="1" applyBorder="1" applyAlignment="1">
      <alignment horizontal="right" vertical="top" wrapText="1"/>
    </xf>
    <xf numFmtId="166" fontId="3" fillId="3" borderId="109" xfId="0" applyNumberFormat="1" applyFont="1" applyFill="1" applyBorder="1" applyAlignment="1">
      <alignment horizontal="right" vertical="top" wrapText="1"/>
    </xf>
    <xf numFmtId="166" fontId="3" fillId="7" borderId="124" xfId="0" applyNumberFormat="1" applyFont="1" applyFill="1" applyBorder="1" applyAlignment="1">
      <alignment horizontal="right" vertical="top" wrapText="1"/>
    </xf>
    <xf numFmtId="166" fontId="3" fillId="7" borderId="118" xfId="0" applyNumberFormat="1" applyFont="1" applyFill="1" applyBorder="1" applyAlignment="1">
      <alignment horizontal="right" vertical="top" wrapText="1"/>
    </xf>
    <xf numFmtId="0" fontId="10" fillId="3" borderId="36" xfId="0" applyFont="1" applyFill="1" applyBorder="1" applyAlignment="1">
      <alignment horizontal="left" vertical="top" wrapText="1"/>
    </xf>
    <xf numFmtId="0" fontId="5" fillId="3" borderId="24" xfId="0" applyFont="1" applyFill="1" applyBorder="1" applyAlignment="1">
      <alignment horizontal="center" vertical="top"/>
    </xf>
    <xf numFmtId="166" fontId="5" fillId="3" borderId="67" xfId="0" applyNumberFormat="1" applyFont="1" applyFill="1" applyBorder="1" applyAlignment="1">
      <alignment horizontal="right" vertical="top"/>
    </xf>
    <xf numFmtId="166" fontId="5" fillId="3" borderId="24" xfId="0" applyNumberFormat="1" applyFont="1" applyFill="1" applyBorder="1" applyAlignment="1">
      <alignment horizontal="right" vertical="top"/>
    </xf>
    <xf numFmtId="166" fontId="9" fillId="7" borderId="67" xfId="0" applyNumberFormat="1" applyFont="1" applyFill="1" applyBorder="1" applyAlignment="1">
      <alignment vertical="top" wrapText="1"/>
    </xf>
    <xf numFmtId="0" fontId="3" fillId="7" borderId="29" xfId="0" applyFont="1" applyFill="1" applyBorder="1" applyAlignment="1">
      <alignment vertical="top"/>
    </xf>
    <xf numFmtId="166" fontId="9" fillId="7" borderId="35" xfId="0" applyNumberFormat="1" applyFont="1" applyFill="1" applyBorder="1" applyAlignment="1">
      <alignment vertical="top" wrapText="1"/>
    </xf>
    <xf numFmtId="0" fontId="3" fillId="0" borderId="7" xfId="0" applyFont="1" applyBorder="1" applyAlignment="1">
      <alignment vertical="top" wrapText="1"/>
    </xf>
    <xf numFmtId="0" fontId="3" fillId="0" borderId="38" xfId="0" applyFont="1" applyBorder="1" applyAlignment="1">
      <alignment vertical="top" wrapText="1"/>
    </xf>
    <xf numFmtId="166" fontId="3" fillId="3" borderId="70" xfId="0" applyNumberFormat="1" applyFont="1" applyFill="1" applyBorder="1" applyAlignment="1">
      <alignment horizontal="right" vertical="top"/>
    </xf>
    <xf numFmtId="166" fontId="3" fillId="3" borderId="23" xfId="0" applyNumberFormat="1" applyFont="1" applyFill="1" applyBorder="1" applyAlignment="1">
      <alignment horizontal="right" vertical="top"/>
    </xf>
    <xf numFmtId="3" fontId="3" fillId="7" borderId="1" xfId="0" applyNumberFormat="1" applyFont="1" applyFill="1" applyBorder="1" applyAlignment="1">
      <alignment horizontal="center" vertical="top" wrapText="1" shrinkToFit="1"/>
    </xf>
    <xf numFmtId="166" fontId="3" fillId="3" borderId="10" xfId="0" applyNumberFormat="1" applyFont="1" applyFill="1" applyBorder="1" applyAlignment="1">
      <alignment horizontal="right" vertical="top" wrapText="1"/>
    </xf>
    <xf numFmtId="166" fontId="3" fillId="3" borderId="44" xfId="0" applyNumberFormat="1" applyFont="1" applyFill="1" applyBorder="1" applyAlignment="1">
      <alignment horizontal="right" vertical="top" wrapText="1"/>
    </xf>
    <xf numFmtId="166" fontId="3" fillId="3" borderId="23" xfId="0" applyNumberFormat="1" applyFont="1" applyFill="1" applyBorder="1" applyAlignment="1">
      <alignment horizontal="right" vertical="top" wrapText="1"/>
    </xf>
    <xf numFmtId="166" fontId="3" fillId="3" borderId="24" xfId="1" applyNumberFormat="1" applyFont="1" applyFill="1" applyBorder="1" applyAlignment="1">
      <alignment horizontal="right" vertical="top" wrapText="1"/>
    </xf>
    <xf numFmtId="166" fontId="3" fillId="3" borderId="55" xfId="1" applyNumberFormat="1" applyFont="1" applyFill="1" applyBorder="1" applyAlignment="1">
      <alignment horizontal="right" vertical="top" wrapText="1"/>
    </xf>
    <xf numFmtId="166" fontId="5" fillId="2" borderId="73" xfId="0" applyNumberFormat="1" applyFont="1" applyFill="1" applyBorder="1" applyAlignment="1">
      <alignment horizontal="right" vertical="top"/>
    </xf>
    <xf numFmtId="166" fontId="5" fillId="2" borderId="25" xfId="0" applyNumberFormat="1" applyFont="1" applyFill="1" applyBorder="1" applyAlignment="1">
      <alignment horizontal="right" vertical="top"/>
    </xf>
    <xf numFmtId="0" fontId="3" fillId="7" borderId="46" xfId="0" applyFont="1" applyFill="1" applyBorder="1" applyAlignment="1">
      <alignment horizontal="center" vertical="top"/>
    </xf>
    <xf numFmtId="166" fontId="3" fillId="0" borderId="5" xfId="0" applyNumberFormat="1" applyFont="1" applyBorder="1" applyAlignment="1">
      <alignment vertical="top"/>
    </xf>
    <xf numFmtId="0" fontId="3" fillId="7" borderId="112" xfId="0" applyFont="1" applyFill="1" applyBorder="1" applyAlignment="1">
      <alignment horizontal="center" vertical="top"/>
    </xf>
    <xf numFmtId="166" fontId="3" fillId="0" borderId="92" xfId="0" applyNumberFormat="1" applyFont="1" applyBorder="1" applyAlignment="1">
      <alignment vertical="top"/>
    </xf>
    <xf numFmtId="166" fontId="3" fillId="0" borderId="102" xfId="0" applyNumberFormat="1" applyFont="1" applyBorder="1" applyAlignment="1">
      <alignment vertical="top"/>
    </xf>
    <xf numFmtId="166" fontId="3" fillId="0" borderId="30" xfId="0" applyNumberFormat="1" applyFont="1" applyBorder="1" applyAlignment="1">
      <alignment vertical="top"/>
    </xf>
    <xf numFmtId="0" fontId="5" fillId="7" borderId="35" xfId="0" applyFont="1" applyFill="1" applyBorder="1" applyAlignment="1">
      <alignment horizontal="center" vertical="top" wrapText="1"/>
    </xf>
    <xf numFmtId="0" fontId="5" fillId="7" borderId="112" xfId="0" applyFont="1" applyFill="1" applyBorder="1" applyAlignment="1">
      <alignment horizontal="center" vertical="top" wrapText="1"/>
    </xf>
    <xf numFmtId="166" fontId="3" fillId="7" borderId="78" xfId="0" applyNumberFormat="1" applyFont="1" applyFill="1" applyBorder="1" applyAlignment="1">
      <alignment horizontal="right" vertical="top" wrapText="1"/>
    </xf>
    <xf numFmtId="166" fontId="5" fillId="8" borderId="59" xfId="0" applyNumberFormat="1" applyFont="1" applyFill="1" applyBorder="1" applyAlignment="1">
      <alignment horizontal="right" vertical="top"/>
    </xf>
    <xf numFmtId="166" fontId="5" fillId="8" borderId="61" xfId="0" applyNumberFormat="1" applyFont="1" applyFill="1" applyBorder="1" applyAlignment="1">
      <alignment horizontal="right" vertical="top"/>
    </xf>
    <xf numFmtId="166" fontId="5" fillId="8" borderId="65" xfId="0" applyNumberFormat="1" applyFont="1" applyFill="1" applyBorder="1" applyAlignment="1">
      <alignment horizontal="right" vertical="top"/>
    </xf>
    <xf numFmtId="166" fontId="5" fillId="2" borderId="22" xfId="0" applyNumberFormat="1" applyFont="1" applyFill="1" applyBorder="1" applyAlignment="1">
      <alignment horizontal="right" vertical="top"/>
    </xf>
    <xf numFmtId="0" fontId="3" fillId="7" borderId="41" xfId="0" applyFont="1" applyFill="1" applyBorder="1" applyAlignment="1">
      <alignment horizontal="center" vertical="top"/>
    </xf>
    <xf numFmtId="166" fontId="3" fillId="0" borderId="41" xfId="0" applyNumberFormat="1" applyFont="1" applyBorder="1" applyAlignment="1">
      <alignment horizontal="right" vertical="top"/>
    </xf>
    <xf numFmtId="166" fontId="3" fillId="0" borderId="5" xfId="0" applyNumberFormat="1" applyFont="1" applyBorder="1" applyAlignment="1">
      <alignment horizontal="right" vertical="top"/>
    </xf>
    <xf numFmtId="166" fontId="3" fillId="0" borderId="102" xfId="0" applyNumberFormat="1" applyFont="1" applyBorder="1" applyAlignment="1">
      <alignment horizontal="right" vertical="top"/>
    </xf>
    <xf numFmtId="166" fontId="3" fillId="0" borderId="67" xfId="0" applyNumberFormat="1" applyFont="1" applyBorder="1" applyAlignment="1">
      <alignment horizontal="right" vertical="top"/>
    </xf>
    <xf numFmtId="166" fontId="3" fillId="0" borderId="30" xfId="0" applyNumberFormat="1" applyFont="1" applyBorder="1" applyAlignment="1">
      <alignment horizontal="right" vertical="top"/>
    </xf>
    <xf numFmtId="0" fontId="11" fillId="7" borderId="7" xfId="0" applyFont="1" applyFill="1" applyBorder="1" applyAlignment="1">
      <alignment horizontal="center" vertical="center" textRotation="90" wrapText="1"/>
    </xf>
    <xf numFmtId="0" fontId="11" fillId="7" borderId="30" xfId="0" applyFont="1" applyFill="1" applyBorder="1" applyAlignment="1">
      <alignment horizontal="center" vertical="center" textRotation="90" wrapText="1"/>
    </xf>
    <xf numFmtId="0" fontId="3" fillId="0" borderId="112" xfId="0" applyFont="1" applyBorder="1" applyAlignment="1">
      <alignment vertical="top" wrapText="1"/>
    </xf>
    <xf numFmtId="0" fontId="11" fillId="7" borderId="50" xfId="0" applyFont="1" applyFill="1" applyBorder="1" applyAlignment="1">
      <alignment vertical="top" wrapText="1"/>
    </xf>
    <xf numFmtId="166" fontId="9" fillId="7" borderId="94" xfId="0" applyNumberFormat="1" applyFont="1" applyFill="1" applyBorder="1" applyAlignment="1">
      <alignment horizontal="center" vertical="center" wrapText="1"/>
    </xf>
    <xf numFmtId="166" fontId="5" fillId="8" borderId="68" xfId="0" applyNumberFormat="1" applyFont="1" applyFill="1" applyBorder="1" applyAlignment="1">
      <alignment horizontal="right" vertical="top"/>
    </xf>
    <xf numFmtId="166" fontId="3" fillId="3" borderId="41" xfId="0" applyNumberFormat="1" applyFont="1" applyFill="1" applyBorder="1" applyAlignment="1">
      <alignment horizontal="right" vertical="top" wrapText="1"/>
    </xf>
    <xf numFmtId="0" fontId="3" fillId="7" borderId="10" xfId="0" applyFont="1" applyFill="1" applyBorder="1" applyAlignment="1">
      <alignment horizontal="center" vertical="top"/>
    </xf>
    <xf numFmtId="166" fontId="3" fillId="0" borderId="71" xfId="0" applyNumberFormat="1" applyFont="1" applyBorder="1" applyAlignment="1">
      <alignment horizontal="right" vertical="top"/>
    </xf>
    <xf numFmtId="0" fontId="18" fillId="7" borderId="111" xfId="0" applyFont="1" applyFill="1" applyBorder="1" applyAlignment="1">
      <alignment vertical="top" wrapText="1"/>
    </xf>
    <xf numFmtId="166" fontId="3" fillId="7" borderId="24" xfId="0" applyNumberFormat="1" applyFont="1" applyFill="1" applyBorder="1" applyAlignment="1">
      <alignment vertical="top"/>
    </xf>
    <xf numFmtId="166" fontId="3" fillId="7" borderId="78" xfId="0" applyNumberFormat="1" applyFont="1" applyFill="1" applyBorder="1" applyAlignment="1">
      <alignment vertical="top"/>
    </xf>
    <xf numFmtId="3" fontId="3" fillId="10" borderId="33" xfId="0" applyNumberFormat="1" applyFont="1" applyFill="1" applyBorder="1" applyAlignment="1">
      <alignment horizontal="center" vertical="top"/>
    </xf>
    <xf numFmtId="49" fontId="5" fillId="7" borderId="33" xfId="0" applyNumberFormat="1" applyFont="1" applyFill="1" applyBorder="1" applyAlignment="1">
      <alignment horizontal="center" vertical="top"/>
    </xf>
    <xf numFmtId="166" fontId="5" fillId="8" borderId="35" xfId="0" applyNumberFormat="1" applyFont="1" applyFill="1" applyBorder="1" applyAlignment="1">
      <alignment horizontal="right" vertical="top"/>
    </xf>
    <xf numFmtId="166" fontId="5" fillId="2" borderId="57" xfId="0" applyNumberFormat="1" applyFont="1" applyFill="1" applyBorder="1" applyAlignment="1">
      <alignment horizontal="right" vertical="top"/>
    </xf>
    <xf numFmtId="166" fontId="5" fillId="9" borderId="75" xfId="0" applyNumberFormat="1" applyFont="1" applyFill="1" applyBorder="1" applyAlignment="1">
      <alignment horizontal="right" vertical="top"/>
    </xf>
    <xf numFmtId="166" fontId="5" fillId="9" borderId="25" xfId="0" applyNumberFormat="1" applyFont="1" applyFill="1" applyBorder="1" applyAlignment="1">
      <alignment horizontal="right" vertical="top"/>
    </xf>
    <xf numFmtId="166" fontId="5" fillId="9" borderId="74" xfId="0" applyNumberFormat="1" applyFont="1" applyFill="1" applyBorder="1" applyAlignment="1">
      <alignment horizontal="right" vertical="top"/>
    </xf>
    <xf numFmtId="166" fontId="5" fillId="5" borderId="57" xfId="0" applyNumberFormat="1" applyFont="1" applyFill="1" applyBorder="1" applyAlignment="1">
      <alignment horizontal="right" vertical="top"/>
    </xf>
    <xf numFmtId="166" fontId="5" fillId="5" borderId="25" xfId="0" applyNumberFormat="1" applyFont="1" applyFill="1" applyBorder="1" applyAlignment="1">
      <alignment horizontal="right" vertical="top"/>
    </xf>
    <xf numFmtId="166" fontId="5" fillId="5" borderId="74" xfId="0" applyNumberFormat="1" applyFont="1" applyFill="1" applyBorder="1" applyAlignment="1">
      <alignment horizontal="right" vertical="top"/>
    </xf>
    <xf numFmtId="166" fontId="5" fillId="5" borderId="71" xfId="0" applyNumberFormat="1" applyFont="1" applyFill="1" applyBorder="1" applyAlignment="1">
      <alignment horizontal="center" vertical="top" wrapText="1"/>
    </xf>
    <xf numFmtId="166" fontId="5" fillId="5" borderId="10" xfId="0" applyNumberFormat="1" applyFont="1" applyFill="1" applyBorder="1" applyAlignment="1">
      <alignment horizontal="right" vertical="top"/>
    </xf>
    <xf numFmtId="166" fontId="5" fillId="8" borderId="70" xfId="0" applyNumberFormat="1" applyFont="1" applyFill="1" applyBorder="1" applyAlignment="1">
      <alignment horizontal="center" vertical="top" wrapText="1"/>
    </xf>
    <xf numFmtId="166" fontId="5" fillId="8" borderId="24" xfId="0" applyNumberFormat="1" applyFont="1" applyFill="1" applyBorder="1" applyAlignment="1">
      <alignment horizontal="right" vertical="top"/>
    </xf>
    <xf numFmtId="166" fontId="3" fillId="7" borderId="70" xfId="0" applyNumberFormat="1" applyFont="1" applyFill="1" applyBorder="1" applyAlignment="1">
      <alignment horizontal="center" vertical="top" wrapText="1"/>
    </xf>
    <xf numFmtId="166" fontId="3" fillId="0" borderId="70" xfId="0" applyNumberFormat="1" applyFont="1" applyBorder="1" applyAlignment="1">
      <alignment horizontal="center" vertical="top" wrapText="1"/>
    </xf>
    <xf numFmtId="166" fontId="3" fillId="8" borderId="70" xfId="0" applyNumberFormat="1" applyFont="1" applyFill="1" applyBorder="1" applyAlignment="1">
      <alignment horizontal="center" vertical="top" wrapText="1"/>
    </xf>
    <xf numFmtId="166" fontId="3" fillId="8" borderId="24" xfId="0" applyNumberFormat="1" applyFont="1" applyFill="1" applyBorder="1" applyAlignment="1">
      <alignment horizontal="right" vertical="top"/>
    </xf>
    <xf numFmtId="166" fontId="5" fillId="5" borderId="70" xfId="0" applyNumberFormat="1" applyFont="1" applyFill="1" applyBorder="1" applyAlignment="1">
      <alignment horizontal="center" vertical="top" wrapText="1"/>
    </xf>
    <xf numFmtId="166" fontId="5" fillId="5" borderId="24" xfId="0" applyNumberFormat="1" applyFont="1" applyFill="1" applyBorder="1" applyAlignment="1">
      <alignment horizontal="right" vertical="top"/>
    </xf>
    <xf numFmtId="166" fontId="5" fillId="4" borderId="75" xfId="0" applyNumberFormat="1" applyFont="1" applyFill="1" applyBorder="1" applyAlignment="1">
      <alignment horizontal="center" vertical="top" wrapText="1"/>
    </xf>
    <xf numFmtId="166" fontId="5" fillId="4" borderId="69"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3" fontId="3" fillId="0" borderId="83" xfId="0" applyNumberFormat="1" applyFont="1" applyFill="1" applyBorder="1" applyAlignment="1">
      <alignment horizontal="center" vertical="top"/>
    </xf>
    <xf numFmtId="3" fontId="3" fillId="0" borderId="110" xfId="0" applyNumberFormat="1" applyFont="1" applyFill="1" applyBorder="1" applyAlignment="1">
      <alignment horizontal="center" vertical="top"/>
    </xf>
    <xf numFmtId="3" fontId="3" fillId="7" borderId="123" xfId="0" applyNumberFormat="1" applyFont="1" applyFill="1" applyBorder="1" applyAlignment="1">
      <alignment horizontal="center" vertical="top"/>
    </xf>
    <xf numFmtId="3" fontId="3" fillId="0" borderId="48" xfId="0" applyNumberFormat="1" applyFont="1" applyFill="1" applyBorder="1" applyAlignment="1">
      <alignment horizontal="center" vertical="top"/>
    </xf>
    <xf numFmtId="0" fontId="3" fillId="7" borderId="24" xfId="0" applyFont="1" applyFill="1" applyBorder="1" applyAlignment="1">
      <alignment horizontal="center" vertical="top" wrapText="1"/>
    </xf>
    <xf numFmtId="0" fontId="3" fillId="10" borderId="33" xfId="0" applyFont="1" applyFill="1" applyBorder="1" applyAlignment="1">
      <alignment vertical="top" wrapText="1"/>
    </xf>
    <xf numFmtId="0" fontId="3" fillId="10" borderId="33" xfId="0" applyFont="1" applyFill="1" applyBorder="1" applyAlignment="1">
      <alignment horizontal="center" vertical="center" textRotation="90" wrapText="1"/>
    </xf>
    <xf numFmtId="0" fontId="3" fillId="10" borderId="54" xfId="0" applyFont="1" applyFill="1" applyBorder="1" applyAlignment="1">
      <alignment horizontal="left" vertical="top" wrapText="1"/>
    </xf>
    <xf numFmtId="3" fontId="3" fillId="7" borderId="26" xfId="0" applyNumberFormat="1" applyFont="1" applyFill="1" applyBorder="1" applyAlignment="1">
      <alignment horizontal="right" vertical="top"/>
    </xf>
    <xf numFmtId="3" fontId="5" fillId="9" borderId="25" xfId="0" applyNumberFormat="1" applyFont="1" applyFill="1" applyBorder="1" applyAlignment="1">
      <alignment horizontal="right" vertical="top"/>
    </xf>
    <xf numFmtId="3" fontId="5" fillId="5" borderId="25" xfId="0" applyNumberFormat="1" applyFont="1" applyFill="1" applyBorder="1" applyAlignment="1">
      <alignment horizontal="right" vertical="top"/>
    </xf>
    <xf numFmtId="3" fontId="5" fillId="5" borderId="73" xfId="0" applyNumberFormat="1" applyFont="1" applyFill="1" applyBorder="1" applyAlignment="1">
      <alignment horizontal="right" vertical="top"/>
    </xf>
    <xf numFmtId="3" fontId="3" fillId="7" borderId="41" xfId="0" applyNumberFormat="1" applyFont="1" applyFill="1" applyBorder="1" applyAlignment="1">
      <alignment horizontal="right" vertical="top" wrapText="1"/>
    </xf>
    <xf numFmtId="3" fontId="5" fillId="10" borderId="33" xfId="0" applyNumberFormat="1" applyFont="1" applyFill="1" applyBorder="1" applyAlignment="1">
      <alignment vertical="top"/>
    </xf>
    <xf numFmtId="3" fontId="5" fillId="10" borderId="75" xfId="0" applyNumberFormat="1" applyFont="1" applyFill="1" applyBorder="1" applyAlignment="1">
      <alignment vertical="top"/>
    </xf>
    <xf numFmtId="3" fontId="5" fillId="10" borderId="34" xfId="0" applyNumberFormat="1" applyFont="1" applyFill="1" applyBorder="1" applyAlignment="1">
      <alignment vertical="top"/>
    </xf>
    <xf numFmtId="0" fontId="5" fillId="0" borderId="25" xfId="0" applyFont="1" applyBorder="1" applyAlignment="1">
      <alignment horizontal="center" vertical="center" wrapText="1"/>
    </xf>
    <xf numFmtId="0" fontId="3" fillId="7" borderId="103" xfId="0" applyFont="1" applyFill="1" applyBorder="1" applyAlignment="1">
      <alignment horizontal="left" vertical="top" wrapText="1"/>
    </xf>
    <xf numFmtId="0" fontId="3" fillId="7" borderId="0" xfId="0" applyFont="1" applyFill="1" applyBorder="1" applyAlignment="1">
      <alignment horizontal="center" vertical="top"/>
    </xf>
    <xf numFmtId="0" fontId="3" fillId="0" borderId="0" xfId="0" applyFont="1" applyBorder="1" applyAlignment="1">
      <alignment horizontal="center" vertical="top"/>
    </xf>
    <xf numFmtId="0" fontId="3" fillId="0" borderId="105" xfId="0" applyFont="1" applyBorder="1" applyAlignment="1">
      <alignment horizontal="center" vertical="top"/>
    </xf>
    <xf numFmtId="0" fontId="3" fillId="0" borderId="40" xfId="0" applyFont="1" applyBorder="1" applyAlignment="1">
      <alignment horizontal="center" vertical="top"/>
    </xf>
    <xf numFmtId="0" fontId="3" fillId="7" borderId="55" xfId="0" applyFont="1" applyFill="1" applyBorder="1" applyAlignment="1">
      <alignment horizontal="center" vertical="top" wrapText="1"/>
    </xf>
    <xf numFmtId="0" fontId="3" fillId="0" borderId="45" xfId="0" applyFont="1" applyFill="1" applyBorder="1" applyAlignment="1">
      <alignment horizontal="center" vertical="top"/>
    </xf>
    <xf numFmtId="0" fontId="3" fillId="7" borderId="0" xfId="0" applyFont="1" applyFill="1" applyBorder="1" applyAlignment="1">
      <alignment horizontal="center" vertical="top" wrapText="1"/>
    </xf>
    <xf numFmtId="0" fontId="3" fillId="0" borderId="119" xfId="0" applyFont="1" applyBorder="1" applyAlignment="1">
      <alignment horizontal="center" vertical="top"/>
    </xf>
    <xf numFmtId="49" fontId="3" fillId="7" borderId="58" xfId="0" applyNumberFormat="1" applyFont="1" applyFill="1" applyBorder="1" applyAlignment="1">
      <alignment horizontal="center" vertical="top"/>
    </xf>
    <xf numFmtId="0" fontId="5" fillId="8" borderId="62" xfId="0" applyFont="1" applyFill="1" applyBorder="1" applyAlignment="1">
      <alignment horizontal="center" vertical="top"/>
    </xf>
    <xf numFmtId="0" fontId="10" fillId="3" borderId="14" xfId="0" applyFont="1" applyFill="1" applyBorder="1" applyAlignment="1">
      <alignment horizontal="left" vertical="top" wrapText="1"/>
    </xf>
    <xf numFmtId="0" fontId="3" fillId="3" borderId="46" xfId="0" applyFont="1" applyFill="1" applyBorder="1" applyAlignment="1">
      <alignment horizontal="center" vertical="top"/>
    </xf>
    <xf numFmtId="0" fontId="3" fillId="7" borderId="67" xfId="0" applyFont="1" applyFill="1" applyBorder="1" applyAlignment="1">
      <alignment horizontal="center" vertical="top" wrapText="1"/>
    </xf>
    <xf numFmtId="0" fontId="25" fillId="3" borderId="71" xfId="0" applyFont="1" applyFill="1" applyBorder="1" applyAlignment="1">
      <alignment horizontal="center" vertical="center" textRotation="90" wrapText="1"/>
    </xf>
    <xf numFmtId="165" fontId="5" fillId="7" borderId="51" xfId="0" applyNumberFormat="1" applyFont="1" applyFill="1" applyBorder="1" applyAlignment="1">
      <alignment horizontal="center" vertical="center" wrapText="1"/>
    </xf>
    <xf numFmtId="165" fontId="5" fillId="7" borderId="70" xfId="0" applyNumberFormat="1" applyFont="1" applyFill="1" applyBorder="1" applyAlignment="1">
      <alignment horizontal="center" vertical="center" wrapText="1"/>
    </xf>
    <xf numFmtId="165" fontId="19" fillId="7" borderId="35" xfId="0" applyNumberFormat="1" applyFont="1" applyFill="1" applyBorder="1" applyAlignment="1">
      <alignment horizontal="left" vertical="center" textRotation="90" wrapText="1"/>
    </xf>
    <xf numFmtId="166" fontId="5" fillId="8" borderId="69" xfId="0" applyNumberFormat="1" applyFont="1" applyFill="1" applyBorder="1" applyAlignment="1">
      <alignment horizontal="right" vertical="top"/>
    </xf>
    <xf numFmtId="166" fontId="5" fillId="8" borderId="54" xfId="0" applyNumberFormat="1" applyFont="1" applyFill="1" applyBorder="1" applyAlignment="1">
      <alignment horizontal="right" vertical="top"/>
    </xf>
    <xf numFmtId="166" fontId="5" fillId="8" borderId="75" xfId="0" applyNumberFormat="1" applyFont="1" applyFill="1" applyBorder="1" applyAlignment="1">
      <alignment horizontal="right" vertical="top"/>
    </xf>
    <xf numFmtId="164" fontId="3" fillId="0" borderId="44" xfId="1" applyFont="1" applyFill="1" applyBorder="1" applyAlignment="1">
      <alignment horizontal="center" vertical="top" wrapText="1"/>
    </xf>
    <xf numFmtId="166" fontId="5" fillId="8" borderId="33" xfId="0" applyNumberFormat="1" applyFont="1" applyFill="1" applyBorder="1" applyAlignment="1">
      <alignment horizontal="right" vertical="top"/>
    </xf>
    <xf numFmtId="166" fontId="5" fillId="8" borderId="60" xfId="0" applyNumberFormat="1" applyFont="1" applyFill="1" applyBorder="1" applyAlignment="1">
      <alignment horizontal="right" vertical="top"/>
    </xf>
    <xf numFmtId="166" fontId="3" fillId="7" borderId="102" xfId="0" applyNumberFormat="1" applyFont="1" applyFill="1" applyBorder="1" applyAlignment="1">
      <alignment horizontal="right" vertical="top" wrapText="1"/>
    </xf>
    <xf numFmtId="49" fontId="5" fillId="7" borderId="0" xfId="0" applyNumberFormat="1" applyFont="1" applyFill="1" applyBorder="1" applyAlignment="1">
      <alignment vertical="top"/>
    </xf>
    <xf numFmtId="49" fontId="5" fillId="7" borderId="26" xfId="0" applyNumberFormat="1" applyFont="1" applyFill="1" applyBorder="1" applyAlignment="1">
      <alignment vertical="top"/>
    </xf>
    <xf numFmtId="166" fontId="5" fillId="8" borderId="75" xfId="0" applyNumberFormat="1" applyFont="1" applyFill="1" applyBorder="1" applyAlignment="1">
      <alignment vertical="top"/>
    </xf>
    <xf numFmtId="0" fontId="3" fillId="7" borderId="24" xfId="0" applyFont="1" applyFill="1" applyBorder="1" applyAlignment="1">
      <alignment vertical="top"/>
    </xf>
    <xf numFmtId="166" fontId="3" fillId="8" borderId="71" xfId="0" applyNumberFormat="1" applyFont="1" applyFill="1" applyBorder="1" applyAlignment="1">
      <alignment horizontal="right" vertical="top"/>
    </xf>
    <xf numFmtId="166" fontId="3" fillId="8" borderId="67" xfId="0" applyNumberFormat="1" applyFont="1" applyFill="1" applyBorder="1" applyAlignment="1">
      <alignment horizontal="right" vertical="top"/>
    </xf>
    <xf numFmtId="166" fontId="3" fillId="8" borderId="35" xfId="0" applyNumberFormat="1" applyFont="1" applyFill="1" applyBorder="1" applyAlignment="1">
      <alignment horizontal="right" vertical="top"/>
    </xf>
    <xf numFmtId="166" fontId="3" fillId="8" borderId="67" xfId="0" applyNumberFormat="1" applyFont="1" applyFill="1" applyBorder="1" applyAlignment="1">
      <alignment vertical="top"/>
    </xf>
    <xf numFmtId="166" fontId="3" fillId="8" borderId="46" xfId="0" applyNumberFormat="1" applyFont="1" applyFill="1" applyBorder="1" applyAlignment="1">
      <alignment horizontal="right" vertical="top"/>
    </xf>
    <xf numFmtId="166" fontId="3" fillId="8" borderId="112" xfId="0" applyNumberFormat="1" applyFont="1" applyFill="1" applyBorder="1" applyAlignment="1">
      <alignment horizontal="right" vertical="top"/>
    </xf>
    <xf numFmtId="166" fontId="3" fillId="8" borderId="0" xfId="0" applyNumberFormat="1" applyFont="1" applyFill="1" applyBorder="1" applyAlignment="1">
      <alignment horizontal="right" vertical="top"/>
    </xf>
    <xf numFmtId="166" fontId="3" fillId="8" borderId="78" xfId="0" applyNumberFormat="1" applyFont="1" applyFill="1" applyBorder="1" applyAlignment="1">
      <alignment horizontal="right" vertical="top"/>
    </xf>
    <xf numFmtId="166" fontId="3" fillId="8" borderId="5" xfId="0" applyNumberFormat="1" applyFont="1" applyFill="1" applyBorder="1" applyAlignment="1">
      <alignment vertical="top"/>
    </xf>
    <xf numFmtId="166" fontId="3" fillId="8" borderId="92" xfId="0" applyNumberFormat="1" applyFont="1" applyFill="1" applyBorder="1" applyAlignment="1">
      <alignment vertical="top"/>
    </xf>
    <xf numFmtId="166" fontId="3" fillId="8" borderId="30" xfId="0" applyNumberFormat="1" applyFont="1" applyFill="1" applyBorder="1" applyAlignment="1">
      <alignment vertical="top"/>
    </xf>
    <xf numFmtId="166" fontId="3" fillId="8" borderId="30" xfId="0" applyNumberFormat="1" applyFont="1" applyFill="1" applyBorder="1" applyAlignment="1">
      <alignment horizontal="right" vertical="top"/>
    </xf>
    <xf numFmtId="166" fontId="3" fillId="8" borderId="49" xfId="0" applyNumberFormat="1" applyFont="1" applyFill="1" applyBorder="1" applyAlignment="1">
      <alignment horizontal="right" vertical="top"/>
    </xf>
    <xf numFmtId="166" fontId="3" fillId="8" borderId="104" xfId="0" applyNumberFormat="1" applyFont="1" applyFill="1" applyBorder="1" applyAlignment="1">
      <alignment horizontal="right" vertical="top"/>
    </xf>
    <xf numFmtId="166" fontId="3" fillId="8" borderId="19" xfId="0" applyNumberFormat="1" applyFont="1" applyFill="1" applyBorder="1" applyAlignment="1">
      <alignment horizontal="right" vertical="top"/>
    </xf>
    <xf numFmtId="166" fontId="5" fillId="8" borderId="30" xfId="0" applyNumberFormat="1" applyFont="1" applyFill="1" applyBorder="1" applyAlignment="1">
      <alignment horizontal="right" vertical="top"/>
    </xf>
    <xf numFmtId="166" fontId="3" fillId="8" borderId="38" xfId="0" applyNumberFormat="1" applyFont="1" applyFill="1" applyBorder="1" applyAlignment="1">
      <alignment horizontal="right" vertical="top"/>
    </xf>
    <xf numFmtId="166" fontId="3" fillId="8" borderId="7" xfId="0" applyNumberFormat="1" applyFont="1" applyFill="1" applyBorder="1" applyAlignment="1">
      <alignment vertical="top"/>
    </xf>
    <xf numFmtId="166" fontId="3" fillId="8" borderId="7" xfId="0" applyNumberFormat="1" applyFont="1" applyFill="1" applyBorder="1" applyAlignment="1">
      <alignment horizontal="right" vertical="top"/>
    </xf>
    <xf numFmtId="166" fontId="3" fillId="8" borderId="16" xfId="0" applyNumberFormat="1" applyFont="1" applyFill="1" applyBorder="1" applyAlignment="1">
      <alignment horizontal="right" vertical="top"/>
    </xf>
    <xf numFmtId="166" fontId="3" fillId="8" borderId="47" xfId="0" applyNumberFormat="1" applyFont="1" applyFill="1" applyBorder="1" applyAlignment="1">
      <alignment horizontal="right" vertical="top"/>
    </xf>
    <xf numFmtId="166" fontId="3" fillId="8" borderId="66" xfId="0" applyNumberFormat="1" applyFont="1" applyFill="1" applyBorder="1" applyAlignment="1">
      <alignment horizontal="right" vertical="top"/>
    </xf>
    <xf numFmtId="166" fontId="3" fillId="8" borderId="78" xfId="1" applyNumberFormat="1" applyFont="1" applyFill="1" applyBorder="1" applyAlignment="1">
      <alignment horizontal="right" vertical="top"/>
    </xf>
    <xf numFmtId="166" fontId="3" fillId="8" borderId="10" xfId="0" applyNumberFormat="1" applyFont="1" applyFill="1" applyBorder="1" applyAlignment="1">
      <alignment horizontal="right" vertical="top"/>
    </xf>
    <xf numFmtId="166" fontId="3" fillId="8" borderId="8" xfId="0" applyNumberFormat="1" applyFont="1" applyFill="1" applyBorder="1" applyAlignment="1">
      <alignment horizontal="right" vertical="top"/>
    </xf>
    <xf numFmtId="166" fontId="3" fillId="8" borderId="6" xfId="0" applyNumberFormat="1" applyFont="1" applyFill="1" applyBorder="1" applyAlignment="1">
      <alignment horizontal="right" vertical="top"/>
    </xf>
    <xf numFmtId="166" fontId="5" fillId="8" borderId="42" xfId="0" applyNumberFormat="1" applyFont="1" applyFill="1" applyBorder="1" applyAlignment="1">
      <alignment horizontal="right" vertical="top"/>
    </xf>
    <xf numFmtId="166" fontId="3" fillId="8" borderId="106" xfId="0" applyNumberFormat="1" applyFont="1" applyFill="1" applyBorder="1" applyAlignment="1">
      <alignment horizontal="right" vertical="top"/>
    </xf>
    <xf numFmtId="166" fontId="3" fillId="8" borderId="122" xfId="0" applyNumberFormat="1" applyFont="1" applyFill="1" applyBorder="1" applyAlignment="1">
      <alignment horizontal="right" vertical="top"/>
    </xf>
    <xf numFmtId="166" fontId="3" fillId="8" borderId="6" xfId="0" applyNumberFormat="1" applyFont="1" applyFill="1" applyBorder="1" applyAlignment="1">
      <alignment vertical="top"/>
    </xf>
    <xf numFmtId="166" fontId="3" fillId="8" borderId="51" xfId="0" applyNumberFormat="1" applyFont="1" applyFill="1" applyBorder="1" applyAlignment="1">
      <alignment horizontal="right" vertical="top"/>
    </xf>
    <xf numFmtId="166" fontId="3" fillId="8" borderId="53" xfId="0" applyNumberFormat="1" applyFont="1" applyFill="1" applyBorder="1" applyAlignment="1">
      <alignment horizontal="right" vertical="top"/>
    </xf>
    <xf numFmtId="166" fontId="3" fillId="8" borderId="63" xfId="0" applyNumberFormat="1" applyFont="1" applyFill="1" applyBorder="1" applyAlignment="1">
      <alignment horizontal="right" vertical="top"/>
    </xf>
    <xf numFmtId="166" fontId="3" fillId="8" borderId="102" xfId="0" applyNumberFormat="1" applyFont="1" applyFill="1" applyBorder="1" applyAlignment="1">
      <alignment horizontal="right" vertical="top"/>
    </xf>
    <xf numFmtId="0" fontId="10" fillId="7" borderId="50" xfId="0" applyFont="1" applyFill="1" applyBorder="1" applyAlignment="1">
      <alignment vertical="top" wrapText="1"/>
    </xf>
    <xf numFmtId="166" fontId="3" fillId="0" borderId="55" xfId="0" applyNumberFormat="1" applyFont="1" applyBorder="1" applyAlignment="1">
      <alignment horizontal="right" vertical="top"/>
    </xf>
    <xf numFmtId="0" fontId="5" fillId="8" borderId="69" xfId="0" applyFont="1" applyFill="1" applyBorder="1" applyAlignment="1">
      <alignment horizontal="center" vertical="top"/>
    </xf>
    <xf numFmtId="0" fontId="5" fillId="7" borderId="18" xfId="0" applyFont="1" applyFill="1" applyBorder="1" applyAlignment="1">
      <alignment vertical="top" wrapText="1"/>
    </xf>
    <xf numFmtId="3" fontId="3" fillId="3" borderId="27" xfId="0" applyNumberFormat="1" applyFont="1" applyFill="1" applyBorder="1" applyAlignment="1">
      <alignment horizontal="right" vertical="top"/>
    </xf>
    <xf numFmtId="0" fontId="3" fillId="3" borderId="9" xfId="0" applyFont="1" applyFill="1" applyBorder="1" applyAlignment="1">
      <alignment horizontal="center" vertical="top" wrapText="1"/>
    </xf>
    <xf numFmtId="0" fontId="9" fillId="0" borderId="31" xfId="0" applyFont="1" applyFill="1" applyBorder="1" applyAlignment="1">
      <alignment horizontal="center" vertical="top" wrapText="1"/>
    </xf>
    <xf numFmtId="49" fontId="5" fillId="3" borderId="28" xfId="0" applyNumberFormat="1" applyFont="1" applyFill="1" applyBorder="1" applyAlignment="1">
      <alignment vertical="top"/>
    </xf>
    <xf numFmtId="0" fontId="3" fillId="0" borderId="29" xfId="0" applyNumberFormat="1" applyFont="1" applyFill="1" applyBorder="1" applyAlignment="1">
      <alignment horizontal="center" vertical="top"/>
    </xf>
    <xf numFmtId="3" fontId="3" fillId="0" borderId="51" xfId="0" applyNumberFormat="1" applyFont="1" applyBorder="1" applyAlignment="1">
      <alignment horizontal="right" vertical="top"/>
    </xf>
    <xf numFmtId="3" fontId="3" fillId="0" borderId="35" xfId="0" applyNumberFormat="1" applyFont="1" applyBorder="1" applyAlignment="1">
      <alignment horizontal="right" vertical="top"/>
    </xf>
    <xf numFmtId="3" fontId="3" fillId="3" borderId="113" xfId="0" applyNumberFormat="1" applyFont="1" applyFill="1" applyBorder="1" applyAlignment="1">
      <alignment horizontal="right" vertical="top"/>
    </xf>
    <xf numFmtId="3" fontId="5" fillId="10" borderId="58" xfId="0" applyNumberFormat="1" applyFont="1" applyFill="1" applyBorder="1" applyAlignment="1">
      <alignment vertical="top"/>
    </xf>
    <xf numFmtId="3" fontId="3" fillId="0" borderId="48" xfId="0" applyNumberFormat="1" applyFont="1" applyBorder="1" applyAlignment="1">
      <alignment horizontal="right" vertical="top"/>
    </xf>
    <xf numFmtId="3" fontId="3" fillId="0" borderId="50" xfId="0" applyNumberFormat="1" applyFont="1" applyBorder="1" applyAlignment="1">
      <alignment horizontal="right" vertical="top"/>
    </xf>
    <xf numFmtId="166" fontId="3" fillId="7" borderId="36" xfId="0" applyNumberFormat="1" applyFont="1" applyFill="1" applyBorder="1" applyAlignment="1">
      <alignment horizontal="right" vertical="top"/>
    </xf>
    <xf numFmtId="0" fontId="5" fillId="7" borderId="9" xfId="0" applyFont="1" applyFill="1" applyBorder="1" applyAlignment="1">
      <alignment horizontal="center" vertical="top"/>
    </xf>
    <xf numFmtId="3" fontId="3" fillId="0" borderId="31" xfId="0" applyNumberFormat="1" applyFont="1" applyFill="1" applyBorder="1" applyAlignment="1">
      <alignment horizontal="center" wrapText="1"/>
    </xf>
    <xf numFmtId="3" fontId="3" fillId="0" borderId="32" xfId="0" applyNumberFormat="1" applyFont="1" applyFill="1" applyBorder="1" applyAlignment="1">
      <alignment horizontal="center" wrapText="1"/>
    </xf>
    <xf numFmtId="166" fontId="5" fillId="8" borderId="51" xfId="0" applyNumberFormat="1" applyFont="1" applyFill="1" applyBorder="1" applyAlignment="1">
      <alignment horizontal="right" vertical="top"/>
    </xf>
    <xf numFmtId="166" fontId="3" fillId="8" borderId="89" xfId="0" applyNumberFormat="1" applyFont="1" applyFill="1" applyBorder="1" applyAlignment="1">
      <alignment vertical="top"/>
    </xf>
    <xf numFmtId="166" fontId="3" fillId="8" borderId="102" xfId="0" applyNumberFormat="1" applyFont="1" applyFill="1" applyBorder="1" applyAlignment="1">
      <alignment vertical="top"/>
    </xf>
    <xf numFmtId="0" fontId="3" fillId="7" borderId="49" xfId="0" applyFont="1" applyFill="1" applyBorder="1" applyAlignment="1">
      <alignment horizontal="left" vertical="top" wrapText="1"/>
    </xf>
    <xf numFmtId="0" fontId="3" fillId="7" borderId="19" xfId="0" applyFont="1" applyFill="1" applyBorder="1" applyAlignment="1">
      <alignment horizontal="left" vertical="top" wrapText="1"/>
    </xf>
    <xf numFmtId="0" fontId="3" fillId="0" borderId="35" xfId="0" applyFont="1" applyBorder="1" applyAlignment="1">
      <alignment horizontal="justify" vertical="top"/>
    </xf>
    <xf numFmtId="0" fontId="3" fillId="7" borderId="104" xfId="0" applyFont="1" applyFill="1" applyBorder="1" applyAlignment="1">
      <alignment vertical="top" wrapText="1"/>
    </xf>
    <xf numFmtId="0" fontId="3" fillId="0" borderId="104" xfId="0" applyFont="1" applyFill="1" applyBorder="1" applyAlignment="1">
      <alignment horizontal="left" vertical="top" wrapText="1"/>
    </xf>
    <xf numFmtId="0" fontId="3" fillId="0" borderId="118" xfId="0" applyFont="1" applyBorder="1" applyAlignment="1">
      <alignment horizontal="center" vertical="top"/>
    </xf>
    <xf numFmtId="166" fontId="3" fillId="8" borderId="118" xfId="0" applyNumberFormat="1" applyFont="1" applyFill="1" applyBorder="1" applyAlignment="1">
      <alignment vertical="top"/>
    </xf>
    <xf numFmtId="3" fontId="3" fillId="7" borderId="46" xfId="0" applyNumberFormat="1" applyFont="1" applyFill="1" applyBorder="1" applyAlignment="1">
      <alignment vertical="top"/>
    </xf>
    <xf numFmtId="3" fontId="3" fillId="7" borderId="53" xfId="0" applyNumberFormat="1" applyFont="1" applyFill="1" applyBorder="1" applyAlignment="1">
      <alignment horizontal="right" vertical="top" wrapText="1"/>
    </xf>
    <xf numFmtId="3" fontId="5" fillId="8" borderId="75" xfId="0" applyNumberFormat="1" applyFont="1" applyFill="1" applyBorder="1" applyAlignment="1">
      <alignment horizontal="right" vertical="top"/>
    </xf>
    <xf numFmtId="3" fontId="5" fillId="8" borderId="58" xfId="0" applyNumberFormat="1" applyFont="1" applyFill="1" applyBorder="1" applyAlignment="1">
      <alignment horizontal="right" vertical="top"/>
    </xf>
    <xf numFmtId="0" fontId="7" fillId="0" borderId="35" xfId="0" applyFont="1" applyFill="1" applyBorder="1" applyAlignment="1">
      <alignment horizontal="center" vertical="center" textRotation="90" wrapText="1"/>
    </xf>
    <xf numFmtId="165" fontId="3" fillId="0" borderId="67" xfId="0" applyNumberFormat="1" applyFont="1" applyFill="1" applyBorder="1" applyAlignment="1">
      <alignment horizontal="center" vertical="top" wrapText="1"/>
    </xf>
    <xf numFmtId="0" fontId="15" fillId="0" borderId="12" xfId="0" applyFont="1" applyFill="1" applyBorder="1" applyAlignment="1">
      <alignment horizontal="center" vertical="center" textRotation="90" shrinkToFit="1"/>
    </xf>
    <xf numFmtId="0" fontId="7" fillId="3" borderId="71" xfId="0" applyFont="1" applyFill="1" applyBorder="1" applyAlignment="1">
      <alignment horizontal="center" vertical="center" textRotation="90" wrapText="1"/>
    </xf>
    <xf numFmtId="0" fontId="3" fillId="7" borderId="106" xfId="0" applyFont="1" applyFill="1" applyBorder="1" applyAlignment="1">
      <alignment vertical="top" wrapText="1"/>
    </xf>
    <xf numFmtId="0" fontId="3" fillId="0" borderId="90" xfId="0" applyFont="1" applyFill="1" applyBorder="1" applyAlignment="1">
      <alignment horizontal="left" vertical="top" wrapText="1"/>
    </xf>
    <xf numFmtId="3" fontId="3" fillId="0" borderId="91" xfId="0" applyNumberFormat="1" applyFont="1" applyFill="1" applyBorder="1" applyAlignment="1">
      <alignment horizontal="center" vertical="top"/>
    </xf>
    <xf numFmtId="165" fontId="5" fillId="0" borderId="16" xfId="0" applyNumberFormat="1" applyFont="1" applyFill="1" applyBorder="1" applyAlignment="1">
      <alignment horizontal="center" vertical="top" wrapText="1"/>
    </xf>
    <xf numFmtId="3" fontId="3" fillId="3" borderId="50" xfId="0" applyNumberFormat="1" applyFont="1" applyFill="1" applyBorder="1" applyAlignment="1">
      <alignment horizontal="right" vertical="top"/>
    </xf>
    <xf numFmtId="3" fontId="3" fillId="7" borderId="118" xfId="0" applyNumberFormat="1" applyFont="1" applyFill="1" applyBorder="1" applyAlignment="1">
      <alignment horizontal="right" vertical="top"/>
    </xf>
    <xf numFmtId="0" fontId="7" fillId="3" borderId="30" xfId="0" applyFont="1" applyFill="1" applyBorder="1" applyAlignment="1">
      <alignment horizontal="center" vertical="center" textRotation="90" wrapText="1"/>
    </xf>
    <xf numFmtId="49" fontId="5" fillId="0" borderId="78" xfId="0" applyNumberFormat="1" applyFont="1" applyFill="1" applyBorder="1" applyAlignment="1">
      <alignment horizontal="center" vertical="top" wrapText="1"/>
    </xf>
    <xf numFmtId="3" fontId="5" fillId="3" borderId="24" xfId="0" applyNumberFormat="1" applyFont="1" applyFill="1" applyBorder="1" applyAlignment="1">
      <alignment horizontal="right" vertical="top"/>
    </xf>
    <xf numFmtId="3" fontId="5" fillId="3" borderId="67" xfId="0" applyNumberFormat="1" applyFont="1" applyFill="1" applyBorder="1" applyAlignment="1">
      <alignment horizontal="right" vertical="top"/>
    </xf>
    <xf numFmtId="3" fontId="5" fillId="3" borderId="30" xfId="0" applyNumberFormat="1" applyFont="1" applyFill="1" applyBorder="1" applyAlignment="1">
      <alignment horizontal="right" vertical="top"/>
    </xf>
    <xf numFmtId="3" fontId="5" fillId="3" borderId="29" xfId="0" applyNumberFormat="1" applyFont="1" applyFill="1" applyBorder="1" applyAlignment="1">
      <alignment horizontal="right" vertical="top"/>
    </xf>
    <xf numFmtId="3" fontId="5" fillId="3" borderId="28" xfId="0" applyNumberFormat="1" applyFont="1" applyFill="1" applyBorder="1" applyAlignment="1">
      <alignment horizontal="right" vertical="top"/>
    </xf>
    <xf numFmtId="3" fontId="5" fillId="3" borderId="55" xfId="0" applyNumberFormat="1" applyFont="1" applyFill="1" applyBorder="1" applyAlignment="1">
      <alignment horizontal="right" vertical="top"/>
    </xf>
    <xf numFmtId="3" fontId="5" fillId="3" borderId="78" xfId="0" applyNumberFormat="1" applyFont="1" applyFill="1" applyBorder="1" applyAlignment="1">
      <alignment horizontal="right" vertical="top"/>
    </xf>
    <xf numFmtId="3" fontId="5" fillId="10" borderId="32" xfId="0" applyNumberFormat="1" applyFont="1" applyFill="1" applyBorder="1" applyAlignment="1">
      <alignment horizontal="right" vertical="top"/>
    </xf>
    <xf numFmtId="49" fontId="5" fillId="10" borderId="62" xfId="0" applyNumberFormat="1" applyFont="1" applyFill="1" applyBorder="1" applyAlignment="1">
      <alignment horizontal="center" vertical="top"/>
    </xf>
    <xf numFmtId="0" fontId="3" fillId="10" borderId="62" xfId="0" applyFont="1" applyFill="1" applyBorder="1" applyAlignment="1">
      <alignment horizontal="left" vertical="top" wrapText="1"/>
    </xf>
    <xf numFmtId="0" fontId="3" fillId="10" borderId="62" xfId="0" applyFont="1" applyFill="1" applyBorder="1" applyAlignment="1">
      <alignment horizontal="center" vertical="center" textRotation="90" wrapText="1"/>
    </xf>
    <xf numFmtId="0" fontId="9" fillId="7" borderId="12" xfId="0" applyFont="1" applyFill="1" applyBorder="1" applyAlignment="1">
      <alignment horizontal="center" vertical="center" textRotation="90" wrapText="1"/>
    </xf>
    <xf numFmtId="3" fontId="3" fillId="0" borderId="35" xfId="0" applyNumberFormat="1" applyFont="1" applyBorder="1" applyAlignment="1">
      <alignment vertical="top"/>
    </xf>
    <xf numFmtId="3" fontId="3" fillId="0" borderId="7" xfId="0" applyNumberFormat="1" applyFont="1" applyBorder="1" applyAlignment="1">
      <alignment vertical="top"/>
    </xf>
    <xf numFmtId="3" fontId="3" fillId="0" borderId="11" xfId="0" applyNumberFormat="1" applyFont="1" applyBorder="1" applyAlignment="1">
      <alignment vertical="top"/>
    </xf>
    <xf numFmtId="3" fontId="3" fillId="0" borderId="18" xfId="0" applyNumberFormat="1" applyFont="1" applyBorder="1" applyAlignment="1">
      <alignment vertical="top"/>
    </xf>
    <xf numFmtId="3" fontId="3" fillId="0" borderId="45" xfId="0" applyNumberFormat="1" applyFont="1" applyBorder="1" applyAlignment="1">
      <alignment vertical="top"/>
    </xf>
    <xf numFmtId="0" fontId="3" fillId="7" borderId="71" xfId="0" applyFont="1" applyFill="1" applyBorder="1" applyAlignment="1">
      <alignment horizontal="center" vertical="top"/>
    </xf>
    <xf numFmtId="3" fontId="3" fillId="0" borderId="71" xfId="0" applyNumberFormat="1" applyFont="1" applyBorder="1" applyAlignment="1">
      <alignment vertical="top"/>
    </xf>
    <xf numFmtId="0" fontId="3" fillId="0" borderId="71" xfId="0" applyFont="1" applyBorder="1" applyAlignment="1">
      <alignment vertical="top"/>
    </xf>
    <xf numFmtId="0" fontId="3" fillId="0" borderId="13" xfId="0" applyFont="1" applyBorder="1" applyAlignment="1">
      <alignment vertical="top"/>
    </xf>
    <xf numFmtId="0" fontId="3" fillId="0" borderId="76" xfId="0" applyFont="1" applyBorder="1" applyAlignment="1">
      <alignment vertical="top"/>
    </xf>
    <xf numFmtId="0" fontId="3" fillId="0" borderId="15" xfId="0" applyFont="1" applyBorder="1" applyAlignment="1">
      <alignment vertical="top"/>
    </xf>
    <xf numFmtId="0" fontId="3" fillId="0" borderId="51" xfId="0" applyFont="1" applyBorder="1" applyAlignment="1">
      <alignment vertical="top"/>
    </xf>
    <xf numFmtId="0" fontId="3" fillId="0" borderId="20" xfId="0" applyFont="1" applyBorder="1" applyAlignment="1">
      <alignment vertical="top"/>
    </xf>
    <xf numFmtId="0" fontId="3" fillId="0" borderId="63" xfId="0" applyFont="1" applyBorder="1" applyAlignment="1">
      <alignment vertical="top"/>
    </xf>
    <xf numFmtId="0" fontId="3" fillId="0" borderId="21" xfId="0" applyFont="1" applyBorder="1" applyAlignment="1">
      <alignment vertical="top"/>
    </xf>
    <xf numFmtId="3" fontId="3" fillId="7" borderId="92" xfId="0" applyNumberFormat="1" applyFont="1" applyFill="1" applyBorder="1" applyAlignment="1">
      <alignment horizontal="right" vertical="top"/>
    </xf>
    <xf numFmtId="0" fontId="3" fillId="7" borderId="12" xfId="0" applyFont="1" applyFill="1" applyBorder="1" applyAlignment="1">
      <alignment horizontal="left" vertical="top" wrapText="1"/>
    </xf>
    <xf numFmtId="3" fontId="3" fillId="7" borderId="13" xfId="0" applyNumberFormat="1" applyFont="1" applyFill="1" applyBorder="1" applyAlignment="1">
      <alignment horizontal="center" vertical="top"/>
    </xf>
    <xf numFmtId="3" fontId="3" fillId="7" borderId="15" xfId="0" applyNumberFormat="1" applyFont="1" applyFill="1" applyBorder="1" applyAlignment="1">
      <alignment horizontal="center" vertical="top"/>
    </xf>
    <xf numFmtId="49" fontId="5" fillId="7" borderId="55" xfId="0" applyNumberFormat="1" applyFont="1" applyFill="1" applyBorder="1" applyAlignment="1">
      <alignment horizontal="center" vertical="top"/>
    </xf>
    <xf numFmtId="49" fontId="5" fillId="7" borderId="13" xfId="0" applyNumberFormat="1" applyFont="1" applyFill="1" applyBorder="1" applyAlignment="1">
      <alignment horizontal="center" vertical="top"/>
    </xf>
    <xf numFmtId="0" fontId="5" fillId="7" borderId="15" xfId="0" applyFont="1" applyFill="1" applyBorder="1" applyAlignment="1">
      <alignment vertical="top" wrapText="1"/>
    </xf>
    <xf numFmtId="166" fontId="3" fillId="7" borderId="78" xfId="0" applyNumberFormat="1" applyFont="1" applyFill="1" applyBorder="1" applyAlignment="1">
      <alignment horizontal="right" vertical="top"/>
    </xf>
    <xf numFmtId="3" fontId="5" fillId="10" borderId="69" xfId="0" applyNumberFormat="1" applyFont="1" applyFill="1" applyBorder="1" applyAlignment="1">
      <alignment vertical="top"/>
    </xf>
    <xf numFmtId="3" fontId="5" fillId="9" borderId="58" xfId="0" applyNumberFormat="1" applyFont="1" applyFill="1" applyBorder="1" applyAlignment="1">
      <alignment horizontal="right" vertical="top"/>
    </xf>
    <xf numFmtId="3" fontId="5" fillId="2" borderId="77" xfId="0" applyNumberFormat="1" applyFont="1" applyFill="1" applyBorder="1" applyAlignment="1">
      <alignment horizontal="right" vertical="top"/>
    </xf>
    <xf numFmtId="3" fontId="5" fillId="8" borderId="32" xfId="0" applyNumberFormat="1" applyFont="1" applyFill="1" applyBorder="1" applyAlignment="1">
      <alignment horizontal="right" vertical="top"/>
    </xf>
    <xf numFmtId="0" fontId="3" fillId="7" borderId="88" xfId="0" applyNumberFormat="1" applyFont="1" applyFill="1" applyBorder="1" applyAlignment="1">
      <alignment horizontal="center" vertical="top"/>
    </xf>
    <xf numFmtId="3" fontId="5" fillId="2" borderId="57" xfId="0" applyNumberFormat="1" applyFont="1" applyFill="1" applyBorder="1" applyAlignment="1">
      <alignment horizontal="right" vertical="top"/>
    </xf>
    <xf numFmtId="3" fontId="5" fillId="2" borderId="79" xfId="0" applyNumberFormat="1" applyFont="1" applyFill="1" applyBorder="1" applyAlignment="1">
      <alignment horizontal="right" vertical="top"/>
    </xf>
    <xf numFmtId="49" fontId="5" fillId="7" borderId="58" xfId="0" applyNumberFormat="1" applyFont="1" applyFill="1" applyBorder="1" applyAlignment="1">
      <alignment horizontal="center" vertical="top"/>
    </xf>
    <xf numFmtId="3" fontId="5" fillId="2" borderId="4" xfId="0" applyNumberFormat="1" applyFont="1" applyFill="1" applyBorder="1" applyAlignment="1">
      <alignment horizontal="right" vertical="top"/>
    </xf>
    <xf numFmtId="3" fontId="5" fillId="9" borderId="31" xfId="0" applyNumberFormat="1" applyFont="1" applyFill="1" applyBorder="1" applyAlignment="1">
      <alignment horizontal="right" vertical="top"/>
    </xf>
    <xf numFmtId="49" fontId="5" fillId="7" borderId="24" xfId="0" applyNumberFormat="1" applyFont="1" applyFill="1" applyBorder="1" applyAlignment="1">
      <alignment horizontal="center" vertical="top"/>
    </xf>
    <xf numFmtId="0" fontId="3" fillId="7" borderId="24" xfId="0" applyFont="1" applyFill="1" applyBorder="1" applyAlignment="1">
      <alignment horizontal="center" vertical="center" wrapText="1"/>
    </xf>
    <xf numFmtId="166" fontId="3" fillId="7" borderId="50" xfId="0" applyNumberFormat="1" applyFont="1" applyFill="1" applyBorder="1" applyAlignment="1">
      <alignment horizontal="right" vertical="top"/>
    </xf>
    <xf numFmtId="0" fontId="3" fillId="7" borderId="50" xfId="0" applyNumberFormat="1" applyFont="1" applyFill="1" applyBorder="1" applyAlignment="1">
      <alignment horizontal="center" vertical="top"/>
    </xf>
    <xf numFmtId="3" fontId="3" fillId="7" borderId="41" xfId="0" applyNumberFormat="1" applyFont="1" applyFill="1" applyBorder="1" applyAlignment="1">
      <alignment vertical="top"/>
    </xf>
    <xf numFmtId="3" fontId="3" fillId="7" borderId="12" xfId="0" applyNumberFormat="1" applyFont="1" applyFill="1" applyBorder="1" applyAlignment="1">
      <alignment vertical="top"/>
    </xf>
    <xf numFmtId="3" fontId="3" fillId="7" borderId="112" xfId="0" applyNumberFormat="1" applyFont="1" applyFill="1" applyBorder="1" applyAlignment="1">
      <alignment vertical="top"/>
    </xf>
    <xf numFmtId="3" fontId="3" fillId="0" borderId="78" xfId="0" applyNumberFormat="1" applyFont="1" applyFill="1" applyBorder="1" applyAlignment="1">
      <alignment horizontal="right" vertical="top"/>
    </xf>
    <xf numFmtId="3" fontId="3" fillId="0" borderId="43" xfId="0" applyNumberFormat="1" applyFont="1" applyFill="1" applyBorder="1" applyAlignment="1">
      <alignment vertical="top"/>
    </xf>
    <xf numFmtId="3" fontId="5" fillId="10" borderId="58" xfId="0" applyNumberFormat="1" applyFont="1" applyFill="1" applyBorder="1" applyAlignment="1">
      <alignment horizontal="right" vertical="top"/>
    </xf>
    <xf numFmtId="3" fontId="3" fillId="7" borderId="43" xfId="0" applyNumberFormat="1" applyFont="1" applyFill="1" applyBorder="1" applyAlignment="1">
      <alignment horizontal="right" vertical="top"/>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49" fontId="5" fillId="7" borderId="18" xfId="0" applyNumberFormat="1" applyFont="1" applyFill="1" applyBorder="1" applyAlignment="1">
      <alignment horizontal="center" vertical="top"/>
    </xf>
    <xf numFmtId="0" fontId="3" fillId="3" borderId="116" xfId="0" applyFont="1" applyFill="1" applyBorder="1" applyAlignment="1">
      <alignment horizontal="left" vertical="top" wrapText="1"/>
    </xf>
    <xf numFmtId="49" fontId="5" fillId="0" borderId="18" xfId="0" applyNumberFormat="1" applyFont="1" applyBorder="1" applyAlignment="1">
      <alignment horizontal="center" vertical="top"/>
    </xf>
    <xf numFmtId="0" fontId="3" fillId="0" borderId="33" xfId="0" applyFont="1" applyBorder="1" applyAlignment="1">
      <alignment horizontal="center" vertical="top"/>
    </xf>
    <xf numFmtId="0" fontId="3" fillId="0" borderId="38" xfId="0" applyFont="1" applyFill="1" applyBorder="1" applyAlignment="1">
      <alignment horizontal="left" vertical="top" wrapText="1"/>
    </xf>
    <xf numFmtId="165" fontId="5" fillId="0" borderId="51" xfId="0" applyNumberFormat="1" applyFont="1" applyFill="1" applyBorder="1" applyAlignment="1">
      <alignment horizontal="center" vertical="top" wrapText="1"/>
    </xf>
    <xf numFmtId="0" fontId="3" fillId="7" borderId="38" xfId="0" applyFont="1" applyFill="1" applyBorder="1" applyAlignment="1">
      <alignment horizontal="left" vertical="top" wrapText="1"/>
    </xf>
    <xf numFmtId="49" fontId="5" fillId="9" borderId="35" xfId="0" applyNumberFormat="1" applyFont="1" applyFill="1" applyBorder="1" applyAlignment="1">
      <alignment horizontal="center" vertical="top"/>
    </xf>
    <xf numFmtId="0" fontId="3" fillId="3" borderId="18" xfId="0" applyFont="1" applyFill="1" applyBorder="1" applyAlignment="1">
      <alignment horizontal="left" vertical="top" wrapText="1"/>
    </xf>
    <xf numFmtId="0" fontId="20" fillId="7" borderId="35" xfId="0" applyFont="1" applyFill="1" applyBorder="1" applyAlignment="1">
      <alignment horizontal="center" vertical="top" wrapText="1"/>
    </xf>
    <xf numFmtId="0" fontId="3" fillId="3" borderId="7"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7" borderId="7" xfId="0" applyFont="1" applyFill="1" applyBorder="1" applyAlignment="1">
      <alignment horizontal="center" vertical="top" wrapText="1"/>
    </xf>
    <xf numFmtId="49" fontId="5" fillId="7" borderId="11" xfId="0" applyNumberFormat="1" applyFont="1" applyFill="1" applyBorder="1" applyAlignment="1">
      <alignment horizontal="center" vertical="top"/>
    </xf>
    <xf numFmtId="0" fontId="3" fillId="3" borderId="36" xfId="0" applyFont="1" applyFill="1" applyBorder="1" applyAlignment="1">
      <alignment horizontal="left" vertical="top" wrapText="1"/>
    </xf>
    <xf numFmtId="0" fontId="3" fillId="3" borderId="30" xfId="0" applyFont="1" applyFill="1" applyBorder="1" applyAlignment="1">
      <alignment horizontal="left" vertical="top" wrapText="1"/>
    </xf>
    <xf numFmtId="49" fontId="5" fillId="3" borderId="18" xfId="0" applyNumberFormat="1" applyFont="1" applyFill="1" applyBorder="1" applyAlignment="1">
      <alignment horizontal="center" vertical="top"/>
    </xf>
    <xf numFmtId="0" fontId="3" fillId="3" borderId="50" xfId="0" applyFont="1" applyFill="1" applyBorder="1" applyAlignment="1">
      <alignment horizontal="left" vertical="top" wrapText="1"/>
    </xf>
    <xf numFmtId="0" fontId="5" fillId="3" borderId="35" xfId="0" applyFont="1" applyFill="1" applyBorder="1" applyAlignment="1">
      <alignment horizontal="center" vertical="top" wrapText="1"/>
    </xf>
    <xf numFmtId="0" fontId="3" fillId="0" borderId="35" xfId="0" applyFont="1" applyBorder="1" applyAlignment="1">
      <alignment vertical="top" wrapText="1"/>
    </xf>
    <xf numFmtId="0" fontId="11" fillId="0" borderId="35" xfId="0" applyFont="1" applyBorder="1" applyAlignment="1">
      <alignment vertical="top" wrapText="1"/>
    </xf>
    <xf numFmtId="49" fontId="5" fillId="7" borderId="18"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5" fillId="0" borderId="51" xfId="0" applyFont="1" applyFill="1" applyBorder="1" applyAlignment="1">
      <alignment horizontal="center" vertical="top" wrapText="1"/>
    </xf>
    <xf numFmtId="0" fontId="5" fillId="0" borderId="35" xfId="0" applyFont="1" applyFill="1" applyBorder="1" applyAlignment="1">
      <alignment horizontal="center" vertical="top" wrapText="1"/>
    </xf>
    <xf numFmtId="165" fontId="3" fillId="7" borderId="35" xfId="0" applyNumberFormat="1" applyFont="1" applyFill="1" applyBorder="1" applyAlignment="1">
      <alignment horizontal="left" vertical="center" textRotation="90" wrapText="1"/>
    </xf>
    <xf numFmtId="49" fontId="5" fillId="9" borderId="30" xfId="0" applyNumberFormat="1" applyFont="1" applyFill="1" applyBorder="1" applyAlignment="1">
      <alignment horizontal="center" vertical="top"/>
    </xf>
    <xf numFmtId="49" fontId="5" fillId="9" borderId="16"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7" borderId="29" xfId="0" applyNumberFormat="1" applyFont="1" applyFill="1" applyBorder="1" applyAlignment="1">
      <alignment horizontal="center" vertical="top"/>
    </xf>
    <xf numFmtId="49" fontId="5" fillId="7" borderId="1" xfId="0" applyNumberFormat="1" applyFont="1" applyFill="1" applyBorder="1" applyAlignment="1">
      <alignment horizontal="center" vertical="top"/>
    </xf>
    <xf numFmtId="49" fontId="5" fillId="7" borderId="20" xfId="0" applyNumberFormat="1" applyFont="1" applyFill="1" applyBorder="1" applyAlignment="1">
      <alignment horizontal="center" vertical="top"/>
    </xf>
    <xf numFmtId="0" fontId="3" fillId="7" borderId="16" xfId="0" applyFont="1" applyFill="1" applyBorder="1" applyAlignment="1">
      <alignment horizontal="left" vertical="top" wrapText="1"/>
    </xf>
    <xf numFmtId="0" fontId="3" fillId="7" borderId="6" xfId="0" applyFont="1" applyFill="1" applyBorder="1" applyAlignment="1">
      <alignment horizontal="center" vertical="top" wrapText="1"/>
    </xf>
    <xf numFmtId="0" fontId="11" fillId="0" borderId="35" xfId="0" applyFont="1" applyBorder="1" applyAlignment="1">
      <alignment vertical="top"/>
    </xf>
    <xf numFmtId="3" fontId="3" fillId="3" borderId="11" xfId="0" applyNumberFormat="1" applyFont="1" applyFill="1" applyBorder="1" applyAlignment="1">
      <alignment horizontal="center" vertical="top"/>
    </xf>
    <xf numFmtId="0" fontId="3" fillId="0" borderId="7" xfId="0" applyFont="1" applyFill="1" applyBorder="1" applyAlignment="1">
      <alignment horizontal="left" vertical="top" wrapText="1"/>
    </xf>
    <xf numFmtId="0" fontId="3" fillId="3" borderId="21" xfId="0" applyFont="1" applyFill="1" applyBorder="1" applyAlignment="1">
      <alignment vertical="top" wrapText="1"/>
    </xf>
    <xf numFmtId="0" fontId="3" fillId="3" borderId="28" xfId="0" applyFont="1" applyFill="1" applyBorder="1" applyAlignment="1">
      <alignment vertical="top" wrapText="1"/>
    </xf>
    <xf numFmtId="0" fontId="5" fillId="0" borderId="67" xfId="0" applyFont="1" applyFill="1" applyBorder="1" applyAlignment="1">
      <alignment horizontal="center" vertical="top" wrapText="1"/>
    </xf>
    <xf numFmtId="49" fontId="5" fillId="7" borderId="28" xfId="0" applyNumberFormat="1" applyFont="1" applyFill="1" applyBorder="1" applyAlignment="1">
      <alignment horizontal="center" vertical="top"/>
    </xf>
    <xf numFmtId="0" fontId="3" fillId="7" borderId="30" xfId="0" applyFont="1" applyFill="1" applyBorder="1" applyAlignment="1">
      <alignment horizontal="left" vertical="top" wrapText="1"/>
    </xf>
    <xf numFmtId="3" fontId="3" fillId="7" borderId="27"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0" fontId="3" fillId="7" borderId="7" xfId="0" applyFont="1" applyFill="1" applyBorder="1" applyAlignment="1">
      <alignment horizontal="center" vertical="center" textRotation="90" wrapText="1"/>
    </xf>
    <xf numFmtId="49" fontId="5" fillId="9" borderId="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7" borderId="26" xfId="0" applyNumberFormat="1" applyFont="1" applyFill="1" applyBorder="1" applyAlignment="1">
      <alignment horizontal="center" vertical="top"/>
    </xf>
    <xf numFmtId="0" fontId="5" fillId="3" borderId="27" xfId="0" applyFont="1" applyFill="1" applyBorder="1" applyAlignment="1">
      <alignment vertical="top" wrapText="1"/>
    </xf>
    <xf numFmtId="0" fontId="3" fillId="3" borderId="18" xfId="0" applyFont="1" applyFill="1" applyBorder="1" applyAlignment="1">
      <alignment vertical="top" wrapText="1"/>
    </xf>
    <xf numFmtId="0" fontId="11" fillId="0" borderId="32" xfId="0" applyFont="1" applyBorder="1" applyAlignment="1">
      <alignment vertical="top" wrapText="1"/>
    </xf>
    <xf numFmtId="0" fontId="5" fillId="7" borderId="5" xfId="0" applyFont="1" applyFill="1" applyBorder="1" applyAlignment="1">
      <alignment horizontal="center" vertical="top" wrapText="1"/>
    </xf>
    <xf numFmtId="49" fontId="5" fillId="7" borderId="27" xfId="0" applyNumberFormat="1" applyFont="1" applyFill="1" applyBorder="1" applyAlignment="1">
      <alignment horizontal="center" vertical="top"/>
    </xf>
    <xf numFmtId="0" fontId="3" fillId="7" borderId="38" xfId="0" applyFont="1" applyFill="1" applyBorder="1" applyAlignment="1">
      <alignment vertical="top" wrapText="1"/>
    </xf>
    <xf numFmtId="0" fontId="5" fillId="0" borderId="7" xfId="0" applyFont="1" applyFill="1" applyBorder="1" applyAlignment="1">
      <alignment horizontal="center" vertical="top" wrapText="1"/>
    </xf>
    <xf numFmtId="49" fontId="5" fillId="7" borderId="0" xfId="0" applyNumberFormat="1" applyFont="1" applyFill="1" applyBorder="1" applyAlignment="1">
      <alignment horizontal="center" vertical="top"/>
    </xf>
    <xf numFmtId="0" fontId="3" fillId="7" borderId="21" xfId="0" applyFont="1" applyFill="1" applyBorder="1" applyAlignment="1">
      <alignment vertical="top" wrapText="1"/>
    </xf>
    <xf numFmtId="49" fontId="5" fillId="7" borderId="31" xfId="0" applyNumberFormat="1" applyFont="1" applyFill="1" applyBorder="1" applyAlignment="1">
      <alignment horizontal="center" vertical="top"/>
    </xf>
    <xf numFmtId="49" fontId="5" fillId="7" borderId="43"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0" fontId="3" fillId="7" borderId="18" xfId="0" applyFont="1" applyFill="1" applyBorder="1" applyAlignment="1">
      <alignment vertical="top" wrapText="1"/>
    </xf>
    <xf numFmtId="0" fontId="11" fillId="0" borderId="18" xfId="0" applyFont="1" applyBorder="1" applyAlignment="1">
      <alignment vertical="top" wrapText="1"/>
    </xf>
    <xf numFmtId="0" fontId="3" fillId="0" borderId="7" xfId="0" applyFont="1" applyFill="1" applyBorder="1" applyAlignment="1">
      <alignment vertical="top" wrapText="1"/>
    </xf>
    <xf numFmtId="0" fontId="3" fillId="3" borderId="7" xfId="0" applyFont="1" applyFill="1" applyBorder="1" applyAlignment="1">
      <alignment horizontal="center" vertical="top" wrapText="1"/>
    </xf>
    <xf numFmtId="0" fontId="3" fillId="7" borderId="7" xfId="0" applyFont="1" applyFill="1" applyBorder="1" applyAlignment="1">
      <alignment vertical="top" wrapText="1"/>
    </xf>
    <xf numFmtId="0" fontId="3" fillId="2" borderId="57" xfId="0" applyFont="1" applyFill="1" applyBorder="1" applyAlignment="1">
      <alignment horizontal="center" vertical="top" wrapText="1"/>
    </xf>
    <xf numFmtId="49" fontId="5" fillId="9"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11" fillId="0" borderId="0" xfId="0" applyFont="1" applyAlignment="1">
      <alignment vertical="top" wrapText="1"/>
    </xf>
    <xf numFmtId="0" fontId="3" fillId="7" borderId="35" xfId="0" applyFont="1" applyFill="1" applyBorder="1" applyAlignment="1">
      <alignment horizontal="center" vertical="center" textRotation="90" wrapText="1"/>
    </xf>
    <xf numFmtId="0" fontId="3" fillId="7" borderId="7" xfId="0" applyFont="1" applyFill="1" applyBorder="1" applyAlignment="1">
      <alignment horizontal="left" vertical="top" wrapText="1"/>
    </xf>
    <xf numFmtId="3" fontId="3" fillId="7" borderId="11" xfId="0" applyNumberFormat="1" applyFont="1" applyFill="1" applyBorder="1" applyAlignment="1">
      <alignment horizontal="center" vertical="top"/>
    </xf>
    <xf numFmtId="49" fontId="5" fillId="0" borderId="15" xfId="0" applyNumberFormat="1" applyFont="1" applyBorder="1" applyAlignment="1">
      <alignment horizontal="center" vertical="top"/>
    </xf>
    <xf numFmtId="49" fontId="5" fillId="0" borderId="17" xfId="0" applyNumberFormat="1" applyFont="1" applyBorder="1" applyAlignment="1">
      <alignment horizontal="center" vertical="top"/>
    </xf>
    <xf numFmtId="3" fontId="3" fillId="3" borderId="11"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wrapText="1"/>
    </xf>
    <xf numFmtId="0" fontId="3" fillId="7" borderId="67" xfId="0" applyFont="1" applyFill="1" applyBorder="1" applyAlignment="1">
      <alignment horizontal="left" vertical="top" wrapText="1"/>
    </xf>
    <xf numFmtId="3" fontId="3" fillId="7" borderId="26" xfId="0" applyNumberFormat="1" applyFont="1" applyFill="1" applyBorder="1" applyAlignment="1">
      <alignment horizontal="center" vertical="top"/>
    </xf>
    <xf numFmtId="0" fontId="3" fillId="7" borderId="116" xfId="0" applyFont="1" applyFill="1" applyBorder="1" applyAlignment="1">
      <alignment horizontal="left" vertical="top" wrapText="1"/>
    </xf>
    <xf numFmtId="164" fontId="3" fillId="0" borderId="11" xfId="1" applyFont="1" applyFill="1" applyBorder="1" applyAlignment="1">
      <alignment horizontal="center" vertical="top" wrapText="1"/>
    </xf>
    <xf numFmtId="164" fontId="3" fillId="0" borderId="18" xfId="1" applyFont="1" applyFill="1" applyBorder="1" applyAlignment="1">
      <alignment horizontal="center" vertical="top" wrapText="1"/>
    </xf>
    <xf numFmtId="0" fontId="11" fillId="0" borderId="31" xfId="0" applyFont="1" applyBorder="1" applyAlignment="1"/>
    <xf numFmtId="0" fontId="11" fillId="0" borderId="32" xfId="0" applyFont="1" applyBorder="1" applyAlignment="1"/>
    <xf numFmtId="49" fontId="5" fillId="10" borderId="11"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26" xfId="0" applyNumberFormat="1" applyFont="1" applyFill="1" applyBorder="1" applyAlignment="1">
      <alignment horizontal="center" vertical="top"/>
    </xf>
    <xf numFmtId="0" fontId="3" fillId="7" borderId="28" xfId="0" applyFont="1" applyFill="1" applyBorder="1" applyAlignment="1">
      <alignment horizontal="left" vertical="top" wrapText="1"/>
    </xf>
    <xf numFmtId="49" fontId="5" fillId="0" borderId="11" xfId="0" applyNumberFormat="1" applyFont="1" applyBorder="1" applyAlignment="1">
      <alignment horizontal="center" vertical="top"/>
    </xf>
    <xf numFmtId="49" fontId="3" fillId="7" borderId="45" xfId="0" applyNumberFormat="1" applyFont="1" applyFill="1" applyBorder="1" applyAlignment="1">
      <alignment horizontal="center" vertical="top" wrapText="1"/>
    </xf>
    <xf numFmtId="49" fontId="5" fillId="0" borderId="26"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0" borderId="28" xfId="0" applyNumberFormat="1" applyFont="1" applyBorder="1" applyAlignment="1">
      <alignment horizontal="center" vertical="top"/>
    </xf>
    <xf numFmtId="49" fontId="3" fillId="0" borderId="6" xfId="0" applyNumberFormat="1" applyFont="1" applyBorder="1" applyAlignment="1">
      <alignment horizontal="center" vertical="top" wrapText="1"/>
    </xf>
    <xf numFmtId="3" fontId="3" fillId="7" borderId="11" xfId="0" applyNumberFormat="1" applyFont="1" applyFill="1" applyBorder="1" applyAlignment="1">
      <alignment horizontal="left" vertical="top" wrapText="1"/>
    </xf>
    <xf numFmtId="3" fontId="3" fillId="7" borderId="18" xfId="0" applyNumberFormat="1" applyFont="1" applyFill="1" applyBorder="1" applyAlignment="1">
      <alignment horizontal="left" vertical="top" wrapText="1"/>
    </xf>
    <xf numFmtId="49" fontId="3" fillId="7" borderId="6" xfId="0" applyNumberFormat="1" applyFont="1" applyFill="1" applyBorder="1" applyAlignment="1">
      <alignment horizontal="center" vertical="top" wrapText="1"/>
    </xf>
    <xf numFmtId="49" fontId="3" fillId="7" borderId="41" xfId="0" applyNumberFormat="1" applyFont="1" applyFill="1" applyBorder="1" applyAlignment="1">
      <alignment horizontal="center" vertical="top" wrapText="1"/>
    </xf>
    <xf numFmtId="0" fontId="11" fillId="7" borderId="6" xfId="0" applyFont="1" applyFill="1" applyBorder="1" applyAlignment="1">
      <alignment horizontal="center" vertical="top" wrapText="1"/>
    </xf>
    <xf numFmtId="0" fontId="18" fillId="0" borderId="7" xfId="0" applyFont="1" applyFill="1" applyBorder="1" applyAlignment="1">
      <alignment horizontal="left" vertical="top" wrapText="1"/>
    </xf>
    <xf numFmtId="49" fontId="5" fillId="0" borderId="29" xfId="0" applyNumberFormat="1" applyFont="1" applyBorder="1" applyAlignment="1">
      <alignment horizontal="center" vertical="top"/>
    </xf>
    <xf numFmtId="0" fontId="3" fillId="7" borderId="8" xfId="0" applyFont="1" applyFill="1" applyBorder="1" applyAlignment="1">
      <alignment horizontal="center" vertical="top" wrapText="1"/>
    </xf>
    <xf numFmtId="0" fontId="3" fillId="7" borderId="28" xfId="0" applyFont="1" applyFill="1" applyBorder="1" applyAlignment="1">
      <alignment vertical="top" wrapText="1"/>
    </xf>
    <xf numFmtId="49" fontId="5" fillId="3" borderId="1" xfId="0" applyNumberFormat="1" applyFont="1" applyFill="1" applyBorder="1" applyAlignment="1">
      <alignment horizontal="center" vertical="top"/>
    </xf>
    <xf numFmtId="49" fontId="5" fillId="3" borderId="11" xfId="0" applyNumberFormat="1" applyFont="1" applyFill="1" applyBorder="1" applyAlignment="1">
      <alignment horizontal="center" vertical="top"/>
    </xf>
    <xf numFmtId="49" fontId="5" fillId="3" borderId="11" xfId="0" applyNumberFormat="1" applyFont="1" applyFill="1" applyBorder="1" applyAlignment="1">
      <alignment horizontal="center" vertical="top" wrapText="1"/>
    </xf>
    <xf numFmtId="0" fontId="5" fillId="3" borderId="7" xfId="0" applyFont="1" applyFill="1" applyBorder="1" applyAlignment="1">
      <alignment horizontal="center" vertical="top" wrapText="1"/>
    </xf>
    <xf numFmtId="49" fontId="5" fillId="3" borderId="50" xfId="0" applyNumberFormat="1" applyFont="1" applyFill="1" applyBorder="1" applyAlignment="1">
      <alignment horizontal="center" vertical="top"/>
    </xf>
    <xf numFmtId="0" fontId="20" fillId="7" borderId="7" xfId="0" applyFont="1" applyFill="1" applyBorder="1" applyAlignment="1">
      <alignment horizontal="center" vertical="top" wrapText="1"/>
    </xf>
    <xf numFmtId="0" fontId="5" fillId="0" borderId="71" xfId="0" applyFont="1" applyBorder="1" applyAlignment="1">
      <alignment horizontal="center" vertical="center" wrapText="1"/>
    </xf>
    <xf numFmtId="49" fontId="3" fillId="0" borderId="67" xfId="0" applyNumberFormat="1" applyFont="1" applyBorder="1" applyAlignment="1">
      <alignment horizontal="center" vertical="top" wrapText="1"/>
    </xf>
    <xf numFmtId="165" fontId="3" fillId="7" borderId="49" xfId="0" applyNumberFormat="1" applyFont="1" applyFill="1" applyBorder="1" applyAlignment="1">
      <alignment horizontal="left" vertical="top" wrapText="1"/>
    </xf>
    <xf numFmtId="0" fontId="3" fillId="0" borderId="49" xfId="0" applyFont="1" applyFill="1" applyBorder="1" applyAlignment="1">
      <alignment horizontal="left" vertical="top" wrapText="1"/>
    </xf>
    <xf numFmtId="0" fontId="3" fillId="3" borderId="94" xfId="0" applyFont="1" applyFill="1" applyBorder="1" applyAlignment="1">
      <alignment horizontal="left" vertical="top" wrapText="1"/>
    </xf>
    <xf numFmtId="3" fontId="5" fillId="5" borderId="71" xfId="0" applyNumberFormat="1" applyFont="1" applyFill="1" applyBorder="1" applyAlignment="1">
      <alignment horizontal="center" vertical="top" wrapText="1"/>
    </xf>
    <xf numFmtId="3" fontId="5" fillId="8" borderId="70" xfId="0" applyNumberFormat="1" applyFont="1" applyFill="1" applyBorder="1" applyAlignment="1">
      <alignment horizontal="center" vertical="top" wrapText="1"/>
    </xf>
    <xf numFmtId="0" fontId="3" fillId="7" borderId="0" xfId="0" applyFont="1" applyFill="1" applyBorder="1" applyAlignment="1">
      <alignment horizontal="left" vertical="top" wrapText="1"/>
    </xf>
    <xf numFmtId="0" fontId="3" fillId="0" borderId="6" xfId="0" applyFont="1" applyBorder="1" applyAlignment="1">
      <alignment horizontal="center" vertical="top" wrapText="1"/>
    </xf>
    <xf numFmtId="3" fontId="3" fillId="8" borderId="70" xfId="0" applyNumberFormat="1" applyFont="1" applyFill="1" applyBorder="1" applyAlignment="1">
      <alignment horizontal="center" vertical="top" wrapText="1"/>
    </xf>
    <xf numFmtId="3" fontId="3" fillId="0" borderId="70" xfId="0" applyNumberFormat="1" applyFont="1" applyBorder="1" applyAlignment="1">
      <alignment horizontal="center" vertical="top" wrapText="1"/>
    </xf>
    <xf numFmtId="3" fontId="5" fillId="5" borderId="70" xfId="0" applyNumberFormat="1" applyFont="1" applyFill="1" applyBorder="1" applyAlignment="1">
      <alignment horizontal="center" vertical="top" wrapText="1"/>
    </xf>
    <xf numFmtId="3" fontId="3" fillId="7" borderId="0" xfId="0" applyNumberFormat="1" applyFont="1" applyFill="1" applyAlignment="1">
      <alignment vertical="top"/>
    </xf>
    <xf numFmtId="3" fontId="3" fillId="7" borderId="70" xfId="0" applyNumberFormat="1" applyFont="1" applyFill="1" applyBorder="1" applyAlignment="1">
      <alignment horizontal="center" vertical="top" wrapText="1"/>
    </xf>
    <xf numFmtId="0" fontId="3" fillId="7" borderId="67" xfId="0" applyFont="1" applyFill="1" applyBorder="1" applyAlignment="1">
      <alignment horizontal="center" vertical="center" textRotation="90" wrapText="1"/>
    </xf>
    <xf numFmtId="3" fontId="5" fillId="4" borderId="75" xfId="0" applyNumberFormat="1" applyFont="1" applyFill="1" applyBorder="1" applyAlignment="1">
      <alignment horizontal="center" vertical="top" wrapText="1"/>
    </xf>
    <xf numFmtId="49" fontId="5" fillId="10" borderId="50" xfId="0" applyNumberFormat="1" applyFont="1" applyFill="1" applyBorder="1" applyAlignment="1">
      <alignment horizontal="center" vertical="top"/>
    </xf>
    <xf numFmtId="0" fontId="3" fillId="7" borderId="88" xfId="0" applyFont="1" applyFill="1" applyBorder="1" applyAlignment="1">
      <alignment horizontal="left" vertical="top" wrapText="1"/>
    </xf>
    <xf numFmtId="0" fontId="5" fillId="3" borderId="38" xfId="0" applyFont="1" applyFill="1" applyBorder="1" applyAlignment="1">
      <alignment horizontal="center" vertical="top" wrapText="1"/>
    </xf>
    <xf numFmtId="165" fontId="5" fillId="7" borderId="38" xfId="0" applyNumberFormat="1" applyFont="1" applyFill="1" applyBorder="1" applyAlignment="1">
      <alignment horizontal="center" vertical="top" wrapText="1"/>
    </xf>
    <xf numFmtId="165" fontId="5" fillId="0" borderId="30" xfId="0" applyNumberFormat="1" applyFont="1" applyFill="1" applyBorder="1" applyAlignment="1">
      <alignment horizontal="center" vertical="top" wrapText="1"/>
    </xf>
    <xf numFmtId="0" fontId="5" fillId="3" borderId="30" xfId="0" applyFont="1" applyFill="1" applyBorder="1" applyAlignment="1">
      <alignment horizontal="center" vertical="top" wrapText="1"/>
    </xf>
    <xf numFmtId="49" fontId="5" fillId="0" borderId="27" xfId="0" applyNumberFormat="1" applyFont="1" applyBorder="1" applyAlignment="1">
      <alignment horizontal="center" vertical="top"/>
    </xf>
    <xf numFmtId="166" fontId="3" fillId="0" borderId="2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49" fontId="3" fillId="0" borderId="41" xfId="0" applyNumberFormat="1" applyFont="1" applyBorder="1" applyAlignment="1">
      <alignment horizontal="center" vertical="top" wrapText="1"/>
    </xf>
    <xf numFmtId="49" fontId="5" fillId="10" borderId="58" xfId="0" applyNumberFormat="1" applyFont="1" applyFill="1" applyBorder="1" applyAlignment="1">
      <alignment horizontal="center" vertical="top"/>
    </xf>
    <xf numFmtId="0" fontId="3" fillId="0" borderId="5" xfId="0" applyFont="1" applyFill="1" applyBorder="1" applyAlignment="1">
      <alignment horizontal="left" vertical="top" wrapText="1"/>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3" fillId="3" borderId="32" xfId="0" applyFont="1" applyFill="1" applyBorder="1" applyAlignment="1">
      <alignment vertical="top" wrapText="1"/>
    </xf>
    <xf numFmtId="0" fontId="18" fillId="7" borderId="35" xfId="0" applyFont="1" applyFill="1" applyBorder="1" applyAlignment="1">
      <alignment vertical="top" wrapText="1"/>
    </xf>
    <xf numFmtId="0" fontId="18" fillId="7" borderId="50" xfId="0" applyFont="1" applyFill="1" applyBorder="1" applyAlignment="1">
      <alignment horizontal="center" vertical="top" wrapText="1"/>
    </xf>
    <xf numFmtId="3" fontId="18" fillId="7" borderId="11" xfId="0" applyNumberFormat="1" applyFont="1" applyFill="1" applyBorder="1" applyAlignment="1">
      <alignment horizontal="center" vertical="top"/>
    </xf>
    <xf numFmtId="3" fontId="3" fillId="7" borderId="11" xfId="0" applyNumberFormat="1" applyFont="1" applyFill="1" applyBorder="1" applyAlignment="1">
      <alignment horizontal="center" wrapText="1"/>
    </xf>
    <xf numFmtId="3" fontId="3" fillId="7" borderId="18" xfId="0" applyNumberFormat="1" applyFont="1" applyFill="1" applyBorder="1" applyAlignment="1">
      <alignment horizontal="center" wrapText="1"/>
    </xf>
    <xf numFmtId="0" fontId="18" fillId="0" borderId="67" xfId="0" applyFont="1" applyFill="1" applyBorder="1" applyAlignment="1">
      <alignment vertical="top" wrapText="1"/>
    </xf>
    <xf numFmtId="0" fontId="11" fillId="0" borderId="0" xfId="0" applyFont="1" applyAlignment="1">
      <alignment vertical="top"/>
    </xf>
    <xf numFmtId="0" fontId="11" fillId="7" borderId="24" xfId="0" applyFont="1" applyFill="1" applyBorder="1" applyAlignment="1">
      <alignment horizontal="center" vertical="top" wrapText="1"/>
    </xf>
    <xf numFmtId="0" fontId="11" fillId="7" borderId="7" xfId="0" applyFont="1" applyFill="1" applyBorder="1" applyAlignment="1">
      <alignment vertical="top"/>
    </xf>
    <xf numFmtId="0" fontId="11" fillId="7" borderId="78" xfId="0" applyFont="1" applyFill="1" applyBorder="1" applyAlignment="1">
      <alignment horizontal="center" vertical="center" wrapText="1"/>
    </xf>
    <xf numFmtId="0" fontId="11" fillId="10" borderId="9" xfId="0" applyFont="1" applyFill="1" applyBorder="1" applyAlignment="1"/>
    <xf numFmtId="3" fontId="3" fillId="7" borderId="13" xfId="0" applyNumberFormat="1" applyFont="1" applyFill="1" applyBorder="1" applyAlignment="1">
      <alignment vertical="top"/>
    </xf>
    <xf numFmtId="3" fontId="3" fillId="7" borderId="15" xfId="0" applyNumberFormat="1" applyFont="1" applyFill="1" applyBorder="1" applyAlignment="1">
      <alignment vertical="top"/>
    </xf>
    <xf numFmtId="3" fontId="3" fillId="7" borderId="71" xfId="0" applyNumberFormat="1" applyFont="1" applyFill="1" applyBorder="1" applyAlignment="1">
      <alignment vertical="top"/>
    </xf>
    <xf numFmtId="0" fontId="11" fillId="7" borderId="16" xfId="0" applyFont="1" applyFill="1" applyBorder="1" applyAlignment="1">
      <alignment horizontal="center" vertical="center" textRotation="90" wrapText="1"/>
    </xf>
    <xf numFmtId="0" fontId="3" fillId="0" borderId="88" xfId="0" applyNumberFormat="1" applyFont="1" applyFill="1" applyBorder="1" applyAlignment="1">
      <alignment horizontal="center" vertical="top"/>
    </xf>
    <xf numFmtId="0" fontId="9" fillId="7" borderId="29" xfId="0" applyFont="1" applyFill="1" applyBorder="1" applyAlignment="1">
      <alignment horizontal="center" vertical="top" wrapText="1"/>
    </xf>
    <xf numFmtId="3" fontId="3" fillId="7" borderId="14" xfId="0" applyNumberFormat="1" applyFont="1" applyFill="1" applyBorder="1" applyAlignment="1">
      <alignment horizontal="right" vertical="top"/>
    </xf>
    <xf numFmtId="3" fontId="3" fillId="7" borderId="76" xfId="0" applyNumberFormat="1" applyFont="1" applyFill="1" applyBorder="1" applyAlignment="1">
      <alignment horizontal="right" vertical="top"/>
    </xf>
    <xf numFmtId="0" fontId="11" fillId="0" borderId="6" xfId="0" applyFont="1" applyBorder="1" applyAlignment="1">
      <alignment horizontal="center" vertical="top" wrapText="1"/>
    </xf>
    <xf numFmtId="0" fontId="18" fillId="0" borderId="0" xfId="0" applyFont="1" applyFill="1" applyBorder="1" applyAlignment="1">
      <alignment vertical="top" wrapText="1"/>
    </xf>
    <xf numFmtId="0" fontId="18" fillId="0" borderId="50" xfId="0" applyFont="1" applyFill="1" applyBorder="1" applyAlignment="1">
      <alignment horizontal="center" vertical="top" wrapText="1"/>
    </xf>
    <xf numFmtId="0" fontId="18" fillId="0" borderId="78" xfId="0" applyFont="1" applyFill="1" applyBorder="1" applyAlignment="1">
      <alignment vertical="top" wrapText="1"/>
    </xf>
    <xf numFmtId="166" fontId="3" fillId="7" borderId="11" xfId="0" applyNumberFormat="1" applyFont="1" applyFill="1" applyBorder="1" applyAlignment="1">
      <alignment horizontal="right" vertical="top"/>
    </xf>
    <xf numFmtId="0" fontId="18" fillId="7" borderId="32" xfId="0" applyFont="1" applyFill="1" applyBorder="1" applyAlignment="1">
      <alignment horizontal="left" vertical="top" wrapText="1"/>
    </xf>
    <xf numFmtId="166" fontId="3" fillId="8" borderId="35" xfId="0" applyNumberFormat="1" applyFont="1" applyFill="1" applyBorder="1" applyAlignment="1">
      <alignment vertical="top"/>
    </xf>
    <xf numFmtId="0" fontId="11" fillId="0" borderId="54" xfId="0" applyFont="1" applyBorder="1" applyAlignment="1"/>
    <xf numFmtId="166" fontId="3" fillId="3" borderId="63" xfId="0" applyNumberFormat="1" applyFont="1" applyFill="1" applyBorder="1" applyAlignment="1">
      <alignment horizontal="right" vertical="top" wrapText="1"/>
    </xf>
    <xf numFmtId="166" fontId="3" fillId="7" borderId="0" xfId="0" applyNumberFormat="1" applyFont="1" applyFill="1" applyBorder="1" applyAlignment="1">
      <alignment horizontal="right" vertical="top" wrapText="1"/>
    </xf>
    <xf numFmtId="3" fontId="3" fillId="7" borderId="51" xfId="0" applyNumberFormat="1" applyFont="1" applyFill="1" applyBorder="1" applyAlignment="1">
      <alignment horizontal="right" vertical="top" wrapText="1"/>
    </xf>
    <xf numFmtId="3" fontId="3" fillId="3" borderId="67" xfId="0" applyNumberFormat="1" applyFont="1" applyFill="1" applyBorder="1" applyAlignment="1">
      <alignment horizontal="right" vertical="top" wrapText="1"/>
    </xf>
    <xf numFmtId="3" fontId="3" fillId="7" borderId="124" xfId="0" applyNumberFormat="1" applyFont="1" applyFill="1" applyBorder="1" applyAlignment="1">
      <alignment horizontal="right" vertical="top" wrapText="1"/>
    </xf>
    <xf numFmtId="3" fontId="3" fillId="3" borderId="35" xfId="0" applyNumberFormat="1" applyFont="1" applyFill="1" applyBorder="1" applyAlignment="1">
      <alignment horizontal="right" vertical="top" wrapText="1"/>
    </xf>
    <xf numFmtId="164" fontId="3" fillId="0" borderId="11" xfId="1" applyFont="1" applyFill="1" applyBorder="1" applyAlignment="1">
      <alignment horizontal="center" vertical="top" wrapText="1"/>
    </xf>
    <xf numFmtId="0" fontId="11" fillId="0" borderId="31" xfId="0" applyFont="1" applyBorder="1" applyAlignment="1"/>
    <xf numFmtId="164" fontId="3" fillId="0" borderId="18" xfId="1" applyFont="1" applyFill="1" applyBorder="1" applyAlignment="1">
      <alignment horizontal="center" vertical="top" wrapText="1"/>
    </xf>
    <xf numFmtId="0" fontId="11" fillId="0" borderId="32" xfId="0" applyFont="1" applyBorder="1" applyAlignment="1"/>
    <xf numFmtId="49" fontId="3" fillId="0" borderId="20"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3" fillId="7" borderId="38" xfId="0" applyFont="1" applyFill="1" applyBorder="1" applyAlignment="1">
      <alignment horizontal="left" vertical="top" wrapText="1"/>
    </xf>
    <xf numFmtId="0" fontId="11" fillId="0" borderId="7" xfId="0" applyFont="1" applyBorder="1" applyAlignment="1"/>
    <xf numFmtId="0" fontId="11" fillId="0" borderId="9" xfId="0" applyFont="1" applyBorder="1" applyAlignment="1"/>
    <xf numFmtId="0" fontId="3" fillId="0" borderId="3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30" xfId="0" applyFont="1" applyFill="1" applyBorder="1" applyAlignment="1">
      <alignment horizontal="left" vertical="top" wrapText="1"/>
    </xf>
    <xf numFmtId="49" fontId="3" fillId="7" borderId="21" xfId="0" applyNumberFormat="1" applyFont="1" applyFill="1" applyBorder="1" applyAlignment="1">
      <alignment horizontal="center" vertical="top"/>
    </xf>
    <xf numFmtId="0" fontId="11" fillId="0" borderId="88" xfId="0" applyFont="1" applyBorder="1" applyAlignment="1">
      <alignment vertical="top"/>
    </xf>
    <xf numFmtId="49" fontId="5" fillId="2" borderId="73" xfId="0" applyNumberFormat="1" applyFont="1" applyFill="1" applyBorder="1" applyAlignment="1">
      <alignment horizontal="right" vertical="top"/>
    </xf>
    <xf numFmtId="49" fontId="5" fillId="2" borderId="74" xfId="0" applyNumberFormat="1" applyFont="1" applyFill="1" applyBorder="1" applyAlignment="1">
      <alignment horizontal="right" vertical="top"/>
    </xf>
    <xf numFmtId="0" fontId="3" fillId="2" borderId="73" xfId="0" applyFont="1" applyFill="1" applyBorder="1" applyAlignment="1">
      <alignment horizontal="center" vertical="top" wrapText="1"/>
    </xf>
    <xf numFmtId="0" fontId="3" fillId="2" borderId="74" xfId="0" applyFont="1" applyFill="1" applyBorder="1" applyAlignment="1">
      <alignment horizontal="center" vertical="top" wrapText="1"/>
    </xf>
    <xf numFmtId="49" fontId="5" fillId="2" borderId="77" xfId="0" applyNumberFormat="1" applyFont="1" applyFill="1" applyBorder="1" applyAlignment="1">
      <alignment horizontal="left" vertical="top"/>
    </xf>
    <xf numFmtId="49" fontId="5" fillId="2" borderId="73" xfId="0" applyNumberFormat="1" applyFont="1" applyFill="1" applyBorder="1" applyAlignment="1">
      <alignment horizontal="left" vertical="top"/>
    </xf>
    <xf numFmtId="49" fontId="5" fillId="2" borderId="74" xfId="0" applyNumberFormat="1" applyFont="1" applyFill="1" applyBorder="1" applyAlignment="1">
      <alignment horizontal="left" vertical="top"/>
    </xf>
    <xf numFmtId="0" fontId="3" fillId="7" borderId="5" xfId="0" applyFont="1" applyFill="1" applyBorder="1" applyAlignment="1">
      <alignment horizontal="left" vertical="top" wrapText="1"/>
    </xf>
    <xf numFmtId="0" fontId="3" fillId="7" borderId="7" xfId="0" applyFont="1" applyFill="1" applyBorder="1" applyAlignment="1">
      <alignment horizontal="left" vertical="top" wrapText="1"/>
    </xf>
    <xf numFmtId="0" fontId="11" fillId="7" borderId="30" xfId="0" applyFont="1" applyFill="1" applyBorder="1" applyAlignment="1">
      <alignment horizontal="left" vertical="top" wrapText="1"/>
    </xf>
    <xf numFmtId="3" fontId="3" fillId="7" borderId="26"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0" fontId="3" fillId="7" borderId="116" xfId="0" applyFont="1" applyFill="1" applyBorder="1" applyAlignment="1">
      <alignment horizontal="left" vertical="top" wrapText="1"/>
    </xf>
    <xf numFmtId="0" fontId="11" fillId="0" borderId="30" xfId="0" applyFont="1" applyBorder="1" applyAlignment="1">
      <alignment horizontal="left" vertical="top" wrapText="1"/>
    </xf>
    <xf numFmtId="49" fontId="5" fillId="2" borderId="4" xfId="0" applyNumberFormat="1" applyFont="1" applyFill="1" applyBorder="1" applyAlignment="1">
      <alignment horizontal="left" vertical="top"/>
    </xf>
    <xf numFmtId="49" fontId="5" fillId="2" borderId="26" xfId="0" applyNumberFormat="1" applyFont="1" applyFill="1" applyBorder="1" applyAlignment="1">
      <alignment horizontal="left" vertical="top"/>
    </xf>
    <xf numFmtId="49" fontId="5" fillId="2" borderId="79" xfId="0" applyNumberFormat="1" applyFont="1" applyFill="1" applyBorder="1" applyAlignment="1">
      <alignment horizontal="left" vertical="top"/>
    </xf>
    <xf numFmtId="0" fontId="5" fillId="3" borderId="27" xfId="0" applyFont="1" applyFill="1" applyBorder="1" applyAlignment="1">
      <alignment vertical="top" wrapText="1"/>
    </xf>
    <xf numFmtId="0" fontId="11" fillId="0" borderId="18" xfId="0" applyFont="1" applyBorder="1" applyAlignment="1">
      <alignment vertical="top" wrapText="1"/>
    </xf>
    <xf numFmtId="0" fontId="11" fillId="0" borderId="28" xfId="0" applyFont="1" applyBorder="1" applyAlignment="1">
      <alignment vertical="top" wrapText="1"/>
    </xf>
    <xf numFmtId="0" fontId="9" fillId="7" borderId="5" xfId="0" applyFont="1" applyFill="1" applyBorder="1" applyAlignment="1">
      <alignment horizontal="center" vertical="center" textRotation="90" wrapText="1"/>
    </xf>
    <xf numFmtId="0" fontId="17" fillId="7" borderId="7" xfId="0" applyFont="1" applyFill="1" applyBorder="1" applyAlignment="1">
      <alignment horizontal="center" vertical="center" textRotation="90" wrapText="1"/>
    </xf>
    <xf numFmtId="0" fontId="17" fillId="7" borderId="67" xfId="0" applyFont="1" applyFill="1" applyBorder="1" applyAlignment="1">
      <alignment horizontal="center" vertical="center" textRotation="90" wrapText="1"/>
    </xf>
    <xf numFmtId="3" fontId="3" fillId="3" borderId="11" xfId="0" applyNumberFormat="1" applyFont="1" applyFill="1" applyBorder="1" applyAlignment="1">
      <alignment horizontal="center" vertical="top" wrapText="1"/>
    </xf>
    <xf numFmtId="0" fontId="11" fillId="0" borderId="11" xfId="0" applyFont="1" applyBorder="1" applyAlignment="1"/>
    <xf numFmtId="3" fontId="3" fillId="7" borderId="20"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center" wrapText="1"/>
    </xf>
    <xf numFmtId="0" fontId="11" fillId="0" borderId="18" xfId="0" applyFont="1" applyBorder="1" applyAlignment="1">
      <alignment vertical="center"/>
    </xf>
    <xf numFmtId="0" fontId="11" fillId="0" borderId="32" xfId="0" applyFont="1" applyBorder="1" applyAlignment="1">
      <alignment vertical="center"/>
    </xf>
    <xf numFmtId="0" fontId="3" fillId="3" borderId="70" xfId="0" applyFont="1" applyFill="1" applyBorder="1" applyAlignment="1">
      <alignment horizontal="left" vertical="top" wrapText="1"/>
    </xf>
    <xf numFmtId="0" fontId="3" fillId="3" borderId="66" xfId="0" applyFont="1" applyFill="1" applyBorder="1" applyAlignment="1">
      <alignment horizontal="left" vertical="top" wrapText="1"/>
    </xf>
    <xf numFmtId="0" fontId="3" fillId="3" borderId="44" xfId="0" applyFont="1" applyFill="1" applyBorder="1" applyAlignment="1">
      <alignment horizontal="left" vertical="top" wrapText="1"/>
    </xf>
    <xf numFmtId="0" fontId="3" fillId="0" borderId="70"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5" fillId="4" borderId="75" xfId="0" applyFont="1" applyFill="1" applyBorder="1" applyAlignment="1">
      <alignment horizontal="right" vertical="top" wrapText="1"/>
    </xf>
    <xf numFmtId="0" fontId="5" fillId="4" borderId="33" xfId="0" applyFont="1" applyFill="1" applyBorder="1" applyAlignment="1">
      <alignment horizontal="right" vertical="top" wrapText="1"/>
    </xf>
    <xf numFmtId="0" fontId="5" fillId="4" borderId="34" xfId="0" applyFont="1" applyFill="1" applyBorder="1" applyAlignment="1">
      <alignment horizontal="right" vertical="top" wrapText="1"/>
    </xf>
    <xf numFmtId="0" fontId="5" fillId="8" borderId="70" xfId="0" applyFont="1" applyFill="1" applyBorder="1" applyAlignment="1">
      <alignment horizontal="left" vertical="top" wrapText="1"/>
    </xf>
    <xf numFmtId="0" fontId="5" fillId="8" borderId="66" xfId="0" applyFont="1" applyFill="1" applyBorder="1" applyAlignment="1">
      <alignment horizontal="left" vertical="top" wrapText="1"/>
    </xf>
    <xf numFmtId="0" fontId="5" fillId="8" borderId="44" xfId="0" applyFont="1" applyFill="1" applyBorder="1" applyAlignment="1">
      <alignment horizontal="left" vertical="top" wrapText="1"/>
    </xf>
    <xf numFmtId="0" fontId="3" fillId="8" borderId="70" xfId="0" applyFont="1" applyFill="1" applyBorder="1" applyAlignment="1">
      <alignment horizontal="left" vertical="top" wrapText="1"/>
    </xf>
    <xf numFmtId="0" fontId="11" fillId="8" borderId="66" xfId="0" applyFont="1" applyFill="1" applyBorder="1" applyAlignment="1">
      <alignment horizontal="left" vertical="top" wrapText="1"/>
    </xf>
    <xf numFmtId="0" fontId="11" fillId="8" borderId="44" xfId="0" applyFont="1" applyFill="1" applyBorder="1" applyAlignment="1">
      <alignment horizontal="left" vertical="top" wrapText="1"/>
    </xf>
    <xf numFmtId="0" fontId="5" fillId="5" borderId="70" xfId="0" applyFont="1" applyFill="1" applyBorder="1" applyAlignment="1">
      <alignment horizontal="right" vertical="top" wrapText="1"/>
    </xf>
    <xf numFmtId="0" fontId="5" fillId="5" borderId="66" xfId="0" applyFont="1" applyFill="1" applyBorder="1" applyAlignment="1">
      <alignment horizontal="right" vertical="top" wrapText="1"/>
    </xf>
    <xf numFmtId="0" fontId="5" fillId="5" borderId="44" xfId="0" applyFont="1" applyFill="1" applyBorder="1" applyAlignment="1">
      <alignment horizontal="right" vertical="top" wrapText="1"/>
    </xf>
    <xf numFmtId="0" fontId="3" fillId="3" borderId="67" xfId="0" applyFont="1" applyFill="1" applyBorder="1" applyAlignment="1">
      <alignment horizontal="left" vertical="top" wrapText="1"/>
    </xf>
    <xf numFmtId="0" fontId="3" fillId="3" borderId="78" xfId="0" applyFont="1" applyFill="1" applyBorder="1" applyAlignment="1">
      <alignment horizontal="left" vertical="top" wrapText="1"/>
    </xf>
    <xf numFmtId="0" fontId="3" fillId="3" borderId="55" xfId="0" applyFont="1" applyFill="1" applyBorder="1" applyAlignment="1">
      <alignment horizontal="left" vertical="top" wrapText="1"/>
    </xf>
    <xf numFmtId="0" fontId="3" fillId="7" borderId="67" xfId="0" applyFont="1" applyFill="1" applyBorder="1" applyAlignment="1">
      <alignment horizontal="left" vertical="top" wrapText="1"/>
    </xf>
    <xf numFmtId="0" fontId="3" fillId="7" borderId="78" xfId="0" applyFont="1" applyFill="1" applyBorder="1" applyAlignment="1">
      <alignment horizontal="left" vertical="top" wrapText="1"/>
    </xf>
    <xf numFmtId="0" fontId="3" fillId="7" borderId="55" xfId="0" applyFont="1" applyFill="1" applyBorder="1" applyAlignment="1">
      <alignment horizontal="left" vertical="top" wrapText="1"/>
    </xf>
    <xf numFmtId="0" fontId="3" fillId="0" borderId="53" xfId="0" applyNumberFormat="1" applyFont="1" applyBorder="1" applyAlignment="1">
      <alignment vertical="top" wrapText="1"/>
    </xf>
    <xf numFmtId="49" fontId="5" fillId="0" borderId="33" xfId="0" applyNumberFormat="1" applyFont="1" applyFill="1" applyBorder="1" applyAlignment="1">
      <alignment horizontal="center" vertical="top" wrapText="1"/>
    </xf>
    <xf numFmtId="0" fontId="5" fillId="0" borderId="57"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5" borderId="71" xfId="0" applyFont="1" applyFill="1" applyBorder="1" applyAlignment="1">
      <alignment horizontal="right" vertical="top" wrapText="1"/>
    </xf>
    <xf numFmtId="0" fontId="5" fillId="5" borderId="76" xfId="0" applyFont="1" applyFill="1" applyBorder="1" applyAlignment="1">
      <alignment horizontal="right" vertical="top" wrapText="1"/>
    </xf>
    <xf numFmtId="0" fontId="5" fillId="5" borderId="72" xfId="0" applyFont="1" applyFill="1" applyBorder="1" applyAlignment="1">
      <alignment horizontal="right" vertical="top" wrapText="1"/>
    </xf>
    <xf numFmtId="0" fontId="5" fillId="8" borderId="70" xfId="0" applyFont="1" applyFill="1" applyBorder="1" applyAlignment="1">
      <alignment horizontal="right" vertical="top" wrapText="1"/>
    </xf>
    <xf numFmtId="0" fontId="11" fillId="8" borderId="66" xfId="0" applyFont="1" applyFill="1" applyBorder="1" applyAlignment="1">
      <alignment horizontal="right" vertical="top" wrapText="1"/>
    </xf>
    <xf numFmtId="0" fontId="11" fillId="8" borderId="44" xfId="0" applyFont="1" applyFill="1" applyBorder="1" applyAlignment="1">
      <alignment horizontal="right" vertical="top"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49" fontId="5" fillId="2" borderId="33" xfId="0" applyNumberFormat="1" applyFont="1" applyFill="1" applyBorder="1" applyAlignment="1">
      <alignment horizontal="right" vertical="top"/>
    </xf>
    <xf numFmtId="0" fontId="3" fillId="2" borderId="57" xfId="0" applyFont="1" applyFill="1" applyBorder="1" applyAlignment="1">
      <alignment horizontal="center" vertical="top" wrapText="1"/>
    </xf>
    <xf numFmtId="49" fontId="5" fillId="9" borderId="77" xfId="0" applyNumberFormat="1" applyFont="1" applyFill="1" applyBorder="1" applyAlignment="1">
      <alignment horizontal="right" vertical="top"/>
    </xf>
    <xf numFmtId="49" fontId="5" fillId="9" borderId="73" xfId="0" applyNumberFormat="1" applyFont="1" applyFill="1" applyBorder="1" applyAlignment="1">
      <alignment horizontal="right" vertical="top"/>
    </xf>
    <xf numFmtId="49" fontId="5" fillId="9" borderId="74" xfId="0" applyNumberFormat="1" applyFont="1" applyFill="1" applyBorder="1" applyAlignment="1">
      <alignment horizontal="right" vertical="top"/>
    </xf>
    <xf numFmtId="0" fontId="3" fillId="9" borderId="57" xfId="0" applyFont="1" applyFill="1" applyBorder="1" applyAlignment="1">
      <alignment horizontal="center" vertical="top"/>
    </xf>
    <xf numFmtId="0" fontId="3" fillId="9" borderId="73" xfId="0" applyFont="1" applyFill="1" applyBorder="1" applyAlignment="1">
      <alignment horizontal="center" vertical="top"/>
    </xf>
    <xf numFmtId="0" fontId="3" fillId="9" borderId="74" xfId="0" applyFont="1" applyFill="1" applyBorder="1" applyAlignment="1">
      <alignment horizontal="center" vertical="top"/>
    </xf>
    <xf numFmtId="49" fontId="5" fillId="5" borderId="77" xfId="0" applyNumberFormat="1" applyFont="1" applyFill="1" applyBorder="1" applyAlignment="1">
      <alignment horizontal="right" vertical="top"/>
    </xf>
    <xf numFmtId="49" fontId="5" fillId="5" borderId="73" xfId="0" applyNumberFormat="1" applyFont="1" applyFill="1" applyBorder="1" applyAlignment="1">
      <alignment horizontal="right" vertical="top"/>
    </xf>
    <xf numFmtId="49" fontId="5" fillId="5" borderId="74" xfId="0" applyNumberFormat="1" applyFont="1" applyFill="1" applyBorder="1" applyAlignment="1">
      <alignment horizontal="right" vertical="top"/>
    </xf>
    <xf numFmtId="0" fontId="3" fillId="5" borderId="57" xfId="0" applyFont="1" applyFill="1" applyBorder="1" applyAlignment="1">
      <alignment horizontal="center" vertical="top"/>
    </xf>
    <xf numFmtId="0" fontId="3" fillId="5" borderId="73" xfId="0" applyFont="1" applyFill="1" applyBorder="1" applyAlignment="1">
      <alignment horizontal="center" vertical="top"/>
    </xf>
    <xf numFmtId="0" fontId="3" fillId="5" borderId="74" xfId="0" applyFont="1" applyFill="1" applyBorder="1" applyAlignment="1">
      <alignment horizontal="center" vertical="top"/>
    </xf>
    <xf numFmtId="0" fontId="3" fillId="7" borderId="27" xfId="0" applyFont="1" applyFill="1" applyBorder="1" applyAlignment="1">
      <alignment horizontal="left" vertical="top" wrapText="1"/>
    </xf>
    <xf numFmtId="0" fontId="3" fillId="7" borderId="18" xfId="0" applyFont="1" applyFill="1" applyBorder="1" applyAlignment="1">
      <alignment horizontal="left" vertical="top" wrapText="1"/>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5" fillId="0" borderId="15"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3" xfId="0" applyNumberFormat="1" applyFont="1" applyBorder="1" applyAlignment="1">
      <alignment horizontal="center" vertical="top"/>
    </xf>
    <xf numFmtId="0" fontId="3" fillId="7" borderId="7" xfId="0" applyFont="1" applyFill="1" applyBorder="1" applyAlignment="1">
      <alignment vertical="top" wrapText="1"/>
    </xf>
    <xf numFmtId="0" fontId="11" fillId="0" borderId="9" xfId="0" applyFont="1" applyBorder="1" applyAlignment="1">
      <alignment vertical="top" wrapText="1"/>
    </xf>
    <xf numFmtId="0" fontId="3" fillId="0" borderId="35" xfId="0" applyFont="1" applyBorder="1" applyAlignment="1">
      <alignment vertical="top" wrapText="1"/>
    </xf>
    <xf numFmtId="0" fontId="11" fillId="0" borderId="0" xfId="0" applyFont="1" applyAlignment="1">
      <alignment vertical="top" wrapText="1"/>
    </xf>
    <xf numFmtId="0" fontId="11" fillId="0" borderId="35" xfId="0" applyFont="1" applyBorder="1" applyAlignment="1">
      <alignment vertical="top" wrapText="1"/>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49" fontId="5" fillId="7" borderId="11" xfId="0" applyNumberFormat="1" applyFont="1" applyFill="1" applyBorder="1" applyAlignment="1">
      <alignment horizontal="center" vertical="top"/>
    </xf>
    <xf numFmtId="0" fontId="3" fillId="3" borderId="50" xfId="0" applyFont="1" applyFill="1" applyBorder="1" applyAlignment="1">
      <alignment vertical="top" wrapText="1"/>
    </xf>
    <xf numFmtId="0" fontId="3" fillId="7" borderId="35" xfId="0" applyFont="1" applyFill="1" applyBorder="1" applyAlignment="1">
      <alignment horizontal="center" vertical="center" textRotation="90" wrapText="1"/>
    </xf>
    <xf numFmtId="0" fontId="3" fillId="3" borderId="21" xfId="0" applyFont="1" applyFill="1" applyBorder="1" applyAlignment="1">
      <alignment vertical="top" wrapText="1"/>
    </xf>
    <xf numFmtId="0" fontId="3" fillId="3" borderId="18" xfId="0" applyFont="1" applyFill="1" applyBorder="1" applyAlignment="1">
      <alignment vertical="top" wrapText="1"/>
    </xf>
    <xf numFmtId="0" fontId="11" fillId="0" borderId="75" xfId="0" applyFont="1" applyBorder="1" applyAlignment="1"/>
    <xf numFmtId="49" fontId="5" fillId="7" borderId="18"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0" fontId="3" fillId="7" borderId="48" xfId="0" applyFont="1" applyFill="1" applyBorder="1" applyAlignment="1">
      <alignment vertical="top" wrapText="1"/>
    </xf>
    <xf numFmtId="0" fontId="11" fillId="7" borderId="36" xfId="0" applyFont="1" applyFill="1" applyBorder="1" applyAlignment="1">
      <alignment vertical="top" wrapText="1"/>
    </xf>
    <xf numFmtId="165" fontId="3" fillId="7" borderId="38" xfId="0" applyNumberFormat="1"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88" xfId="0" applyFont="1" applyFill="1" applyBorder="1" applyAlignment="1">
      <alignment horizontal="left" vertical="top" wrapText="1"/>
    </xf>
    <xf numFmtId="0" fontId="3" fillId="3" borderId="28" xfId="0" applyFont="1" applyFill="1" applyBorder="1" applyAlignment="1">
      <alignment horizontal="left" vertical="top" wrapText="1"/>
    </xf>
    <xf numFmtId="0" fontId="11" fillId="7" borderId="9" xfId="0" applyFont="1" applyFill="1" applyBorder="1" applyAlignment="1">
      <alignment vertical="top" wrapText="1"/>
    </xf>
    <xf numFmtId="49" fontId="5" fillId="9" borderId="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7" borderId="26" xfId="0" applyNumberFormat="1" applyFont="1" applyFill="1" applyBorder="1" applyAlignment="1">
      <alignment horizontal="center" vertical="top"/>
    </xf>
    <xf numFmtId="0" fontId="3" fillId="7" borderId="27" xfId="0" applyFont="1" applyFill="1" applyBorder="1" applyAlignment="1">
      <alignment vertical="top" wrapText="1"/>
    </xf>
    <xf numFmtId="0" fontId="11" fillId="0" borderId="32" xfId="0" applyFont="1" applyBorder="1" applyAlignment="1">
      <alignment vertical="top" wrapText="1"/>
    </xf>
    <xf numFmtId="0" fontId="2" fillId="7" borderId="5" xfId="0" applyFont="1" applyFill="1" applyBorder="1" applyAlignment="1">
      <alignment horizontal="center" vertical="center" textRotation="90" wrapText="1"/>
    </xf>
    <xf numFmtId="0" fontId="2" fillId="7" borderId="7" xfId="0" applyFont="1" applyFill="1" applyBorder="1" applyAlignment="1">
      <alignment horizontal="center" vertical="center" textRotation="90" wrapText="1"/>
    </xf>
    <xf numFmtId="49" fontId="5" fillId="9"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3" fillId="7" borderId="21" xfId="0" applyFont="1" applyFill="1" applyBorder="1" applyAlignment="1">
      <alignment vertical="top" wrapText="1"/>
    </xf>
    <xf numFmtId="49" fontId="5" fillId="7" borderId="31" xfId="0" applyNumberFormat="1" applyFont="1" applyFill="1" applyBorder="1" applyAlignment="1">
      <alignment horizontal="center" vertical="top"/>
    </xf>
    <xf numFmtId="0" fontId="3" fillId="7" borderId="43" xfId="0" applyFont="1" applyFill="1" applyBorder="1" applyAlignment="1">
      <alignment vertical="top" wrapText="1"/>
    </xf>
    <xf numFmtId="0" fontId="3" fillId="7" borderId="50" xfId="0" applyFont="1" applyFill="1" applyBorder="1" applyAlignment="1">
      <alignment vertical="top" wrapText="1"/>
    </xf>
    <xf numFmtId="0" fontId="3" fillId="7" borderId="58" xfId="0" applyFont="1" applyFill="1" applyBorder="1" applyAlignment="1">
      <alignment vertical="top" wrapText="1"/>
    </xf>
    <xf numFmtId="0" fontId="7" fillId="0" borderId="46"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75" xfId="0" applyFont="1" applyFill="1" applyBorder="1" applyAlignment="1">
      <alignment horizontal="center" vertical="top" wrapText="1"/>
    </xf>
    <xf numFmtId="49" fontId="5" fillId="7" borderId="43"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0" fontId="3" fillId="7" borderId="18" xfId="0" applyFont="1" applyFill="1" applyBorder="1" applyAlignment="1">
      <alignment vertical="top" wrapText="1"/>
    </xf>
    <xf numFmtId="0" fontId="3" fillId="0" borderId="7" xfId="0" applyFont="1" applyFill="1" applyBorder="1" applyAlignment="1">
      <alignment vertical="top" wrapText="1"/>
    </xf>
    <xf numFmtId="0" fontId="3" fillId="3" borderId="7" xfId="0" applyFont="1" applyFill="1" applyBorder="1" applyAlignment="1">
      <alignment horizontal="center" vertical="top" wrapText="1"/>
    </xf>
    <xf numFmtId="49" fontId="5" fillId="7" borderId="0" xfId="0" applyNumberFormat="1" applyFont="1" applyFill="1" applyBorder="1" applyAlignment="1">
      <alignment horizontal="center" vertical="top"/>
    </xf>
    <xf numFmtId="0" fontId="11" fillId="0" borderId="33" xfId="0" applyFont="1" applyBorder="1" applyAlignment="1"/>
    <xf numFmtId="3" fontId="3" fillId="7" borderId="27" xfId="0" applyNumberFormat="1" applyFont="1" applyFill="1" applyBorder="1" applyAlignment="1">
      <alignment horizontal="center" vertical="top"/>
    </xf>
    <xf numFmtId="0" fontId="3" fillId="7" borderId="7" xfId="0" applyFont="1" applyFill="1" applyBorder="1" applyAlignment="1">
      <alignment horizontal="center" vertical="center" textRotation="90" wrapText="1"/>
    </xf>
    <xf numFmtId="0" fontId="11" fillId="0" borderId="7" xfId="0" applyFont="1" applyBorder="1" applyAlignment="1">
      <alignment horizontal="center" vertical="center" textRotation="90" wrapText="1"/>
    </xf>
    <xf numFmtId="0" fontId="20" fillId="3" borderId="18" xfId="0" applyFont="1" applyFill="1" applyBorder="1" applyAlignment="1">
      <alignment vertical="top" wrapText="1"/>
    </xf>
    <xf numFmtId="0" fontId="3" fillId="3" borderId="27" xfId="0" applyFont="1" applyFill="1" applyBorder="1" applyAlignment="1">
      <alignment vertical="top" wrapText="1"/>
    </xf>
    <xf numFmtId="0" fontId="5" fillId="7" borderId="5" xfId="0" applyFont="1" applyFill="1" applyBorder="1" applyAlignment="1">
      <alignment horizontal="center" vertical="top" wrapText="1"/>
    </xf>
    <xf numFmtId="0" fontId="5" fillId="7" borderId="7" xfId="0" applyFont="1" applyFill="1" applyBorder="1" applyAlignment="1">
      <alignment horizontal="center" vertical="top" wrapText="1"/>
    </xf>
    <xf numFmtId="49" fontId="5" fillId="7" borderId="27" xfId="0" applyNumberFormat="1" applyFont="1" applyFill="1" applyBorder="1" applyAlignment="1">
      <alignment horizontal="center" vertical="top"/>
    </xf>
    <xf numFmtId="0" fontId="3" fillId="7" borderId="5" xfId="0" applyFont="1" applyFill="1" applyBorder="1" applyAlignment="1">
      <alignment vertical="top" wrapText="1"/>
    </xf>
    <xf numFmtId="0" fontId="11" fillId="0" borderId="7" xfId="0" applyFont="1" applyBorder="1" applyAlignment="1">
      <alignment vertical="top" wrapText="1"/>
    </xf>
    <xf numFmtId="0" fontId="3" fillId="7" borderId="21" xfId="0" applyFont="1" applyFill="1" applyBorder="1" applyAlignment="1">
      <alignment horizontal="left" vertical="top" wrapText="1"/>
    </xf>
    <xf numFmtId="0" fontId="3" fillId="7" borderId="38" xfId="0" applyFont="1" applyFill="1" applyBorder="1" applyAlignment="1">
      <alignment vertical="top" wrapText="1"/>
    </xf>
    <xf numFmtId="0" fontId="11" fillId="7" borderId="86" xfId="0" applyFont="1" applyFill="1" applyBorder="1" applyAlignment="1">
      <alignment vertical="top"/>
    </xf>
    <xf numFmtId="49" fontId="3" fillId="7" borderId="20" xfId="0" applyNumberFormat="1" applyFont="1" applyFill="1" applyBorder="1" applyAlignment="1">
      <alignment horizontal="center" vertical="top"/>
    </xf>
    <xf numFmtId="0" fontId="11" fillId="0" borderId="87" xfId="0" applyFont="1" applyBorder="1" applyAlignment="1">
      <alignment vertical="top"/>
    </xf>
    <xf numFmtId="0" fontId="11" fillId="0" borderId="32" xfId="0" applyFont="1" applyBorder="1" applyAlignment="1">
      <alignment vertical="top"/>
    </xf>
    <xf numFmtId="0" fontId="5" fillId="0" borderId="7" xfId="0" applyFont="1" applyFill="1" applyBorder="1" applyAlignment="1">
      <alignment horizontal="center" vertical="top" wrapText="1"/>
    </xf>
    <xf numFmtId="0" fontId="11" fillId="0" borderId="9" xfId="0" applyFont="1" applyBorder="1" applyAlignment="1">
      <alignment vertical="top"/>
    </xf>
    <xf numFmtId="0" fontId="11" fillId="0" borderId="33" xfId="0" applyFont="1" applyBorder="1" applyAlignment="1">
      <alignment vertical="top"/>
    </xf>
    <xf numFmtId="0" fontId="3" fillId="3" borderId="7" xfId="0" applyFont="1" applyFill="1" applyBorder="1" applyAlignment="1">
      <alignment horizontal="left" vertical="top" wrapText="1"/>
    </xf>
    <xf numFmtId="0" fontId="11" fillId="0" borderId="31" xfId="0" applyFont="1" applyBorder="1" applyAlignment="1">
      <alignment vertical="top"/>
    </xf>
    <xf numFmtId="49" fontId="5" fillId="9"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7" borderId="29" xfId="0" applyNumberFormat="1" applyFont="1" applyFill="1" applyBorder="1" applyAlignment="1">
      <alignment horizontal="center" vertical="top"/>
    </xf>
    <xf numFmtId="0" fontId="3" fillId="3" borderId="28" xfId="0" applyFont="1" applyFill="1" applyBorder="1" applyAlignment="1">
      <alignment vertical="top" wrapText="1"/>
    </xf>
    <xf numFmtId="0" fontId="5" fillId="0" borderId="51" xfId="0" applyFont="1" applyFill="1" applyBorder="1" applyAlignment="1">
      <alignment horizontal="center" vertical="top" wrapText="1"/>
    </xf>
    <xf numFmtId="0" fontId="5" fillId="0" borderId="67" xfId="0" applyFont="1" applyFill="1" applyBorder="1" applyAlignment="1">
      <alignment horizontal="center" vertical="top" wrapText="1"/>
    </xf>
    <xf numFmtId="49" fontId="5" fillId="7" borderId="28" xfId="0" applyNumberFormat="1" applyFont="1" applyFill="1" applyBorder="1" applyAlignment="1">
      <alignment horizontal="center" vertical="top"/>
    </xf>
    <xf numFmtId="0" fontId="3" fillId="7" borderId="3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35" xfId="0" applyFont="1" applyFill="1" applyBorder="1" applyAlignment="1">
      <alignment horizontal="center" vertical="center" textRotation="90" wrapText="1"/>
    </xf>
    <xf numFmtId="49" fontId="5" fillId="0" borderId="18" xfId="0" applyNumberFormat="1" applyFont="1" applyBorder="1" applyAlignment="1">
      <alignment horizontal="center" vertical="top"/>
    </xf>
    <xf numFmtId="0" fontId="11" fillId="0" borderId="35" xfId="0" applyFont="1" applyBorder="1" applyAlignment="1">
      <alignment vertical="top"/>
    </xf>
    <xf numFmtId="0" fontId="3" fillId="7" borderId="48" xfId="0" applyFont="1" applyFill="1" applyBorder="1" applyAlignment="1">
      <alignment horizontal="left" vertical="top" wrapText="1"/>
    </xf>
    <xf numFmtId="0" fontId="3" fillId="7" borderId="50" xfId="0" applyFont="1" applyFill="1" applyBorder="1" applyAlignment="1">
      <alignment horizontal="left" vertical="top" wrapText="1"/>
    </xf>
    <xf numFmtId="0" fontId="11" fillId="7" borderId="36" xfId="0" applyFont="1" applyFill="1" applyBorder="1" applyAlignment="1">
      <alignment horizontal="left" vertical="top" wrapText="1"/>
    </xf>
    <xf numFmtId="0" fontId="3" fillId="3" borderId="38" xfId="0" applyFont="1" applyFill="1" applyBorder="1" applyAlignment="1">
      <alignment horizontal="left" vertical="top" wrapText="1"/>
    </xf>
    <xf numFmtId="0" fontId="11" fillId="3" borderId="30" xfId="0" applyFont="1" applyFill="1" applyBorder="1" applyAlignment="1">
      <alignment horizontal="left" vertical="top" wrapText="1"/>
    </xf>
    <xf numFmtId="165" fontId="19" fillId="7" borderId="35" xfId="0" applyNumberFormat="1" applyFont="1" applyFill="1" applyBorder="1" applyAlignment="1">
      <alignment horizontal="center" vertical="center" textRotation="90" wrapText="1"/>
    </xf>
    <xf numFmtId="0" fontId="21" fillId="7" borderId="67" xfId="0" applyFont="1" applyFill="1" applyBorder="1" applyAlignment="1">
      <alignment horizontal="center" vertical="center" wrapText="1"/>
    </xf>
    <xf numFmtId="0" fontId="3" fillId="0" borderId="48" xfId="0" applyFont="1" applyBorder="1" applyAlignment="1">
      <alignment horizontal="left" vertical="top" wrapText="1"/>
    </xf>
    <xf numFmtId="0" fontId="11" fillId="0" borderId="110" xfId="0" applyFont="1" applyBorder="1" applyAlignment="1">
      <alignment horizontal="left" vertical="top" wrapText="1"/>
    </xf>
    <xf numFmtId="3" fontId="3" fillId="3" borderId="11" xfId="0" applyNumberFormat="1" applyFont="1" applyFill="1" applyBorder="1" applyAlignment="1">
      <alignment horizontal="center" vertical="top"/>
    </xf>
    <xf numFmtId="3" fontId="3" fillId="3" borderId="11" xfId="0" applyNumberFormat="1" applyFont="1" applyFill="1" applyBorder="1" applyAlignment="1">
      <alignment horizontal="center" vertical="center"/>
    </xf>
    <xf numFmtId="3" fontId="3" fillId="3" borderId="18" xfId="0" applyNumberFormat="1" applyFont="1" applyFill="1" applyBorder="1" applyAlignment="1">
      <alignment horizontal="center" vertical="center"/>
    </xf>
    <xf numFmtId="0" fontId="3" fillId="0" borderId="123" xfId="0" applyFont="1" applyBorder="1" applyAlignment="1">
      <alignment horizontal="left" vertical="top" wrapText="1"/>
    </xf>
    <xf numFmtId="0" fontId="11" fillId="0" borderId="50" xfId="0" applyFont="1" applyBorder="1" applyAlignment="1">
      <alignment horizontal="left" vertical="top" wrapText="1"/>
    </xf>
    <xf numFmtId="0" fontId="11" fillId="0" borderId="58" xfId="0" applyFont="1" applyBorder="1" applyAlignment="1"/>
    <xf numFmtId="165" fontId="3" fillId="7" borderId="35" xfId="0" applyNumberFormat="1" applyFont="1" applyFill="1" applyBorder="1" applyAlignment="1">
      <alignment horizontal="left" vertical="center" textRotation="90" wrapText="1"/>
    </xf>
    <xf numFmtId="0" fontId="5" fillId="0" borderId="35" xfId="0" applyFont="1" applyFill="1" applyBorder="1" applyAlignment="1">
      <alignment horizontal="center" vertical="top" wrapText="1"/>
    </xf>
    <xf numFmtId="0" fontId="11" fillId="7" borderId="32" xfId="0" applyFont="1" applyFill="1" applyBorder="1" applyAlignment="1"/>
    <xf numFmtId="0" fontId="3" fillId="3" borderId="48" xfId="0" applyFont="1" applyFill="1" applyBorder="1" applyAlignment="1">
      <alignment horizontal="left" vertical="top" wrapText="1"/>
    </xf>
    <xf numFmtId="0" fontId="3" fillId="3" borderId="50" xfId="0" applyFont="1" applyFill="1" applyBorder="1" applyAlignment="1">
      <alignment horizontal="left" vertical="top" wrapText="1"/>
    </xf>
    <xf numFmtId="49" fontId="5" fillId="9" borderId="16" xfId="0" applyNumberFormat="1" applyFont="1" applyFill="1" applyBorder="1" applyAlignment="1">
      <alignment horizontal="center" vertical="top"/>
    </xf>
    <xf numFmtId="49" fontId="5" fillId="9" borderId="38"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49" fontId="5" fillId="2" borderId="20" xfId="0" applyNumberFormat="1" applyFont="1" applyFill="1" applyBorder="1" applyAlignment="1">
      <alignment horizontal="center" vertical="top"/>
    </xf>
    <xf numFmtId="49" fontId="5" fillId="7" borderId="1" xfId="0" applyNumberFormat="1" applyFont="1" applyFill="1" applyBorder="1" applyAlignment="1">
      <alignment horizontal="center" vertical="top"/>
    </xf>
    <xf numFmtId="49" fontId="5" fillId="7" borderId="20" xfId="0" applyNumberFormat="1" applyFont="1" applyFill="1" applyBorder="1" applyAlignment="1">
      <alignment horizontal="center" vertical="top"/>
    </xf>
    <xf numFmtId="0" fontId="3" fillId="7" borderId="36" xfId="0" applyFont="1" applyFill="1" applyBorder="1" applyAlignment="1">
      <alignment horizontal="left" vertical="top" wrapText="1"/>
    </xf>
    <xf numFmtId="0" fontId="5" fillId="3" borderId="70" xfId="0" applyFont="1" applyFill="1" applyBorder="1" applyAlignment="1">
      <alignment horizontal="center" vertical="top" wrapText="1"/>
    </xf>
    <xf numFmtId="0" fontId="3" fillId="7" borderId="16" xfId="0" applyFont="1" applyFill="1" applyBorder="1" applyAlignment="1">
      <alignment horizontal="left" vertical="top" wrapText="1"/>
    </xf>
    <xf numFmtId="0" fontId="11" fillId="7" borderId="16" xfId="0" applyFont="1" applyFill="1" applyBorder="1" applyAlignment="1">
      <alignment vertical="top"/>
    </xf>
    <xf numFmtId="0" fontId="3" fillId="7" borderId="6" xfId="0" applyFont="1" applyFill="1" applyBorder="1" applyAlignment="1">
      <alignment horizontal="center" vertical="top" wrapText="1"/>
    </xf>
    <xf numFmtId="0" fontId="11" fillId="0" borderId="24" xfId="0" applyFont="1" applyBorder="1" applyAlignment="1">
      <alignment horizontal="center" vertical="top" wrapText="1"/>
    </xf>
    <xf numFmtId="0" fontId="11" fillId="0" borderId="36" xfId="0" applyFont="1" applyBorder="1" applyAlignment="1">
      <alignment horizontal="left" vertical="top" wrapText="1"/>
    </xf>
    <xf numFmtId="0" fontId="5" fillId="3" borderId="35" xfId="0" applyFont="1" applyFill="1" applyBorder="1" applyAlignment="1">
      <alignment horizontal="center" vertical="top" wrapText="1"/>
    </xf>
    <xf numFmtId="49" fontId="5" fillId="7" borderId="18" xfId="0" applyNumberFormat="1" applyFont="1" applyFill="1" applyBorder="1" applyAlignment="1">
      <alignment horizontal="center" vertical="top" wrapText="1"/>
    </xf>
    <xf numFmtId="0" fontId="5" fillId="3" borderId="35" xfId="0" applyFont="1" applyFill="1" applyBorder="1" applyAlignment="1">
      <alignment vertical="top" wrapText="1"/>
    </xf>
    <xf numFmtId="49" fontId="5" fillId="3" borderId="18" xfId="0" applyNumberFormat="1" applyFont="1" applyFill="1" applyBorder="1" applyAlignment="1">
      <alignment vertical="top"/>
    </xf>
    <xf numFmtId="0" fontId="3" fillId="3" borderId="36" xfId="0" applyFont="1" applyFill="1" applyBorder="1" applyAlignment="1">
      <alignment horizontal="left" vertical="top" wrapText="1"/>
    </xf>
    <xf numFmtId="0" fontId="3" fillId="3" borderId="30" xfId="0" applyFont="1" applyFill="1" applyBorder="1" applyAlignment="1">
      <alignment horizontal="left" vertical="top" wrapText="1"/>
    </xf>
    <xf numFmtId="0" fontId="5" fillId="3" borderId="51" xfId="0" applyFont="1" applyFill="1" applyBorder="1" applyAlignment="1">
      <alignment horizontal="center" vertical="top" wrapText="1"/>
    </xf>
    <xf numFmtId="0" fontId="5" fillId="3" borderId="67" xfId="0" applyFont="1" applyFill="1" applyBorder="1" applyAlignment="1">
      <alignment horizontal="center" vertical="top" wrapText="1"/>
    </xf>
    <xf numFmtId="49" fontId="5" fillId="3" borderId="18" xfId="0" applyNumberFormat="1" applyFont="1" applyFill="1" applyBorder="1" applyAlignment="1">
      <alignment horizontal="center" vertical="top"/>
    </xf>
    <xf numFmtId="49" fontId="5" fillId="9" borderId="35" xfId="0" applyNumberFormat="1" applyFont="1" applyFill="1" applyBorder="1" applyAlignment="1">
      <alignment horizontal="center" vertical="top"/>
    </xf>
    <xf numFmtId="0" fontId="5" fillId="7" borderId="38" xfId="0" applyFont="1" applyFill="1" applyBorder="1" applyAlignment="1">
      <alignment horizontal="center" vertical="top" wrapText="1"/>
    </xf>
    <xf numFmtId="0" fontId="5" fillId="7" borderId="30" xfId="0" applyFont="1" applyFill="1" applyBorder="1" applyAlignment="1">
      <alignment horizontal="center" vertical="top" wrapText="1"/>
    </xf>
    <xf numFmtId="0" fontId="20" fillId="7" borderId="35" xfId="0" applyFont="1" applyFill="1" applyBorder="1" applyAlignment="1">
      <alignment horizontal="center" vertical="top" wrapText="1"/>
    </xf>
    <xf numFmtId="0" fontId="11" fillId="0" borderId="18" xfId="0" applyFont="1" applyBorder="1" applyAlignment="1"/>
    <xf numFmtId="0" fontId="3" fillId="7" borderId="36" xfId="0" applyFont="1" applyFill="1" applyBorder="1" applyAlignment="1">
      <alignment vertical="top" wrapText="1"/>
    </xf>
    <xf numFmtId="0" fontId="2" fillId="0" borderId="51" xfId="0" applyFont="1" applyFill="1" applyBorder="1" applyAlignment="1">
      <alignment horizontal="center" vertical="top" textRotation="90" wrapText="1"/>
    </xf>
    <xf numFmtId="0" fontId="1" fillId="0" borderId="35" xfId="0" applyFont="1" applyBorder="1" applyAlignment="1">
      <alignment horizontal="center" vertical="top" wrapText="1"/>
    </xf>
    <xf numFmtId="0" fontId="1" fillId="0" borderId="35" xfId="0" applyFont="1" applyBorder="1" applyAlignment="1">
      <alignment horizontal="center" wrapText="1"/>
    </xf>
    <xf numFmtId="0" fontId="1" fillId="0" borderId="67" xfId="0" applyFont="1" applyBorder="1" applyAlignment="1">
      <alignment horizontal="center" wrapText="1"/>
    </xf>
    <xf numFmtId="165" fontId="5" fillId="0" borderId="51" xfId="0" applyNumberFormat="1" applyFont="1" applyFill="1" applyBorder="1" applyAlignment="1">
      <alignment horizontal="center" vertical="top" wrapText="1"/>
    </xf>
    <xf numFmtId="0" fontId="20" fillId="0" borderId="67" xfId="0" applyFont="1" applyBorder="1" applyAlignment="1">
      <alignment horizontal="center" vertical="top" wrapText="1"/>
    </xf>
    <xf numFmtId="0" fontId="4" fillId="0" borderId="0" xfId="0" applyFont="1" applyBorder="1" applyAlignment="1">
      <alignment horizontal="center" vertical="top" wrapText="1"/>
    </xf>
    <xf numFmtId="0" fontId="6" fillId="0" borderId="0" xfId="0" applyFont="1" applyBorder="1" applyAlignment="1">
      <alignment horizontal="center" vertical="top" wrapText="1"/>
    </xf>
    <xf numFmtId="0" fontId="4" fillId="0" borderId="0" xfId="0" applyFont="1" applyBorder="1" applyAlignment="1">
      <alignment horizontal="center" vertical="top"/>
    </xf>
    <xf numFmtId="0" fontId="3" fillId="0" borderId="33" xfId="0" applyFont="1" applyBorder="1" applyAlignment="1">
      <alignment horizontal="center" vertical="top"/>
    </xf>
    <xf numFmtId="0" fontId="3" fillId="0" borderId="5"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31" xfId="0" applyFont="1" applyBorder="1" applyAlignment="1">
      <alignment horizontal="center" vertical="center" textRotation="90" shrinkToFit="1"/>
    </xf>
    <xf numFmtId="0" fontId="3" fillId="0" borderId="43"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46" xfId="0" applyFont="1" applyBorder="1" applyAlignment="1">
      <alignment horizontal="center" vertical="center" textRotation="90" shrinkToFit="1"/>
    </xf>
    <xf numFmtId="0" fontId="3" fillId="0" borderId="35" xfId="0" applyFont="1" applyBorder="1" applyAlignment="1">
      <alignment horizontal="center" vertical="center" textRotation="90" shrinkToFit="1"/>
    </xf>
    <xf numFmtId="0" fontId="3" fillId="0" borderId="75" xfId="0" applyFont="1" applyBorder="1" applyAlignment="1">
      <alignment horizontal="center" vertical="center" textRotation="90" shrinkToFit="1"/>
    </xf>
    <xf numFmtId="0" fontId="3" fillId="0" borderId="41" xfId="0" applyNumberFormat="1" applyFont="1" applyBorder="1" applyAlignment="1">
      <alignment horizontal="center" vertical="center" textRotation="90" shrinkToFit="1"/>
    </xf>
    <xf numFmtId="0" fontId="3" fillId="0" borderId="6" xfId="0" applyNumberFormat="1" applyFont="1" applyBorder="1" applyAlignment="1">
      <alignment horizontal="center" vertical="center" textRotation="90" shrinkToFit="1"/>
    </xf>
    <xf numFmtId="0" fontId="3" fillId="0" borderId="69" xfId="0" applyNumberFormat="1" applyFont="1" applyBorder="1" applyAlignment="1">
      <alignment horizontal="center" vertical="center" textRotation="90" shrinkToFit="1"/>
    </xf>
    <xf numFmtId="0" fontId="3" fillId="0" borderId="41"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69" xfId="0" applyFont="1" applyBorder="1" applyAlignment="1">
      <alignment horizontal="center" vertical="center" textRotation="90" shrinkToFit="1"/>
    </xf>
    <xf numFmtId="0" fontId="3" fillId="0" borderId="41"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69" xfId="0" applyFont="1" applyBorder="1" applyAlignment="1">
      <alignment horizontal="center" vertical="center" wrapText="1"/>
    </xf>
    <xf numFmtId="3" fontId="5" fillId="0" borderId="71" xfId="0" applyNumberFormat="1" applyFont="1" applyBorder="1" applyAlignment="1">
      <alignment horizontal="center" vertical="center" shrinkToFit="1"/>
    </xf>
    <xf numFmtId="3" fontId="5" fillId="0" borderId="76" xfId="0" applyNumberFormat="1" applyFont="1" applyBorder="1" applyAlignment="1">
      <alignment horizontal="center" vertical="center" shrinkToFit="1"/>
    </xf>
    <xf numFmtId="3" fontId="5" fillId="0" borderId="72" xfId="0" applyNumberFormat="1" applyFont="1" applyBorder="1" applyAlignment="1">
      <alignment horizontal="center" vertical="center" shrinkToFit="1"/>
    </xf>
    <xf numFmtId="3" fontId="3" fillId="0" borderId="38" xfId="0" applyNumberFormat="1" applyFont="1" applyBorder="1" applyAlignment="1">
      <alignment horizontal="center" vertical="center" shrinkToFit="1"/>
    </xf>
    <xf numFmtId="3" fontId="3" fillId="0" borderId="9" xfId="0" applyNumberFormat="1" applyFont="1" applyBorder="1" applyAlignment="1">
      <alignment horizontal="center" vertical="center" shrinkToFit="1"/>
    </xf>
    <xf numFmtId="3" fontId="3" fillId="0" borderId="39" xfId="0" applyNumberFormat="1" applyFont="1" applyBorder="1" applyAlignment="1">
      <alignment horizontal="center" vertical="center" shrinkToFit="1"/>
    </xf>
    <xf numFmtId="3" fontId="3" fillId="0" borderId="66"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49" fontId="8" fillId="6" borderId="71" xfId="0" applyNumberFormat="1" applyFont="1" applyFill="1" applyBorder="1" applyAlignment="1">
      <alignment horizontal="left" vertical="top" wrapText="1"/>
    </xf>
    <xf numFmtId="49" fontId="8" fillId="6" borderId="76" xfId="0" applyNumberFormat="1" applyFont="1" applyFill="1" applyBorder="1" applyAlignment="1">
      <alignment horizontal="left" vertical="top" wrapText="1"/>
    </xf>
    <xf numFmtId="49" fontId="8" fillId="6" borderId="72" xfId="0" applyNumberFormat="1" applyFont="1" applyFill="1" applyBorder="1" applyAlignment="1">
      <alignment horizontal="left" vertical="top" wrapText="1"/>
    </xf>
    <xf numFmtId="0" fontId="8" fillId="5" borderId="70" xfId="0" applyFont="1" applyFill="1" applyBorder="1" applyAlignment="1">
      <alignment horizontal="left" vertical="top" wrapText="1"/>
    </xf>
    <xf numFmtId="0" fontId="8" fillId="5" borderId="66" xfId="0" applyFont="1" applyFill="1" applyBorder="1" applyAlignment="1">
      <alignment horizontal="left" vertical="top" wrapText="1"/>
    </xf>
    <xf numFmtId="0" fontId="8" fillId="5" borderId="44" xfId="0" applyFont="1" applyFill="1" applyBorder="1" applyAlignment="1">
      <alignment horizontal="left" vertical="top" wrapText="1"/>
    </xf>
    <xf numFmtId="0" fontId="5" fillId="9" borderId="39" xfId="0" applyFont="1" applyFill="1" applyBorder="1" applyAlignment="1">
      <alignment horizontal="left" vertical="top"/>
    </xf>
    <xf numFmtId="0" fontId="5" fillId="9" borderId="66" xfId="0" applyFont="1" applyFill="1" applyBorder="1" applyAlignment="1">
      <alignment horizontal="left" vertical="top"/>
    </xf>
    <xf numFmtId="0" fontId="5" fillId="9" borderId="44" xfId="0" applyFont="1" applyFill="1" applyBorder="1" applyAlignment="1">
      <alignment horizontal="left" vertical="top"/>
    </xf>
    <xf numFmtId="0" fontId="5" fillId="2" borderId="39"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2" borderId="44" xfId="0" applyFont="1" applyFill="1" applyBorder="1" applyAlignment="1">
      <alignment horizontal="left" vertical="top" wrapText="1"/>
    </xf>
    <xf numFmtId="165" fontId="3" fillId="0" borderId="35" xfId="0" applyNumberFormat="1" applyFont="1" applyFill="1" applyBorder="1" applyAlignment="1">
      <alignment horizontal="center" vertical="center" textRotation="90" wrapText="1"/>
    </xf>
    <xf numFmtId="0" fontId="11" fillId="0" borderId="35" xfId="0" applyFont="1" applyBorder="1" applyAlignment="1">
      <alignment horizontal="center" vertical="center" textRotation="90" wrapText="1"/>
    </xf>
    <xf numFmtId="0" fontId="3" fillId="7" borderId="123" xfId="0" applyFont="1" applyFill="1" applyBorder="1" applyAlignment="1">
      <alignment horizontal="left" vertical="top" wrapText="1"/>
    </xf>
    <xf numFmtId="0" fontId="3" fillId="3" borderId="116" xfId="0" applyFont="1" applyFill="1" applyBorder="1" applyAlignment="1">
      <alignment horizontal="left" vertical="top" wrapText="1"/>
    </xf>
    <xf numFmtId="0" fontId="9" fillId="0" borderId="51" xfId="0" applyFont="1" applyFill="1" applyBorder="1" applyAlignment="1">
      <alignment horizontal="center" vertical="top" textRotation="90" wrapText="1"/>
    </xf>
    <xf numFmtId="0" fontId="9" fillId="0" borderId="67" xfId="0" applyFont="1" applyFill="1" applyBorder="1" applyAlignment="1">
      <alignment horizontal="center" vertical="top" textRotation="90" wrapText="1"/>
    </xf>
    <xf numFmtId="0" fontId="11" fillId="7" borderId="7" xfId="0" applyFont="1" applyFill="1" applyBorder="1" applyAlignment="1">
      <alignment horizontal="left" wrapText="1"/>
    </xf>
    <xf numFmtId="0" fontId="11" fillId="0" borderId="6" xfId="0" applyFont="1" applyBorder="1" applyAlignment="1">
      <alignment horizontal="center" wrapText="1"/>
    </xf>
    <xf numFmtId="0" fontId="11" fillId="0" borderId="24" xfId="0" applyFont="1" applyBorder="1" applyAlignment="1">
      <alignment horizontal="center" wrapText="1"/>
    </xf>
    <xf numFmtId="0" fontId="3" fillId="10" borderId="62" xfId="0" applyFont="1" applyFill="1" applyBorder="1" applyAlignment="1">
      <alignment horizontal="center" vertical="top" wrapText="1"/>
    </xf>
    <xf numFmtId="0" fontId="3" fillId="10" borderId="65" xfId="0" applyFont="1" applyFill="1" applyBorder="1" applyAlignment="1">
      <alignment horizontal="center" vertical="top" wrapText="1"/>
    </xf>
    <xf numFmtId="0" fontId="3" fillId="7" borderId="28" xfId="0" applyFont="1" applyFill="1" applyBorder="1" applyAlignment="1">
      <alignment horizontal="left" vertical="top" wrapText="1"/>
    </xf>
    <xf numFmtId="49" fontId="5" fillId="3" borderId="18" xfId="0" applyNumberFormat="1" applyFont="1" applyFill="1" applyBorder="1" applyAlignment="1">
      <alignment horizontal="center" vertical="top" wrapText="1"/>
    </xf>
    <xf numFmtId="0" fontId="5" fillId="10" borderId="62" xfId="0" applyFont="1" applyFill="1" applyBorder="1" applyAlignment="1">
      <alignment horizontal="right" vertical="top"/>
    </xf>
    <xf numFmtId="0" fontId="11" fillId="10" borderId="65" xfId="0" applyFont="1" applyFill="1" applyBorder="1" applyAlignment="1">
      <alignment horizontal="right" vertical="top"/>
    </xf>
    <xf numFmtId="0" fontId="3" fillId="0" borderId="6" xfId="0" applyFont="1" applyBorder="1" applyAlignment="1">
      <alignment horizontal="center" vertical="top" wrapText="1"/>
    </xf>
    <xf numFmtId="49" fontId="3" fillId="7" borderId="8" xfId="0" applyNumberFormat="1" applyFont="1" applyFill="1" applyBorder="1" applyAlignment="1">
      <alignment horizontal="center" vertical="top" wrapText="1"/>
    </xf>
    <xf numFmtId="0" fontId="11" fillId="7" borderId="6" xfId="0" applyFont="1" applyFill="1" applyBorder="1" applyAlignment="1">
      <alignment horizontal="center" vertical="top" wrapText="1"/>
    </xf>
    <xf numFmtId="0" fontId="11" fillId="7" borderId="24" xfId="0" applyFont="1" applyFill="1" applyBorder="1" applyAlignment="1">
      <alignment horizontal="center" vertical="top" wrapText="1"/>
    </xf>
    <xf numFmtId="0" fontId="11" fillId="7" borderId="7" xfId="0" applyFont="1" applyFill="1" applyBorder="1" applyAlignment="1">
      <alignment horizontal="left" vertical="top" wrapText="1"/>
    </xf>
    <xf numFmtId="0" fontId="3" fillId="0" borderId="120" xfId="0" applyFont="1" applyBorder="1" applyAlignment="1">
      <alignment horizontal="left" vertical="top" wrapText="1"/>
    </xf>
    <xf numFmtId="0" fontId="11" fillId="0" borderId="28" xfId="0" applyFont="1" applyBorder="1" applyAlignment="1">
      <alignment horizontal="left" vertical="top" wrapText="1"/>
    </xf>
    <xf numFmtId="0" fontId="5" fillId="3" borderId="16" xfId="0" applyFont="1" applyFill="1" applyBorder="1" applyAlignment="1">
      <alignment horizontal="center" vertical="top" wrapText="1"/>
    </xf>
    <xf numFmtId="0" fontId="5" fillId="3" borderId="38" xfId="0" applyFont="1" applyFill="1" applyBorder="1" applyAlignment="1">
      <alignment horizontal="center" vertical="top" wrapText="1"/>
    </xf>
    <xf numFmtId="0" fontId="5" fillId="10" borderId="33" xfId="0" applyFont="1" applyFill="1" applyBorder="1" applyAlignment="1">
      <alignment horizontal="right" vertical="top"/>
    </xf>
    <xf numFmtId="0" fontId="11" fillId="10" borderId="34" xfId="0" applyFont="1" applyFill="1" applyBorder="1" applyAlignment="1">
      <alignment horizontal="right" vertical="top"/>
    </xf>
    <xf numFmtId="0" fontId="3" fillId="10" borderId="33" xfId="0" applyFont="1" applyFill="1" applyBorder="1" applyAlignment="1">
      <alignment horizontal="center" vertical="top" wrapText="1"/>
    </xf>
    <xf numFmtId="0" fontId="3" fillId="10" borderId="34" xfId="0" applyFont="1" applyFill="1" applyBorder="1" applyAlignment="1">
      <alignment horizontal="center" vertical="top" wrapText="1"/>
    </xf>
    <xf numFmtId="0" fontId="18" fillId="7" borderId="120" xfId="0" applyFont="1" applyFill="1" applyBorder="1" applyAlignment="1">
      <alignment vertical="top" wrapText="1"/>
    </xf>
    <xf numFmtId="0" fontId="3" fillId="7" borderId="41" xfId="0" applyFont="1" applyFill="1" applyBorder="1" applyAlignment="1">
      <alignment horizontal="center" vertical="top" wrapText="1"/>
    </xf>
    <xf numFmtId="49" fontId="3" fillId="7" borderId="6" xfId="0" applyNumberFormat="1" applyFont="1" applyFill="1" applyBorder="1" applyAlignment="1">
      <alignment horizontal="center" vertical="top" wrapText="1"/>
    </xf>
    <xf numFmtId="0" fontId="3" fillId="3" borderId="39" xfId="0" applyFont="1" applyFill="1" applyBorder="1" applyAlignment="1">
      <alignment horizontal="left" vertical="top" wrapText="1"/>
    </xf>
    <xf numFmtId="0" fontId="11" fillId="0" borderId="29" xfId="0" applyFont="1" applyBorder="1" applyAlignment="1"/>
    <xf numFmtId="3" fontId="3" fillId="7" borderId="11" xfId="0" applyNumberFormat="1" applyFont="1" applyFill="1" applyBorder="1" applyAlignment="1">
      <alignment horizontal="left" vertical="top" wrapText="1"/>
    </xf>
    <xf numFmtId="0" fontId="11" fillId="7" borderId="11" xfId="0" applyFont="1" applyFill="1" applyBorder="1" applyAlignment="1">
      <alignment horizontal="left" vertical="top" wrapText="1"/>
    </xf>
    <xf numFmtId="3" fontId="3" fillId="7" borderId="18" xfId="0" applyNumberFormat="1" applyFont="1" applyFill="1" applyBorder="1" applyAlignment="1">
      <alignment horizontal="left" vertical="top" wrapText="1"/>
    </xf>
    <xf numFmtId="0" fontId="11" fillId="7" borderId="18" xfId="0" applyFont="1" applyFill="1" applyBorder="1" applyAlignment="1">
      <alignment horizontal="left" vertical="top" wrapText="1"/>
    </xf>
    <xf numFmtId="3" fontId="3" fillId="0" borderId="18" xfId="0" applyNumberFormat="1" applyFont="1" applyFill="1" applyBorder="1" applyAlignment="1">
      <alignment horizontal="center" vertical="center"/>
    </xf>
    <xf numFmtId="0" fontId="3" fillId="7" borderId="6" xfId="0" applyFont="1" applyFill="1" applyBorder="1" applyAlignment="1">
      <alignment horizontal="center" vertical="center" wrapText="1"/>
    </xf>
    <xf numFmtId="49" fontId="3" fillId="7" borderId="45" xfId="0" applyNumberFormat="1" applyFont="1" applyFill="1" applyBorder="1" applyAlignment="1">
      <alignment horizontal="center" vertical="top" wrapText="1"/>
    </xf>
    <xf numFmtId="0" fontId="3" fillId="7" borderId="45" xfId="0" applyFont="1" applyFill="1" applyBorder="1" applyAlignment="1">
      <alignment vertical="top" wrapText="1"/>
    </xf>
    <xf numFmtId="0" fontId="3" fillId="7" borderId="28" xfId="0" applyFont="1" applyFill="1" applyBorder="1" applyAlignment="1">
      <alignment vertical="top" wrapText="1"/>
    </xf>
    <xf numFmtId="0" fontId="19" fillId="0" borderId="51" xfId="0" applyFont="1" applyFill="1" applyBorder="1" applyAlignment="1">
      <alignment horizontal="center" vertical="top" textRotation="90" wrapText="1"/>
    </xf>
    <xf numFmtId="0" fontId="19" fillId="0" borderId="35" xfId="0" applyFont="1" applyFill="1" applyBorder="1" applyAlignment="1">
      <alignment horizontal="center" vertical="top" textRotation="90" wrapText="1"/>
    </xf>
    <xf numFmtId="0" fontId="21" fillId="0" borderId="35" xfId="0" applyFont="1" applyBorder="1" applyAlignment="1">
      <alignment horizontal="center" vertical="top" wrapText="1"/>
    </xf>
    <xf numFmtId="0" fontId="11" fillId="0" borderId="7" xfId="0" applyFont="1" applyBorder="1" applyAlignment="1">
      <alignment horizontal="center" wrapText="1"/>
    </xf>
    <xf numFmtId="0" fontId="11" fillId="0" borderId="30" xfId="0" applyFont="1" applyBorder="1" applyAlignment="1">
      <alignment horizontal="center" wrapText="1"/>
    </xf>
    <xf numFmtId="0" fontId="11" fillId="0" borderId="18" xfId="0" applyFont="1" applyBorder="1" applyAlignment="1">
      <alignment horizontal="left" vertical="top" wrapText="1"/>
    </xf>
    <xf numFmtId="0" fontId="3" fillId="7" borderId="41" xfId="0" applyFont="1" applyFill="1" applyBorder="1" applyAlignment="1">
      <alignment horizontal="center" vertical="center" wrapText="1"/>
    </xf>
    <xf numFmtId="0" fontId="11" fillId="0" borderId="24" xfId="0" applyFont="1" applyBorder="1" applyAlignment="1">
      <alignment horizontal="center" vertical="center" wrapText="1"/>
    </xf>
    <xf numFmtId="49" fontId="3" fillId="7" borderId="44" xfId="0" applyNumberFormat="1" applyFont="1" applyFill="1" applyBorder="1" applyAlignment="1">
      <alignment horizontal="center" vertical="top" wrapText="1"/>
    </xf>
    <xf numFmtId="49" fontId="3" fillId="7" borderId="40" xfId="0" applyNumberFormat="1" applyFont="1" applyFill="1" applyBorder="1" applyAlignment="1">
      <alignment horizontal="center" vertical="top" wrapText="1"/>
    </xf>
    <xf numFmtId="49" fontId="9" fillId="7" borderId="8" xfId="0" applyNumberFormat="1" applyFont="1" applyFill="1" applyBorder="1" applyAlignment="1">
      <alignment horizontal="center" vertical="top" wrapText="1"/>
    </xf>
    <xf numFmtId="49" fontId="9" fillId="7" borderId="6" xfId="0" applyNumberFormat="1" applyFont="1" applyFill="1" applyBorder="1" applyAlignment="1">
      <alignment horizontal="center" vertical="top" wrapText="1"/>
    </xf>
    <xf numFmtId="0" fontId="11" fillId="7" borderId="38" xfId="0" applyFont="1" applyFill="1" applyBorder="1" applyAlignment="1">
      <alignment vertical="top"/>
    </xf>
    <xf numFmtId="166" fontId="3" fillId="0" borderId="11" xfId="0" applyNumberFormat="1" applyFont="1" applyFill="1" applyBorder="1" applyAlignment="1">
      <alignment horizontal="center" vertical="center"/>
    </xf>
    <xf numFmtId="49" fontId="3" fillId="0" borderId="6" xfId="0" applyNumberFormat="1" applyFont="1" applyBorder="1" applyAlignment="1">
      <alignment horizontal="center" vertical="top" wrapText="1"/>
    </xf>
    <xf numFmtId="0" fontId="11" fillId="0" borderId="28" xfId="0" applyFont="1" applyBorder="1" applyAlignment="1"/>
    <xf numFmtId="0" fontId="3" fillId="0" borderId="38" xfId="0" applyFont="1" applyFill="1" applyBorder="1" applyAlignment="1">
      <alignment vertical="top" wrapText="1"/>
    </xf>
    <xf numFmtId="0" fontId="11" fillId="0" borderId="30" xfId="0" applyFont="1" applyBorder="1" applyAlignment="1">
      <alignment vertical="top" wrapText="1"/>
    </xf>
    <xf numFmtId="49" fontId="3" fillId="7" borderId="6" xfId="0" applyNumberFormat="1" applyFont="1" applyFill="1" applyBorder="1" applyAlignment="1">
      <alignment horizontal="center" vertical="center" wrapText="1"/>
    </xf>
    <xf numFmtId="49" fontId="5" fillId="10" borderId="11" xfId="0" applyNumberFormat="1" applyFont="1" applyFill="1" applyBorder="1" applyAlignment="1">
      <alignment horizontal="center" vertical="top"/>
    </xf>
    <xf numFmtId="49" fontId="5" fillId="10" borderId="50" xfId="0" applyNumberFormat="1" applyFont="1" applyFill="1" applyBorder="1" applyAlignment="1">
      <alignment horizontal="center" vertical="top"/>
    </xf>
    <xf numFmtId="0" fontId="3" fillId="7" borderId="88" xfId="0" applyFont="1" applyFill="1" applyBorder="1" applyAlignment="1">
      <alignment horizontal="left" vertical="top" wrapText="1"/>
    </xf>
    <xf numFmtId="49" fontId="5" fillId="0" borderId="20" xfId="0" applyNumberFormat="1" applyFont="1" applyBorder="1" applyAlignment="1">
      <alignment horizontal="center" vertical="top"/>
    </xf>
    <xf numFmtId="49" fontId="5" fillId="0" borderId="29" xfId="0" applyNumberFormat="1" applyFont="1" applyBorder="1" applyAlignment="1">
      <alignment horizontal="center" vertical="top"/>
    </xf>
    <xf numFmtId="0" fontId="3" fillId="7" borderId="38" xfId="0" applyFont="1" applyFill="1" applyBorder="1" applyAlignment="1">
      <alignment horizontal="center" vertical="center" textRotation="90" wrapText="1"/>
    </xf>
    <xf numFmtId="0" fontId="3" fillId="0" borderId="47" xfId="0" applyFont="1" applyFill="1" applyBorder="1" applyAlignment="1">
      <alignment horizontal="left" vertical="top" wrapText="1"/>
    </xf>
    <xf numFmtId="0" fontId="11" fillId="0" borderId="49" xfId="0" applyFont="1" applyBorder="1" applyAlignment="1">
      <alignment horizontal="left" vertical="top" wrapText="1"/>
    </xf>
    <xf numFmtId="3" fontId="3" fillId="0" borderId="11" xfId="0" applyNumberFormat="1" applyFont="1" applyFill="1" applyBorder="1" applyAlignment="1">
      <alignment horizontal="center" vertical="center"/>
    </xf>
    <xf numFmtId="3" fontId="3" fillId="7" borderId="0" xfId="0" applyNumberFormat="1" applyFont="1" applyFill="1" applyAlignment="1">
      <alignment vertical="top"/>
    </xf>
    <xf numFmtId="3" fontId="11" fillId="7" borderId="0" xfId="0" applyNumberFormat="1" applyFont="1" applyFill="1" applyAlignment="1">
      <alignment vertical="top"/>
    </xf>
    <xf numFmtId="0" fontId="11" fillId="7" borderId="6" xfId="0" applyFont="1" applyFill="1" applyBorder="1" applyAlignment="1">
      <alignment horizontal="center" vertical="center" wrapText="1"/>
    </xf>
    <xf numFmtId="0" fontId="11" fillId="7" borderId="6" xfId="0" applyFont="1" applyFill="1" applyBorder="1" applyAlignment="1">
      <alignment horizontal="center" wrapText="1"/>
    </xf>
    <xf numFmtId="0" fontId="11" fillId="7" borderId="24" xfId="0" applyFont="1" applyFill="1" applyBorder="1" applyAlignment="1">
      <alignment horizontal="center" wrapText="1"/>
    </xf>
    <xf numFmtId="3" fontId="3" fillId="7" borderId="70" xfId="0" applyNumberFormat="1" applyFont="1" applyFill="1" applyBorder="1" applyAlignment="1">
      <alignment horizontal="center" vertical="top" wrapText="1"/>
    </xf>
    <xf numFmtId="3" fontId="3" fillId="7" borderId="66" xfId="0" applyNumberFormat="1" applyFont="1" applyFill="1" applyBorder="1" applyAlignment="1">
      <alignment horizontal="center" vertical="top" wrapText="1"/>
    </xf>
    <xf numFmtId="3" fontId="3" fillId="7" borderId="44" xfId="0" applyNumberFormat="1" applyFont="1" applyFill="1" applyBorder="1" applyAlignment="1">
      <alignment horizontal="center" vertical="top" wrapText="1"/>
    </xf>
    <xf numFmtId="49" fontId="5" fillId="10" borderId="29" xfId="0" applyNumberFormat="1" applyFont="1" applyFill="1" applyBorder="1" applyAlignment="1">
      <alignment horizontal="center" vertical="top"/>
    </xf>
    <xf numFmtId="49" fontId="5" fillId="0" borderId="11" xfId="0" applyNumberFormat="1" applyFont="1" applyBorder="1" applyAlignment="1">
      <alignment horizontal="center" vertical="top"/>
    </xf>
    <xf numFmtId="0" fontId="3" fillId="7" borderId="67" xfId="0" applyFont="1" applyFill="1" applyBorder="1" applyAlignment="1">
      <alignment horizontal="center" vertical="center" textRotation="90" wrapText="1"/>
    </xf>
    <xf numFmtId="3" fontId="3" fillId="0" borderId="70" xfId="0" applyNumberFormat="1" applyFont="1" applyBorder="1" applyAlignment="1">
      <alignment horizontal="center" vertical="top" wrapText="1"/>
    </xf>
    <xf numFmtId="3" fontId="3" fillId="0" borderId="66" xfId="0" applyNumberFormat="1" applyFont="1" applyBorder="1" applyAlignment="1">
      <alignment horizontal="center" vertical="top" wrapText="1"/>
    </xf>
    <xf numFmtId="3" fontId="3" fillId="0" borderId="44" xfId="0" applyNumberFormat="1" applyFont="1" applyBorder="1" applyAlignment="1">
      <alignment horizontal="center" vertical="top" wrapText="1"/>
    </xf>
    <xf numFmtId="3" fontId="5" fillId="4" borderId="75" xfId="0" applyNumberFormat="1" applyFont="1" applyFill="1" applyBorder="1" applyAlignment="1">
      <alignment horizontal="center" vertical="top" wrapText="1"/>
    </xf>
    <xf numFmtId="3" fontId="5" fillId="4" borderId="33" xfId="0" applyNumberFormat="1" applyFont="1" applyFill="1" applyBorder="1" applyAlignment="1">
      <alignment horizontal="center" vertical="top" wrapText="1"/>
    </xf>
    <xf numFmtId="3" fontId="5" fillId="4" borderId="34" xfId="0" applyNumberFormat="1" applyFont="1" applyFill="1" applyBorder="1" applyAlignment="1">
      <alignment horizontal="center" vertical="top" wrapText="1"/>
    </xf>
    <xf numFmtId="3" fontId="3" fillId="8" borderId="70" xfId="0" applyNumberFormat="1" applyFont="1" applyFill="1" applyBorder="1" applyAlignment="1">
      <alignment horizontal="center" vertical="top" wrapText="1"/>
    </xf>
    <xf numFmtId="3" fontId="3" fillId="8" borderId="66" xfId="0" applyNumberFormat="1" applyFont="1" applyFill="1" applyBorder="1" applyAlignment="1">
      <alignment horizontal="center" vertical="top" wrapText="1"/>
    </xf>
    <xf numFmtId="3" fontId="3" fillId="8" borderId="44" xfId="0" applyNumberFormat="1" applyFont="1" applyFill="1" applyBorder="1" applyAlignment="1">
      <alignment horizontal="center" vertical="top" wrapText="1"/>
    </xf>
    <xf numFmtId="3" fontId="5" fillId="5" borderId="70" xfId="0" applyNumberFormat="1" applyFont="1" applyFill="1" applyBorder="1" applyAlignment="1">
      <alignment horizontal="center" vertical="top" wrapText="1"/>
    </xf>
    <xf numFmtId="3" fontId="5" fillId="5" borderId="66" xfId="0" applyNumberFormat="1" applyFont="1" applyFill="1" applyBorder="1" applyAlignment="1">
      <alignment horizontal="center" vertical="top" wrapText="1"/>
    </xf>
    <xf numFmtId="3" fontId="5" fillId="5" borderId="44" xfId="0" applyNumberFormat="1" applyFont="1" applyFill="1" applyBorder="1" applyAlignment="1">
      <alignment horizontal="center" vertical="top" wrapText="1"/>
    </xf>
    <xf numFmtId="3" fontId="5" fillId="5" borderId="71" xfId="0" applyNumberFormat="1" applyFont="1" applyFill="1" applyBorder="1" applyAlignment="1">
      <alignment horizontal="center" vertical="top" wrapText="1"/>
    </xf>
    <xf numFmtId="3" fontId="5" fillId="5" borderId="76" xfId="0" applyNumberFormat="1" applyFont="1" applyFill="1" applyBorder="1" applyAlignment="1">
      <alignment horizontal="center" vertical="top" wrapText="1"/>
    </xf>
    <xf numFmtId="3" fontId="5" fillId="5" borderId="72" xfId="0" applyNumberFormat="1" applyFont="1" applyFill="1" applyBorder="1" applyAlignment="1">
      <alignment horizontal="center" vertical="top" wrapText="1"/>
    </xf>
    <xf numFmtId="0" fontId="5" fillId="0" borderId="71"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2" xfId="0" applyFont="1" applyBorder="1" applyAlignment="1">
      <alignment horizontal="center" vertical="center" wrapText="1"/>
    </xf>
    <xf numFmtId="3" fontId="5" fillId="8" borderId="70" xfId="0" applyNumberFormat="1" applyFont="1" applyFill="1" applyBorder="1" applyAlignment="1">
      <alignment horizontal="center" vertical="top" wrapText="1"/>
    </xf>
    <xf numFmtId="3" fontId="5" fillId="8" borderId="66" xfId="0" applyNumberFormat="1" applyFont="1" applyFill="1" applyBorder="1" applyAlignment="1">
      <alignment horizontal="center" vertical="top" wrapText="1"/>
    </xf>
    <xf numFmtId="3" fontId="5" fillId="8" borderId="44"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7" borderId="0" xfId="0" applyFont="1" applyFill="1" applyBorder="1" applyAlignment="1">
      <alignment horizontal="left" vertical="top" wrapText="1"/>
    </xf>
    <xf numFmtId="49" fontId="5" fillId="0" borderId="28" xfId="0" applyNumberFormat="1" applyFont="1" applyBorder="1" applyAlignment="1">
      <alignment horizontal="center" vertical="top"/>
    </xf>
    <xf numFmtId="49" fontId="3" fillId="0" borderId="11"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41" xfId="0" applyFont="1" applyBorder="1" applyAlignment="1">
      <alignment horizontal="center" vertical="top" wrapText="1"/>
    </xf>
    <xf numFmtId="49" fontId="5" fillId="3" borderId="11"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3" fillId="7" borderId="41" xfId="0" applyNumberFormat="1"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49" fontId="5" fillId="3" borderId="48" xfId="0" applyNumberFormat="1" applyFont="1" applyFill="1" applyBorder="1" applyAlignment="1">
      <alignment horizontal="center" vertical="top"/>
    </xf>
    <xf numFmtId="49" fontId="5" fillId="3" borderId="36" xfId="0" applyNumberFormat="1" applyFont="1" applyFill="1" applyBorder="1" applyAlignment="1">
      <alignment horizontal="center" vertical="top"/>
    </xf>
    <xf numFmtId="0" fontId="3" fillId="0" borderId="21" xfId="0" applyFont="1" applyBorder="1" applyAlignment="1">
      <alignment horizontal="left" vertical="top" wrapText="1"/>
    </xf>
    <xf numFmtId="0" fontId="11" fillId="0" borderId="88" xfId="0" applyFont="1" applyBorder="1" applyAlignment="1">
      <alignment horizontal="left" vertical="top" wrapText="1"/>
    </xf>
    <xf numFmtId="49" fontId="5" fillId="3" borderId="50" xfId="0" applyNumberFormat="1" applyFont="1" applyFill="1" applyBorder="1" applyAlignment="1">
      <alignment horizontal="center" vertical="top"/>
    </xf>
    <xf numFmtId="0" fontId="5" fillId="0" borderId="38" xfId="0" applyFont="1" applyFill="1" applyBorder="1" applyAlignment="1">
      <alignment horizontal="center" vertical="top" wrapText="1"/>
    </xf>
    <xf numFmtId="0" fontId="5" fillId="0" borderId="30" xfId="0" applyFont="1" applyFill="1" applyBorder="1" applyAlignment="1">
      <alignment horizontal="center" vertical="top" wrapText="1"/>
    </xf>
    <xf numFmtId="0" fontId="11" fillId="7" borderId="28" xfId="0" applyFont="1" applyFill="1" applyBorder="1" applyAlignment="1">
      <alignment vertical="top" wrapText="1"/>
    </xf>
    <xf numFmtId="165" fontId="3" fillId="7" borderId="49" xfId="0" applyNumberFormat="1" applyFont="1" applyFill="1" applyBorder="1" applyAlignment="1">
      <alignment horizontal="left" vertical="top" wrapText="1"/>
    </xf>
    <xf numFmtId="0" fontId="11" fillId="7" borderId="19" xfId="0" applyFont="1" applyFill="1" applyBorder="1" applyAlignment="1">
      <alignment horizontal="left" vertical="top" wrapText="1"/>
    </xf>
    <xf numFmtId="0" fontId="3" fillId="0" borderId="49" xfId="0" applyFont="1" applyFill="1" applyBorder="1" applyAlignment="1">
      <alignment horizontal="left" vertical="top" wrapText="1"/>
    </xf>
    <xf numFmtId="0" fontId="11" fillId="0" borderId="19" xfId="0" applyFont="1" applyBorder="1" applyAlignment="1">
      <alignment horizontal="left" vertical="top" wrapText="1"/>
    </xf>
    <xf numFmtId="0" fontId="3" fillId="0" borderId="52" xfId="0" applyNumberFormat="1" applyFont="1" applyBorder="1" applyAlignment="1">
      <alignment horizontal="center" vertical="center" textRotation="90" shrinkToFit="1"/>
    </xf>
    <xf numFmtId="0" fontId="3" fillId="0" borderId="45" xfId="0" applyNumberFormat="1" applyFont="1" applyBorder="1" applyAlignment="1">
      <alignment horizontal="center" vertical="center" textRotation="90" shrinkToFit="1"/>
    </xf>
    <xf numFmtId="0" fontId="3" fillId="0" borderId="34" xfId="0" applyNumberFormat="1" applyFont="1" applyBorder="1" applyAlignment="1">
      <alignment horizontal="center" vertical="center" textRotation="90" shrinkToFit="1"/>
    </xf>
    <xf numFmtId="3" fontId="3" fillId="0" borderId="38" xfId="0" applyNumberFormat="1" applyFont="1" applyBorder="1" applyAlignment="1">
      <alignment horizontal="center" vertical="center" textRotation="90" wrapText="1"/>
    </xf>
    <xf numFmtId="3" fontId="3" fillId="0" borderId="9" xfId="0" applyNumberFormat="1" applyFont="1" applyBorder="1" applyAlignment="1">
      <alignment horizontal="center" vertical="center" textRotation="90" wrapText="1"/>
    </xf>
    <xf numFmtId="0" fontId="3" fillId="0" borderId="41" xfId="0" applyNumberFormat="1" applyFont="1" applyFill="1" applyBorder="1" applyAlignment="1">
      <alignment horizontal="center" vertical="center" textRotation="90" shrinkToFit="1"/>
    </xf>
    <xf numFmtId="0" fontId="3" fillId="0" borderId="6" xfId="0" applyNumberFormat="1" applyFont="1" applyFill="1" applyBorder="1" applyAlignment="1">
      <alignment horizontal="center" vertical="center" textRotation="90" shrinkToFit="1"/>
    </xf>
    <xf numFmtId="0" fontId="3" fillId="0" borderId="69" xfId="0" applyNumberFormat="1" applyFont="1" applyFill="1" applyBorder="1" applyAlignment="1">
      <alignment horizontal="center" vertical="center" textRotation="90" shrinkToFit="1"/>
    </xf>
    <xf numFmtId="0" fontId="3" fillId="0" borderId="7"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3" fontId="3" fillId="0" borderId="39" xfId="0" applyNumberFormat="1" applyFont="1" applyBorder="1" applyAlignment="1">
      <alignment horizontal="center" vertical="center"/>
    </xf>
    <xf numFmtId="3" fontId="3" fillId="0" borderId="37" xfId="0" applyNumberFormat="1" applyFont="1" applyBorder="1" applyAlignment="1">
      <alignment horizontal="center" vertical="center"/>
    </xf>
    <xf numFmtId="49" fontId="5" fillId="10" borderId="1" xfId="0" applyNumberFormat="1" applyFont="1" applyFill="1" applyBorder="1" applyAlignment="1">
      <alignment horizontal="center" vertical="top"/>
    </xf>
    <xf numFmtId="49" fontId="5" fillId="10" borderId="20" xfId="0" applyNumberFormat="1" applyFont="1" applyFill="1" applyBorder="1" applyAlignment="1">
      <alignment horizontal="center" vertical="top"/>
    </xf>
    <xf numFmtId="49" fontId="3" fillId="0" borderId="8"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0" fontId="3" fillId="3" borderId="94" xfId="0" applyFont="1" applyFill="1" applyBorder="1" applyAlignment="1">
      <alignment horizontal="left" vertical="top" wrapText="1"/>
    </xf>
    <xf numFmtId="3" fontId="3" fillId="0" borderId="41" xfId="0" applyNumberFormat="1" applyFont="1" applyBorder="1" applyAlignment="1">
      <alignment horizontal="center" textRotation="90" shrinkToFit="1"/>
    </xf>
    <xf numFmtId="3" fontId="3" fillId="0" borderId="6" xfId="0" applyNumberFormat="1" applyFont="1" applyBorder="1" applyAlignment="1">
      <alignment horizontal="center" textRotation="90" shrinkToFit="1"/>
    </xf>
    <xf numFmtId="3" fontId="3" fillId="0" borderId="69" xfId="0" applyNumberFormat="1" applyFont="1" applyBorder="1" applyAlignment="1">
      <alignment horizontal="center" textRotation="90" shrinkToFit="1"/>
    </xf>
    <xf numFmtId="0" fontId="11" fillId="10" borderId="62" xfId="0" applyFont="1" applyFill="1" applyBorder="1" applyAlignment="1">
      <alignment horizontal="right" vertical="top"/>
    </xf>
    <xf numFmtId="3" fontId="9" fillId="0" borderId="21" xfId="0" applyNumberFormat="1" applyFont="1" applyFill="1" applyBorder="1" applyAlignment="1">
      <alignment horizontal="center" vertical="center" textRotation="90" wrapText="1"/>
    </xf>
    <xf numFmtId="3" fontId="9" fillId="0" borderId="32" xfId="0" applyNumberFormat="1" applyFont="1" applyFill="1" applyBorder="1" applyAlignment="1">
      <alignment horizontal="center" vertical="center" textRotation="90" wrapText="1"/>
    </xf>
    <xf numFmtId="49" fontId="3" fillId="0" borderId="51" xfId="0" applyNumberFormat="1" applyFont="1" applyBorder="1" applyAlignment="1">
      <alignment horizontal="center" vertical="top" wrapText="1"/>
    </xf>
    <xf numFmtId="49" fontId="3" fillId="0" borderId="35" xfId="0" applyNumberFormat="1" applyFont="1" applyBorder="1" applyAlignment="1">
      <alignment horizontal="center" vertical="top" wrapText="1"/>
    </xf>
    <xf numFmtId="49" fontId="3" fillId="0" borderId="67" xfId="0" applyNumberFormat="1" applyFont="1" applyBorder="1" applyAlignment="1">
      <alignment horizontal="center" vertical="top" wrapText="1"/>
    </xf>
    <xf numFmtId="165" fontId="5" fillId="0" borderId="7" xfId="0" applyNumberFormat="1" applyFont="1" applyFill="1" applyBorder="1" applyAlignment="1">
      <alignment horizontal="center" vertical="center" textRotation="90" wrapText="1"/>
    </xf>
    <xf numFmtId="0" fontId="3" fillId="7" borderId="120" xfId="0" applyFont="1" applyFill="1" applyBorder="1" applyAlignment="1">
      <alignment horizontal="left" vertical="top" wrapText="1"/>
    </xf>
    <xf numFmtId="49" fontId="3" fillId="0" borderId="6" xfId="0" applyNumberFormat="1" applyFont="1" applyFill="1" applyBorder="1" applyAlignment="1">
      <alignment horizontal="center" vertical="top" wrapText="1"/>
    </xf>
    <xf numFmtId="0" fontId="15" fillId="0" borderId="38" xfId="0" applyFont="1" applyFill="1" applyBorder="1" applyAlignment="1">
      <alignment horizontal="center" vertical="top" textRotation="90" wrapText="1"/>
    </xf>
    <xf numFmtId="0" fontId="15" fillId="0" borderId="30" xfId="0" applyFont="1" applyFill="1" applyBorder="1" applyAlignment="1">
      <alignment horizontal="center" vertical="top" textRotation="90" wrapText="1"/>
    </xf>
    <xf numFmtId="49" fontId="3" fillId="0" borderId="6" xfId="0" applyNumberFormat="1" applyFont="1" applyFill="1" applyBorder="1" applyAlignment="1">
      <alignment horizontal="center" vertical="center" wrapText="1"/>
    </xf>
    <xf numFmtId="0" fontId="20" fillId="7" borderId="7" xfId="0" applyFont="1" applyFill="1" applyBorder="1" applyAlignment="1">
      <alignment horizontal="center" vertical="top" wrapText="1"/>
    </xf>
    <xf numFmtId="0" fontId="20" fillId="7" borderId="67" xfId="0" applyFont="1" applyFill="1" applyBorder="1" applyAlignment="1">
      <alignment horizontal="center" vertical="top" wrapText="1"/>
    </xf>
    <xf numFmtId="49" fontId="5" fillId="3" borderId="11" xfId="0" applyNumberFormat="1" applyFont="1" applyFill="1" applyBorder="1" applyAlignment="1">
      <alignment horizontal="center" vertical="top" wrapText="1"/>
    </xf>
    <xf numFmtId="0" fontId="5" fillId="3" borderId="7" xfId="0" applyFont="1" applyFill="1" applyBorder="1" applyAlignment="1">
      <alignment horizontal="center" vertical="top" wrapText="1"/>
    </xf>
    <xf numFmtId="0" fontId="18" fillId="0" borderId="7" xfId="0" applyFont="1" applyFill="1" applyBorder="1" applyAlignment="1">
      <alignment horizontal="left" vertical="top" wrapText="1"/>
    </xf>
    <xf numFmtId="0" fontId="11" fillId="7" borderId="18" xfId="0" applyFont="1" applyFill="1" applyBorder="1" applyAlignment="1">
      <alignment vertical="top" wrapText="1"/>
    </xf>
    <xf numFmtId="0" fontId="3" fillId="7" borderId="8" xfId="0" applyFont="1" applyFill="1" applyBorder="1" applyAlignment="1">
      <alignment horizontal="center" vertical="top" wrapText="1"/>
    </xf>
    <xf numFmtId="0" fontId="11" fillId="0" borderId="30" xfId="0" applyFont="1" applyBorder="1" applyAlignment="1"/>
    <xf numFmtId="49" fontId="5" fillId="0" borderId="50" xfId="0" applyNumberFormat="1" applyFont="1" applyBorder="1" applyAlignment="1">
      <alignment horizontal="center" vertical="top"/>
    </xf>
    <xf numFmtId="0" fontId="3" fillId="3" borderId="53" xfId="0" applyFont="1" applyFill="1" applyBorder="1" applyAlignment="1">
      <alignment vertical="top" wrapText="1"/>
    </xf>
    <xf numFmtId="0" fontId="3" fillId="3" borderId="0" xfId="0" applyFont="1" applyFill="1" applyBorder="1" applyAlignment="1">
      <alignment vertical="top" wrapText="1"/>
    </xf>
    <xf numFmtId="49" fontId="9" fillId="0" borderId="6" xfId="0" applyNumberFormat="1" applyFont="1" applyBorder="1" applyAlignment="1">
      <alignment horizontal="center" vertical="top" wrapText="1"/>
    </xf>
    <xf numFmtId="0" fontId="11" fillId="0" borderId="109" xfId="0" applyFont="1" applyBorder="1" applyAlignment="1">
      <alignment horizontal="center" vertical="top" wrapText="1"/>
    </xf>
    <xf numFmtId="49" fontId="5" fillId="3" borderId="1" xfId="0" applyNumberFormat="1" applyFont="1" applyFill="1" applyBorder="1" applyAlignment="1">
      <alignment horizontal="center" vertical="top" wrapText="1"/>
    </xf>
    <xf numFmtId="49" fontId="5" fillId="3" borderId="20" xfId="0" applyNumberFormat="1" applyFont="1" applyFill="1" applyBorder="1" applyAlignment="1">
      <alignment horizontal="center" vertical="top" wrapText="1"/>
    </xf>
    <xf numFmtId="49" fontId="5" fillId="3" borderId="29" xfId="0" applyNumberFormat="1" applyFont="1" applyFill="1" applyBorder="1" applyAlignment="1">
      <alignment horizontal="center" vertical="top" wrapText="1"/>
    </xf>
    <xf numFmtId="49" fontId="5" fillId="3" borderId="1" xfId="0" applyNumberFormat="1" applyFont="1" applyFill="1" applyBorder="1" applyAlignment="1">
      <alignment horizontal="center" vertical="top"/>
    </xf>
    <xf numFmtId="49" fontId="3" fillId="7" borderId="41" xfId="0" applyNumberFormat="1" applyFont="1" applyFill="1" applyBorder="1" applyAlignment="1">
      <alignment horizontal="center" vertical="top" wrapText="1"/>
    </xf>
    <xf numFmtId="0" fontId="11" fillId="10" borderId="33" xfId="0" applyFont="1" applyFill="1" applyBorder="1" applyAlignment="1">
      <alignment horizontal="right" vertical="top"/>
    </xf>
    <xf numFmtId="49" fontId="3" fillId="0" borderId="41" xfId="0" applyNumberFormat="1" applyFont="1" applyBorder="1" applyAlignment="1">
      <alignment horizontal="center" vertical="center" wrapText="1"/>
    </xf>
    <xf numFmtId="49" fontId="5" fillId="9" borderId="29" xfId="0" applyNumberFormat="1" applyFont="1" applyFill="1" applyBorder="1" applyAlignment="1">
      <alignment horizontal="center" vertical="top"/>
    </xf>
    <xf numFmtId="49" fontId="5" fillId="9" borderId="1" xfId="0" applyNumberFormat="1" applyFont="1" applyFill="1" applyBorder="1" applyAlignment="1">
      <alignment horizontal="center" vertical="top"/>
    </xf>
    <xf numFmtId="49" fontId="5" fillId="9" borderId="20" xfId="0" applyNumberFormat="1" applyFont="1" applyFill="1" applyBorder="1" applyAlignment="1">
      <alignment horizontal="center" vertical="top"/>
    </xf>
    <xf numFmtId="49" fontId="3" fillId="7" borderId="52" xfId="0" applyNumberFormat="1" applyFont="1" applyFill="1" applyBorder="1" applyAlignment="1">
      <alignment horizontal="center" vertical="top" wrapText="1"/>
    </xf>
    <xf numFmtId="0" fontId="11" fillId="7" borderId="24" xfId="0" applyFont="1" applyFill="1" applyBorder="1" applyAlignment="1">
      <alignment vertical="top" wrapText="1"/>
    </xf>
    <xf numFmtId="49" fontId="5" fillId="0" borderId="26"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10" borderId="26" xfId="0" applyNumberFormat="1" applyFont="1" applyFill="1" applyBorder="1" applyAlignment="1">
      <alignment horizontal="center" vertical="top"/>
    </xf>
    <xf numFmtId="0" fontId="3" fillId="7" borderId="38" xfId="0" applyFont="1" applyFill="1" applyBorder="1" applyAlignment="1">
      <alignment horizontal="center" vertical="top" textRotation="90" wrapText="1"/>
    </xf>
    <xf numFmtId="0" fontId="11" fillId="0" borderId="7" xfId="0" applyFont="1" applyBorder="1" applyAlignment="1">
      <alignment horizontal="center" vertical="top" wrapText="1"/>
    </xf>
    <xf numFmtId="0" fontId="4" fillId="0" borderId="0" xfId="0" applyFont="1" applyAlignment="1">
      <alignment horizontal="right" vertical="top" wrapText="1"/>
    </xf>
    <xf numFmtId="165" fontId="19" fillId="7" borderId="7" xfId="0" applyNumberFormat="1" applyFont="1" applyFill="1" applyBorder="1" applyAlignment="1">
      <alignment horizontal="center" vertical="center" textRotation="90" wrapText="1"/>
    </xf>
    <xf numFmtId="0" fontId="21" fillId="7" borderId="30"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2">
    <cellStyle name="Įprastas" xfId="0" builtinId="0"/>
    <cellStyle name="Kablelis" xfId="1" builtinId="3"/>
  </cellStyles>
  <dxfs count="0"/>
  <tableStyles count="0" defaultTableStyle="TableStyleMedium2" defaultPivotStyle="PivotStyleLight16"/>
  <colors>
    <mruColors>
      <color rgb="FF99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99"/>
  <sheetViews>
    <sheetView tabSelected="1" zoomScaleNormal="100" zoomScaleSheetLayoutView="100" workbookViewId="0">
      <selection sqref="A1:N1"/>
    </sheetView>
  </sheetViews>
  <sheetFormatPr defaultRowHeight="12.75" x14ac:dyDescent="0.2"/>
  <cols>
    <col min="1" max="3" width="2.7109375" style="7" customWidth="1"/>
    <col min="4" max="4" width="35.7109375" style="7" customWidth="1"/>
    <col min="5" max="5" width="2.7109375" style="32" customWidth="1"/>
    <col min="6" max="6" width="3.140625" style="47" customWidth="1"/>
    <col min="7" max="7" width="8.42578125" style="8" customWidth="1"/>
    <col min="8" max="8" width="10" style="7" customWidth="1"/>
    <col min="9" max="9" width="9.85546875" style="7" customWidth="1"/>
    <col min="10" max="10" width="9.28515625" style="7" customWidth="1"/>
    <col min="11" max="11" width="35" style="7" customWidth="1"/>
    <col min="12" max="14" width="3.7109375" style="7" customWidth="1"/>
    <col min="15" max="16384" width="9.140625" style="6"/>
  </cols>
  <sheetData>
    <row r="1" spans="1:15" ht="15.75" x14ac:dyDescent="0.2">
      <c r="A1" s="1405" t="s">
        <v>258</v>
      </c>
      <c r="B1" s="1405"/>
      <c r="C1" s="1405"/>
      <c r="D1" s="1405"/>
      <c r="E1" s="1405"/>
      <c r="F1" s="1405"/>
      <c r="G1" s="1405"/>
      <c r="H1" s="1405"/>
      <c r="I1" s="1405"/>
      <c r="J1" s="1405"/>
      <c r="K1" s="1405"/>
      <c r="L1" s="1405"/>
      <c r="M1" s="1405"/>
      <c r="N1" s="1405"/>
    </row>
    <row r="2" spans="1:15" ht="15.75" x14ac:dyDescent="0.2">
      <c r="A2" s="1406" t="s">
        <v>44</v>
      </c>
      <c r="B2" s="1406"/>
      <c r="C2" s="1406"/>
      <c r="D2" s="1406"/>
      <c r="E2" s="1406"/>
      <c r="F2" s="1406"/>
      <c r="G2" s="1406"/>
      <c r="H2" s="1406"/>
      <c r="I2" s="1406"/>
      <c r="J2" s="1406"/>
      <c r="K2" s="1406"/>
      <c r="L2" s="1406"/>
      <c r="M2" s="1406"/>
      <c r="N2" s="1406"/>
    </row>
    <row r="3" spans="1:15" ht="15.75" x14ac:dyDescent="0.2">
      <c r="A3" s="1407" t="s">
        <v>30</v>
      </c>
      <c r="B3" s="1407"/>
      <c r="C3" s="1407"/>
      <c r="D3" s="1407"/>
      <c r="E3" s="1407"/>
      <c r="F3" s="1407"/>
      <c r="G3" s="1407"/>
      <c r="H3" s="1407"/>
      <c r="I3" s="1407"/>
      <c r="J3" s="1407"/>
      <c r="K3" s="1407"/>
      <c r="L3" s="1407"/>
      <c r="M3" s="1407"/>
      <c r="N3" s="1407"/>
      <c r="O3" s="4"/>
    </row>
    <row r="4" spans="1:15" ht="13.5" thickBot="1" x14ac:dyDescent="0.25">
      <c r="A4" s="86"/>
      <c r="B4" s="86"/>
      <c r="C4" s="86"/>
      <c r="D4" s="86"/>
      <c r="E4" s="87"/>
      <c r="F4" s="88"/>
      <c r="G4" s="993"/>
      <c r="H4" s="86"/>
      <c r="I4" s="86"/>
      <c r="J4" s="86"/>
      <c r="K4" s="86"/>
      <c r="L4" s="1408" t="s">
        <v>253</v>
      </c>
      <c r="M4" s="1408"/>
      <c r="N4" s="1408"/>
    </row>
    <row r="5" spans="1:15" ht="21" customHeight="1" x14ac:dyDescent="0.2">
      <c r="A5" s="1409" t="s">
        <v>31</v>
      </c>
      <c r="B5" s="1412" t="s">
        <v>1</v>
      </c>
      <c r="C5" s="1412" t="s">
        <v>2</v>
      </c>
      <c r="D5" s="1415" t="s">
        <v>15</v>
      </c>
      <c r="E5" s="1418" t="s">
        <v>3</v>
      </c>
      <c r="F5" s="1421" t="s">
        <v>4</v>
      </c>
      <c r="G5" s="1424" t="s">
        <v>5</v>
      </c>
      <c r="H5" s="1427" t="s">
        <v>257</v>
      </c>
      <c r="I5" s="1424" t="s">
        <v>122</v>
      </c>
      <c r="J5" s="1424" t="s">
        <v>191</v>
      </c>
      <c r="K5" s="1430" t="s">
        <v>14</v>
      </c>
      <c r="L5" s="1431"/>
      <c r="M5" s="1431"/>
      <c r="N5" s="1432"/>
    </row>
    <row r="6" spans="1:15" ht="17.25" customHeight="1" x14ac:dyDescent="0.2">
      <c r="A6" s="1410"/>
      <c r="B6" s="1413"/>
      <c r="C6" s="1413"/>
      <c r="D6" s="1416"/>
      <c r="E6" s="1419"/>
      <c r="F6" s="1422"/>
      <c r="G6" s="1425"/>
      <c r="H6" s="1428"/>
      <c r="I6" s="1425"/>
      <c r="J6" s="1425"/>
      <c r="K6" s="1433" t="s">
        <v>15</v>
      </c>
      <c r="L6" s="1435" t="s">
        <v>171</v>
      </c>
      <c r="M6" s="1436"/>
      <c r="N6" s="1437"/>
    </row>
    <row r="7" spans="1:15" ht="86.25" customHeight="1" thickBot="1" x14ac:dyDescent="0.25">
      <c r="A7" s="1411"/>
      <c r="B7" s="1414"/>
      <c r="C7" s="1414"/>
      <c r="D7" s="1417"/>
      <c r="E7" s="1420"/>
      <c r="F7" s="1423"/>
      <c r="G7" s="1426"/>
      <c r="H7" s="1429"/>
      <c r="I7" s="1426"/>
      <c r="J7" s="1426"/>
      <c r="K7" s="1434"/>
      <c r="L7" s="426" t="s">
        <v>93</v>
      </c>
      <c r="M7" s="426" t="s">
        <v>123</v>
      </c>
      <c r="N7" s="427" t="s">
        <v>192</v>
      </c>
    </row>
    <row r="8" spans="1:15" s="44" customFormat="1" x14ac:dyDescent="0.2">
      <c r="A8" s="1438" t="s">
        <v>89</v>
      </c>
      <c r="B8" s="1439"/>
      <c r="C8" s="1439"/>
      <c r="D8" s="1439"/>
      <c r="E8" s="1439"/>
      <c r="F8" s="1439"/>
      <c r="G8" s="1439"/>
      <c r="H8" s="1439"/>
      <c r="I8" s="1439"/>
      <c r="J8" s="1439"/>
      <c r="K8" s="1439"/>
      <c r="L8" s="1439"/>
      <c r="M8" s="1439"/>
      <c r="N8" s="1440"/>
    </row>
    <row r="9" spans="1:15" s="44" customFormat="1" x14ac:dyDescent="0.2">
      <c r="A9" s="1441" t="s">
        <v>41</v>
      </c>
      <c r="B9" s="1442"/>
      <c r="C9" s="1442"/>
      <c r="D9" s="1442"/>
      <c r="E9" s="1442"/>
      <c r="F9" s="1442"/>
      <c r="G9" s="1442"/>
      <c r="H9" s="1442"/>
      <c r="I9" s="1442"/>
      <c r="J9" s="1442"/>
      <c r="K9" s="1442"/>
      <c r="L9" s="1442"/>
      <c r="M9" s="1442"/>
      <c r="N9" s="1443"/>
    </row>
    <row r="10" spans="1:15" ht="15.75" customHeight="1" x14ac:dyDescent="0.2">
      <c r="A10" s="93" t="s">
        <v>8</v>
      </c>
      <c r="B10" s="1444" t="s">
        <v>45</v>
      </c>
      <c r="C10" s="1445"/>
      <c r="D10" s="1445"/>
      <c r="E10" s="1445"/>
      <c r="F10" s="1445"/>
      <c r="G10" s="1445"/>
      <c r="H10" s="1445"/>
      <c r="I10" s="1445"/>
      <c r="J10" s="1445"/>
      <c r="K10" s="1445"/>
      <c r="L10" s="1445"/>
      <c r="M10" s="1445"/>
      <c r="N10" s="1446"/>
    </row>
    <row r="11" spans="1:15" x14ac:dyDescent="0.2">
      <c r="A11" s="1019" t="s">
        <v>8</v>
      </c>
      <c r="B11" s="64" t="s">
        <v>8</v>
      </c>
      <c r="C11" s="1447" t="s">
        <v>46</v>
      </c>
      <c r="D11" s="1448"/>
      <c r="E11" s="1448"/>
      <c r="F11" s="1448"/>
      <c r="G11" s="1448"/>
      <c r="H11" s="1448"/>
      <c r="I11" s="1448"/>
      <c r="J11" s="1448"/>
      <c r="K11" s="1448"/>
      <c r="L11" s="1448"/>
      <c r="M11" s="1448"/>
      <c r="N11" s="1449"/>
    </row>
    <row r="12" spans="1:15" ht="34.5" x14ac:dyDescent="0.2">
      <c r="A12" s="987" t="s">
        <v>8</v>
      </c>
      <c r="B12" s="988" t="s">
        <v>8</v>
      </c>
      <c r="C12" s="989" t="s">
        <v>8</v>
      </c>
      <c r="D12" s="886" t="s">
        <v>71</v>
      </c>
      <c r="E12" s="919" t="s">
        <v>141</v>
      </c>
      <c r="F12" s="224" t="s">
        <v>63</v>
      </c>
      <c r="G12" s="175"/>
      <c r="H12" s="853"/>
      <c r="I12" s="698"/>
      <c r="J12" s="887"/>
      <c r="K12" s="116"/>
      <c r="L12" s="53"/>
      <c r="M12" s="55"/>
      <c r="N12" s="56"/>
    </row>
    <row r="13" spans="1:15" ht="25.5" x14ac:dyDescent="0.2">
      <c r="A13" s="1276"/>
      <c r="B13" s="1277"/>
      <c r="C13" s="1278"/>
      <c r="D13" s="1351" t="s">
        <v>207</v>
      </c>
      <c r="E13" s="995" t="s">
        <v>68</v>
      </c>
      <c r="F13" s="1285"/>
      <c r="G13" s="824" t="s">
        <v>40</v>
      </c>
      <c r="H13" s="877">
        <v>376.6</v>
      </c>
      <c r="I13" s="685">
        <v>412.9</v>
      </c>
      <c r="J13" s="686">
        <v>486.2</v>
      </c>
      <c r="K13" s="1000" t="s">
        <v>152</v>
      </c>
      <c r="L13" s="1027"/>
      <c r="M13" s="495" t="s">
        <v>79</v>
      </c>
      <c r="N13" s="54"/>
    </row>
    <row r="14" spans="1:15" x14ac:dyDescent="0.2">
      <c r="A14" s="1276"/>
      <c r="B14" s="1277"/>
      <c r="C14" s="1278"/>
      <c r="D14" s="1359"/>
      <c r="E14" s="1450" t="s">
        <v>242</v>
      </c>
      <c r="F14" s="1285"/>
      <c r="G14" s="825" t="s">
        <v>187</v>
      </c>
      <c r="H14" s="877"/>
      <c r="I14" s="687"/>
      <c r="J14" s="688"/>
      <c r="K14" s="257" t="s">
        <v>200</v>
      </c>
      <c r="L14" s="258"/>
      <c r="M14" s="499" t="s">
        <v>79</v>
      </c>
      <c r="N14" s="259"/>
    </row>
    <row r="15" spans="1:15" ht="38.25" x14ac:dyDescent="0.2">
      <c r="A15" s="1276"/>
      <c r="B15" s="1277"/>
      <c r="C15" s="1278"/>
      <c r="D15" s="823" t="s">
        <v>203</v>
      </c>
      <c r="E15" s="1451"/>
      <c r="F15" s="1285"/>
      <c r="G15" s="826" t="s">
        <v>188</v>
      </c>
      <c r="H15" s="885"/>
      <c r="I15" s="689"/>
      <c r="J15" s="690">
        <v>46.2</v>
      </c>
      <c r="K15" s="218" t="s">
        <v>201</v>
      </c>
      <c r="L15" s="219"/>
      <c r="M15" s="220"/>
      <c r="N15" s="221">
        <v>50</v>
      </c>
      <c r="O15" s="691"/>
    </row>
    <row r="16" spans="1:15" x14ac:dyDescent="0.2">
      <c r="A16" s="1276"/>
      <c r="B16" s="1277"/>
      <c r="C16" s="1278"/>
      <c r="D16" s="1452" t="s">
        <v>204</v>
      </c>
      <c r="E16" s="1451"/>
      <c r="F16" s="1285"/>
      <c r="G16" s="675" t="s">
        <v>205</v>
      </c>
      <c r="H16" s="877"/>
      <c r="I16" s="687"/>
      <c r="J16" s="688">
        <v>227</v>
      </c>
      <c r="K16" s="1453" t="s">
        <v>202</v>
      </c>
      <c r="L16" s="1027"/>
      <c r="M16" s="495"/>
      <c r="N16" s="54">
        <v>20</v>
      </c>
    </row>
    <row r="17" spans="1:15" x14ac:dyDescent="0.2">
      <c r="A17" s="1276"/>
      <c r="B17" s="1277"/>
      <c r="C17" s="1278"/>
      <c r="D17" s="1383"/>
      <c r="E17" s="920"/>
      <c r="F17" s="1285"/>
      <c r="G17" s="175" t="s">
        <v>64</v>
      </c>
      <c r="H17" s="797"/>
      <c r="I17" s="693"/>
      <c r="J17" s="694">
        <v>2946.7</v>
      </c>
      <c r="K17" s="1196"/>
      <c r="L17" s="55"/>
      <c r="M17" s="217"/>
      <c r="N17" s="56"/>
    </row>
    <row r="18" spans="1:15" x14ac:dyDescent="0.2">
      <c r="A18" s="1276"/>
      <c r="B18" s="1277"/>
      <c r="C18" s="1278"/>
      <c r="D18" s="1351" t="s">
        <v>315</v>
      </c>
      <c r="E18" s="1454" t="s">
        <v>242</v>
      </c>
      <c r="F18" s="1349"/>
      <c r="G18" s="827" t="s">
        <v>187</v>
      </c>
      <c r="H18" s="876"/>
      <c r="I18" s="696"/>
      <c r="J18" s="697"/>
      <c r="K18" s="166" t="s">
        <v>158</v>
      </c>
      <c r="L18" s="214">
        <v>1</v>
      </c>
      <c r="M18" s="212"/>
      <c r="N18" s="213"/>
    </row>
    <row r="19" spans="1:15" ht="26.25" customHeight="1" x14ac:dyDescent="0.2">
      <c r="A19" s="1276"/>
      <c r="B19" s="1277"/>
      <c r="C19" s="1278"/>
      <c r="D19" s="1352"/>
      <c r="E19" s="1455"/>
      <c r="F19" s="1349"/>
      <c r="G19" s="143" t="s">
        <v>40</v>
      </c>
      <c r="H19" s="797">
        <v>90</v>
      </c>
      <c r="I19" s="693"/>
      <c r="J19" s="694"/>
      <c r="K19" s="1028" t="s">
        <v>137</v>
      </c>
      <c r="L19" s="204">
        <v>1</v>
      </c>
      <c r="M19" s="21"/>
      <c r="N19" s="22"/>
      <c r="O19" s="691"/>
    </row>
    <row r="20" spans="1:15" x14ac:dyDescent="0.2">
      <c r="A20" s="1276"/>
      <c r="B20" s="1277"/>
      <c r="C20" s="1278"/>
      <c r="D20" s="1351" t="s">
        <v>179</v>
      </c>
      <c r="E20" s="1403" t="s">
        <v>68</v>
      </c>
      <c r="F20" s="1349"/>
      <c r="G20" s="466" t="s">
        <v>188</v>
      </c>
      <c r="H20" s="876">
        <v>15</v>
      </c>
      <c r="I20" s="699">
        <v>20</v>
      </c>
      <c r="J20" s="697"/>
      <c r="K20" s="1178" t="s">
        <v>206</v>
      </c>
      <c r="L20" s="90"/>
      <c r="M20" s="34">
        <v>1</v>
      </c>
      <c r="N20" s="35"/>
    </row>
    <row r="21" spans="1:15" x14ac:dyDescent="0.2">
      <c r="A21" s="1276"/>
      <c r="B21" s="1277"/>
      <c r="C21" s="1278"/>
      <c r="D21" s="1377"/>
      <c r="E21" s="1404"/>
      <c r="F21" s="1349"/>
      <c r="G21" s="828" t="s">
        <v>40</v>
      </c>
      <c r="H21" s="797"/>
      <c r="I21" s="693"/>
      <c r="J21" s="694"/>
      <c r="K21" s="1196"/>
      <c r="L21" s="161"/>
      <c r="M21" s="30"/>
      <c r="N21" s="31"/>
    </row>
    <row r="22" spans="1:15" x14ac:dyDescent="0.2">
      <c r="A22" s="987"/>
      <c r="B22" s="988"/>
      <c r="C22" s="989"/>
      <c r="D22" s="1306" t="s">
        <v>297</v>
      </c>
      <c r="E22" s="1031" t="s">
        <v>68</v>
      </c>
      <c r="F22" s="1349"/>
      <c r="G22" s="829" t="s">
        <v>40</v>
      </c>
      <c r="H22" s="877">
        <v>508.7</v>
      </c>
      <c r="I22" s="685"/>
      <c r="J22" s="686"/>
      <c r="K22" s="1062" t="s">
        <v>132</v>
      </c>
      <c r="L22" s="1063">
        <v>100</v>
      </c>
      <c r="M22" s="1063"/>
      <c r="N22" s="1035"/>
    </row>
    <row r="23" spans="1:15" ht="14.25" customHeight="1" x14ac:dyDescent="0.2">
      <c r="A23" s="987"/>
      <c r="B23" s="988"/>
      <c r="C23" s="989"/>
      <c r="D23" s="1306"/>
      <c r="E23" s="1399" t="s">
        <v>145</v>
      </c>
      <c r="F23" s="1349"/>
      <c r="G23" s="531" t="s">
        <v>188</v>
      </c>
      <c r="H23" s="877">
        <v>850</v>
      </c>
      <c r="I23" s="685"/>
      <c r="J23" s="686"/>
      <c r="K23" s="1062"/>
      <c r="L23" s="1063"/>
      <c r="M23" s="1063"/>
      <c r="N23" s="1035"/>
    </row>
    <row r="24" spans="1:15" x14ac:dyDescent="0.2">
      <c r="A24" s="987"/>
      <c r="B24" s="988"/>
      <c r="C24" s="989"/>
      <c r="D24" s="1398"/>
      <c r="E24" s="1400"/>
      <c r="F24" s="1349"/>
      <c r="G24" s="191" t="s">
        <v>65</v>
      </c>
      <c r="H24" s="797"/>
      <c r="I24" s="700"/>
      <c r="J24" s="701"/>
      <c r="K24" s="508"/>
      <c r="L24" s="53"/>
      <c r="M24" s="53"/>
      <c r="N24" s="262"/>
    </row>
    <row r="25" spans="1:15" x14ac:dyDescent="0.2">
      <c r="A25" s="987"/>
      <c r="B25" s="988"/>
      <c r="C25" s="198"/>
      <c r="D25" s="1306" t="s">
        <v>298</v>
      </c>
      <c r="E25" s="1401"/>
      <c r="F25" s="992"/>
      <c r="G25" s="466" t="s">
        <v>65</v>
      </c>
      <c r="H25" s="876">
        <v>25</v>
      </c>
      <c r="I25" s="699">
        <v>52</v>
      </c>
      <c r="J25" s="697"/>
      <c r="K25" s="1175" t="s">
        <v>158</v>
      </c>
      <c r="L25" s="607"/>
      <c r="M25" s="608">
        <v>1</v>
      </c>
      <c r="N25" s="609"/>
    </row>
    <row r="26" spans="1:15" x14ac:dyDescent="0.2">
      <c r="A26" s="987"/>
      <c r="B26" s="988"/>
      <c r="C26" s="198"/>
      <c r="D26" s="1398"/>
      <c r="E26" s="1402"/>
      <c r="F26" s="992"/>
      <c r="G26" s="143"/>
      <c r="H26" s="797"/>
      <c r="I26" s="702"/>
      <c r="J26" s="703"/>
      <c r="K26" s="1196"/>
      <c r="L26" s="652"/>
      <c r="M26" s="108"/>
      <c r="N26" s="612"/>
    </row>
    <row r="27" spans="1:15" x14ac:dyDescent="0.2">
      <c r="A27" s="987"/>
      <c r="B27" s="988"/>
      <c r="C27" s="989"/>
      <c r="D27" s="1358" t="s">
        <v>219</v>
      </c>
      <c r="E27" s="755"/>
      <c r="F27" s="990"/>
      <c r="G27" s="827" t="s">
        <v>187</v>
      </c>
      <c r="H27" s="876"/>
      <c r="I27" s="695"/>
      <c r="J27" s="704"/>
      <c r="K27" s="1175" t="s">
        <v>158</v>
      </c>
      <c r="L27" s="132"/>
      <c r="M27" s="132">
        <v>1</v>
      </c>
      <c r="N27" s="133"/>
    </row>
    <row r="28" spans="1:15" ht="25.5" customHeight="1" x14ac:dyDescent="0.2">
      <c r="A28" s="987"/>
      <c r="B28" s="988"/>
      <c r="C28" s="989"/>
      <c r="D28" s="1383"/>
      <c r="E28" s="999"/>
      <c r="F28" s="990"/>
      <c r="G28" s="175" t="s">
        <v>40</v>
      </c>
      <c r="H28" s="797"/>
      <c r="I28" s="692">
        <v>15</v>
      </c>
      <c r="J28" s="538"/>
      <c r="K28" s="1196"/>
      <c r="L28" s="108"/>
      <c r="M28" s="108"/>
      <c r="N28" s="109"/>
    </row>
    <row r="29" spans="1:15" ht="12.75" customHeight="1" x14ac:dyDescent="0.2">
      <c r="A29" s="1276"/>
      <c r="B29" s="1277"/>
      <c r="C29" s="1278"/>
      <c r="D29" s="1351" t="s">
        <v>224</v>
      </c>
      <c r="E29" s="1396"/>
      <c r="F29" s="1285"/>
      <c r="G29" s="5" t="s">
        <v>188</v>
      </c>
      <c r="H29" s="877"/>
      <c r="I29" s="685">
        <v>120</v>
      </c>
      <c r="J29" s="688">
        <v>100</v>
      </c>
      <c r="K29" s="1354" t="s">
        <v>169</v>
      </c>
      <c r="L29" s="1066"/>
      <c r="M29" s="1208" t="s">
        <v>262</v>
      </c>
      <c r="N29" s="1209">
        <v>100</v>
      </c>
    </row>
    <row r="30" spans="1:15" x14ac:dyDescent="0.2">
      <c r="A30" s="1276"/>
      <c r="B30" s="1277"/>
      <c r="C30" s="1278"/>
      <c r="D30" s="1364"/>
      <c r="E30" s="1396"/>
      <c r="F30" s="1397"/>
      <c r="G30" s="830" t="s">
        <v>40</v>
      </c>
      <c r="H30" s="877"/>
      <c r="I30" s="685">
        <v>10</v>
      </c>
      <c r="J30" s="688">
        <v>10</v>
      </c>
      <c r="K30" s="1337"/>
      <c r="L30" s="1206"/>
      <c r="M30" s="1207"/>
      <c r="N30" s="1210"/>
    </row>
    <row r="31" spans="1:15" x14ac:dyDescent="0.2">
      <c r="A31" s="1276"/>
      <c r="B31" s="1277"/>
      <c r="C31" s="1278"/>
      <c r="D31" s="1364"/>
      <c r="E31" s="1396"/>
      <c r="F31" s="1397"/>
      <c r="G31" s="831"/>
      <c r="H31" s="881"/>
      <c r="I31" s="705"/>
      <c r="J31" s="706"/>
      <c r="K31" s="1247"/>
      <c r="L31" s="1207"/>
      <c r="M31" s="1207"/>
      <c r="N31" s="1210"/>
    </row>
    <row r="32" spans="1:15" ht="13.5" thickBot="1" x14ac:dyDescent="0.25">
      <c r="A32" s="987"/>
      <c r="B32" s="988"/>
      <c r="C32" s="989"/>
      <c r="D32" s="1365"/>
      <c r="E32" s="1284"/>
      <c r="F32" s="1170"/>
      <c r="G32" s="833" t="s">
        <v>9</v>
      </c>
      <c r="H32" s="759">
        <f>SUM(H13:H31)</f>
        <v>1865.3</v>
      </c>
      <c r="I32" s="759">
        <f>SUM(I13:I31)</f>
        <v>629.9</v>
      </c>
      <c r="J32" s="758">
        <f>SUM(J13:J31)</f>
        <v>3816.1</v>
      </c>
      <c r="K32" s="1177"/>
      <c r="L32" s="1168"/>
      <c r="M32" s="1168"/>
      <c r="N32" s="1211"/>
    </row>
    <row r="33" spans="1:15" ht="31.5" customHeight="1" x14ac:dyDescent="0.2">
      <c r="A33" s="1037" t="s">
        <v>8</v>
      </c>
      <c r="B33" s="1038" t="s">
        <v>8</v>
      </c>
      <c r="C33" s="1050" t="s">
        <v>10</v>
      </c>
      <c r="D33" s="66" t="s">
        <v>72</v>
      </c>
      <c r="E33" s="921" t="s">
        <v>144</v>
      </c>
      <c r="F33" s="1124" t="s">
        <v>63</v>
      </c>
      <c r="G33" s="835"/>
      <c r="H33" s="856"/>
      <c r="I33" s="708"/>
      <c r="J33" s="709"/>
      <c r="K33" s="129"/>
      <c r="L33" s="148"/>
      <c r="M33" s="157"/>
      <c r="N33" s="158"/>
    </row>
    <row r="34" spans="1:15" ht="18" customHeight="1" x14ac:dyDescent="0.2">
      <c r="A34" s="1393"/>
      <c r="B34" s="1277"/>
      <c r="C34" s="1278"/>
      <c r="D34" s="1290" t="s">
        <v>85</v>
      </c>
      <c r="E34" s="564" t="s">
        <v>68</v>
      </c>
      <c r="F34" s="1285"/>
      <c r="G34" s="577" t="s">
        <v>188</v>
      </c>
      <c r="H34" s="882">
        <v>20</v>
      </c>
      <c r="I34" s="696">
        <v>460</v>
      </c>
      <c r="J34" s="710">
        <v>800</v>
      </c>
      <c r="K34" s="1028" t="s">
        <v>66</v>
      </c>
      <c r="L34" s="21">
        <v>1</v>
      </c>
      <c r="M34" s="21"/>
      <c r="N34" s="22"/>
    </row>
    <row r="35" spans="1:15" ht="29.25" customHeight="1" x14ac:dyDescent="0.2">
      <c r="A35" s="1393"/>
      <c r="B35" s="1277"/>
      <c r="C35" s="1278"/>
      <c r="D35" s="1290"/>
      <c r="E35" s="564"/>
      <c r="F35" s="1285"/>
      <c r="G35" s="836" t="s">
        <v>40</v>
      </c>
      <c r="H35" s="853"/>
      <c r="I35" s="702">
        <v>30</v>
      </c>
      <c r="J35" s="703">
        <v>50</v>
      </c>
      <c r="K35" s="167" t="s">
        <v>178</v>
      </c>
      <c r="L35" s="30"/>
      <c r="M35" s="30">
        <v>30</v>
      </c>
      <c r="N35" s="31">
        <v>70</v>
      </c>
    </row>
    <row r="36" spans="1:15" ht="26.25" customHeight="1" x14ac:dyDescent="0.2">
      <c r="A36" s="1393"/>
      <c r="B36" s="1277"/>
      <c r="C36" s="1278"/>
      <c r="D36" s="1347" t="s">
        <v>161</v>
      </c>
      <c r="E36" s="1394" t="s">
        <v>68</v>
      </c>
      <c r="F36" s="1285"/>
      <c r="G36" s="636" t="s">
        <v>188</v>
      </c>
      <c r="H36" s="854">
        <v>319.7</v>
      </c>
      <c r="I36" s="711"/>
      <c r="J36" s="712"/>
      <c r="K36" s="1056" t="s">
        <v>134</v>
      </c>
      <c r="L36" s="505">
        <v>100</v>
      </c>
      <c r="M36" s="1067"/>
      <c r="N36" s="168"/>
    </row>
    <row r="37" spans="1:15" ht="18.75" customHeight="1" x14ac:dyDescent="0.2">
      <c r="A37" s="1393"/>
      <c r="B37" s="1277"/>
      <c r="C37" s="1278"/>
      <c r="D37" s="1290"/>
      <c r="E37" s="1324"/>
      <c r="F37" s="1285"/>
      <c r="G37" s="636" t="s">
        <v>40</v>
      </c>
      <c r="H37" s="854">
        <v>101.1</v>
      </c>
      <c r="I37" s="687"/>
      <c r="J37" s="688"/>
      <c r="K37" s="151" t="s">
        <v>84</v>
      </c>
      <c r="L37" s="503"/>
      <c r="M37" s="152"/>
      <c r="N37" s="153"/>
    </row>
    <row r="38" spans="1:15" ht="32.25" customHeight="1" x14ac:dyDescent="0.2">
      <c r="A38" s="1393"/>
      <c r="B38" s="1277"/>
      <c r="C38" s="1278"/>
      <c r="D38" s="1292"/>
      <c r="E38" s="1395"/>
      <c r="F38" s="1285"/>
      <c r="G38" s="203" t="s">
        <v>40</v>
      </c>
      <c r="H38" s="855"/>
      <c r="I38" s="693"/>
      <c r="J38" s="694"/>
      <c r="K38" s="169" t="s">
        <v>135</v>
      </c>
      <c r="L38" s="504">
        <v>100</v>
      </c>
      <c r="M38" s="172"/>
      <c r="N38" s="165"/>
      <c r="O38" s="691"/>
    </row>
    <row r="39" spans="1:15" ht="15.75" customHeight="1" x14ac:dyDescent="0.2">
      <c r="A39" s="1393"/>
      <c r="B39" s="1277"/>
      <c r="C39" s="1278"/>
      <c r="D39" s="1328" t="s">
        <v>138</v>
      </c>
      <c r="E39" s="547" t="s">
        <v>68</v>
      </c>
      <c r="F39" s="1285"/>
      <c r="G39" s="636" t="s">
        <v>188</v>
      </c>
      <c r="H39" s="854">
        <v>100</v>
      </c>
      <c r="I39" s="684">
        <v>450</v>
      </c>
      <c r="J39" s="712">
        <v>600</v>
      </c>
      <c r="K39" s="1028" t="s">
        <v>78</v>
      </c>
      <c r="L39" s="34">
        <v>1</v>
      </c>
      <c r="M39" s="34"/>
      <c r="N39" s="35"/>
    </row>
    <row r="40" spans="1:15" x14ac:dyDescent="0.2">
      <c r="A40" s="1393"/>
      <c r="B40" s="1277"/>
      <c r="C40" s="1278"/>
      <c r="D40" s="1264"/>
      <c r="E40" s="564"/>
      <c r="F40" s="1285"/>
      <c r="G40" s="636" t="s">
        <v>40</v>
      </c>
      <c r="H40" s="854">
        <v>130</v>
      </c>
      <c r="I40" s="684">
        <v>30</v>
      </c>
      <c r="J40" s="712">
        <v>30</v>
      </c>
      <c r="K40" s="1191" t="s">
        <v>237</v>
      </c>
      <c r="L40" s="21"/>
      <c r="M40" s="21"/>
      <c r="N40" s="22"/>
    </row>
    <row r="41" spans="1:15" x14ac:dyDescent="0.2">
      <c r="A41" s="1393"/>
      <c r="B41" s="1277"/>
      <c r="C41" s="1278"/>
      <c r="D41" s="1264"/>
      <c r="E41" s="1036"/>
      <c r="F41" s="1285"/>
      <c r="G41" s="836" t="s">
        <v>40</v>
      </c>
      <c r="H41" s="853"/>
      <c r="I41" s="702"/>
      <c r="J41" s="703"/>
      <c r="K41" s="1247"/>
      <c r="L41" s="560"/>
      <c r="M41" s="560">
        <v>30</v>
      </c>
      <c r="N41" s="602">
        <v>70</v>
      </c>
    </row>
    <row r="42" spans="1:15" ht="28.5" customHeight="1" thickBot="1" x14ac:dyDescent="0.25">
      <c r="A42" s="309"/>
      <c r="B42" s="1059"/>
      <c r="C42" s="973"/>
      <c r="D42" s="1158"/>
      <c r="E42" s="902"/>
      <c r="F42" s="1051"/>
      <c r="G42" s="833" t="s">
        <v>9</v>
      </c>
      <c r="H42" s="773">
        <f>SUM(H34:H41)</f>
        <v>670.8</v>
      </c>
      <c r="I42" s="759">
        <f>SUM(I34:I41)</f>
        <v>970</v>
      </c>
      <c r="J42" s="760">
        <f>SUM(J34:J41)</f>
        <v>1480</v>
      </c>
      <c r="K42" s="1248"/>
      <c r="L42" s="25"/>
      <c r="M42" s="903"/>
      <c r="N42" s="904"/>
    </row>
    <row r="43" spans="1:15" ht="28.5" customHeight="1" x14ac:dyDescent="0.2">
      <c r="A43" s="1037" t="s">
        <v>8</v>
      </c>
      <c r="B43" s="1038" t="s">
        <v>8</v>
      </c>
      <c r="C43" s="1039" t="s">
        <v>43</v>
      </c>
      <c r="D43" s="58" t="s">
        <v>180</v>
      </c>
      <c r="E43" s="713" t="s">
        <v>147</v>
      </c>
      <c r="F43" s="1124" t="s">
        <v>63</v>
      </c>
      <c r="G43" s="707"/>
      <c r="H43" s="883"/>
      <c r="I43" s="714"/>
      <c r="J43" s="715"/>
      <c r="K43" s="1130"/>
      <c r="L43" s="36"/>
      <c r="M43" s="36"/>
      <c r="N43" s="37"/>
    </row>
    <row r="44" spans="1:15" x14ac:dyDescent="0.2">
      <c r="A44" s="1276"/>
      <c r="B44" s="1277"/>
      <c r="C44" s="1279"/>
      <c r="D44" s="1351" t="s">
        <v>181</v>
      </c>
      <c r="E44" s="1390" t="s">
        <v>68</v>
      </c>
      <c r="F44" s="1392"/>
      <c r="G44" s="81" t="s">
        <v>188</v>
      </c>
      <c r="H44" s="884">
        <v>100</v>
      </c>
      <c r="I44" s="699">
        <v>67.5</v>
      </c>
      <c r="J44" s="697">
        <v>101.2</v>
      </c>
      <c r="K44" s="1354" t="s">
        <v>121</v>
      </c>
      <c r="L44" s="45">
        <v>1</v>
      </c>
      <c r="M44" s="45"/>
      <c r="N44" s="57"/>
    </row>
    <row r="45" spans="1:15" x14ac:dyDescent="0.2">
      <c r="A45" s="1276"/>
      <c r="B45" s="1277"/>
      <c r="C45" s="1279"/>
      <c r="D45" s="1352"/>
      <c r="E45" s="1384"/>
      <c r="F45" s="1392"/>
      <c r="G45" s="209" t="s">
        <v>188</v>
      </c>
      <c r="H45" s="858"/>
      <c r="I45" s="687">
        <v>1992.2</v>
      </c>
      <c r="J45" s="688">
        <v>2656.3</v>
      </c>
      <c r="K45" s="1337"/>
      <c r="L45" s="1027"/>
      <c r="M45" s="1027"/>
      <c r="N45" s="54"/>
    </row>
    <row r="46" spans="1:15" x14ac:dyDescent="0.2">
      <c r="A46" s="1276"/>
      <c r="B46" s="1277"/>
      <c r="C46" s="1279"/>
      <c r="D46" s="1352"/>
      <c r="E46" s="1384"/>
      <c r="F46" s="1392"/>
      <c r="G46" s="209" t="s">
        <v>40</v>
      </c>
      <c r="H46" s="858">
        <v>403</v>
      </c>
      <c r="I46" s="687">
        <v>28.9</v>
      </c>
      <c r="J46" s="688">
        <v>43.4</v>
      </c>
      <c r="K46" s="1337"/>
      <c r="L46" s="1027">
        <v>10</v>
      </c>
      <c r="M46" s="1027">
        <v>50</v>
      </c>
      <c r="N46" s="54">
        <v>100</v>
      </c>
    </row>
    <row r="47" spans="1:15" x14ac:dyDescent="0.2">
      <c r="A47" s="1276"/>
      <c r="B47" s="1277"/>
      <c r="C47" s="1279"/>
      <c r="D47" s="1377"/>
      <c r="E47" s="1391"/>
      <c r="F47" s="1392"/>
      <c r="G47" s="121" t="s">
        <v>64</v>
      </c>
      <c r="H47" s="859"/>
      <c r="I47" s="693">
        <v>546.1</v>
      </c>
      <c r="J47" s="694">
        <v>819</v>
      </c>
      <c r="K47" s="1389"/>
      <c r="L47" s="55"/>
      <c r="M47" s="55"/>
      <c r="N47" s="56"/>
    </row>
    <row r="48" spans="1:15" ht="21.75" customHeight="1" x14ac:dyDescent="0.2">
      <c r="A48" s="987"/>
      <c r="B48" s="988"/>
      <c r="C48" s="1047"/>
      <c r="D48" s="1351" t="s">
        <v>299</v>
      </c>
      <c r="E48" s="1390" t="s">
        <v>68</v>
      </c>
      <c r="F48" s="1392"/>
      <c r="G48" s="500" t="s">
        <v>188</v>
      </c>
      <c r="H48" s="884">
        <v>12</v>
      </c>
      <c r="I48" s="695">
        <v>150</v>
      </c>
      <c r="J48" s="704"/>
      <c r="K48" s="996" t="s">
        <v>66</v>
      </c>
      <c r="L48" s="132">
        <v>2</v>
      </c>
      <c r="M48" s="132"/>
      <c r="N48" s="133"/>
    </row>
    <row r="49" spans="1:15" ht="21" customHeight="1" x14ac:dyDescent="0.2">
      <c r="A49" s="987"/>
      <c r="B49" s="988"/>
      <c r="C49" s="1047"/>
      <c r="D49" s="1377"/>
      <c r="E49" s="1391"/>
      <c r="F49" s="1392"/>
      <c r="G49" s="19" t="s">
        <v>65</v>
      </c>
      <c r="H49" s="859"/>
      <c r="I49" s="692"/>
      <c r="J49" s="538"/>
      <c r="K49" s="1033" t="s">
        <v>154</v>
      </c>
      <c r="L49" s="91"/>
      <c r="M49" s="108">
        <v>100</v>
      </c>
      <c r="N49" s="109"/>
    </row>
    <row r="50" spans="1:15" ht="15" customHeight="1" x14ac:dyDescent="0.2">
      <c r="A50" s="987"/>
      <c r="B50" s="988"/>
      <c r="C50" s="1004"/>
      <c r="D50" s="1370" t="s">
        <v>86</v>
      </c>
      <c r="E50" s="1009" t="s">
        <v>68</v>
      </c>
      <c r="F50" s="1007"/>
      <c r="G50" s="500" t="s">
        <v>188</v>
      </c>
      <c r="H50" s="884"/>
      <c r="I50" s="695"/>
      <c r="J50" s="704">
        <v>50</v>
      </c>
      <c r="K50" s="996" t="s">
        <v>66</v>
      </c>
      <c r="L50" s="1067"/>
      <c r="M50" s="132"/>
      <c r="N50" s="133">
        <v>1</v>
      </c>
    </row>
    <row r="51" spans="1:15" ht="17.25" customHeight="1" x14ac:dyDescent="0.2">
      <c r="A51" s="987"/>
      <c r="B51" s="988"/>
      <c r="C51" s="1004"/>
      <c r="D51" s="1383"/>
      <c r="E51" s="1009"/>
      <c r="F51" s="1007"/>
      <c r="G51" s="19" t="s">
        <v>65</v>
      </c>
      <c r="H51" s="859"/>
      <c r="I51" s="716"/>
      <c r="J51" s="701">
        <v>30</v>
      </c>
      <c r="K51" s="1006"/>
      <c r="L51" s="1066"/>
      <c r="M51" s="1027"/>
      <c r="N51" s="54"/>
    </row>
    <row r="52" spans="1:15" x14ac:dyDescent="0.2">
      <c r="A52" s="1276"/>
      <c r="B52" s="1277"/>
      <c r="C52" s="1279"/>
      <c r="D52" s="1369" t="s">
        <v>172</v>
      </c>
      <c r="E52" s="1120" t="s">
        <v>68</v>
      </c>
      <c r="F52" s="1007"/>
      <c r="G52" s="500" t="s">
        <v>40</v>
      </c>
      <c r="H52" s="884"/>
      <c r="I52" s="696"/>
      <c r="J52" s="710"/>
      <c r="K52" s="1354" t="s">
        <v>66</v>
      </c>
      <c r="L52" s="45"/>
      <c r="M52" s="45"/>
      <c r="N52" s="57">
        <v>1</v>
      </c>
    </row>
    <row r="53" spans="1:15" ht="29.25" customHeight="1" x14ac:dyDescent="0.2">
      <c r="A53" s="1276"/>
      <c r="B53" s="1277"/>
      <c r="C53" s="1279"/>
      <c r="D53" s="1388"/>
      <c r="E53" s="173"/>
      <c r="F53" s="893"/>
      <c r="G53" s="76" t="s">
        <v>188</v>
      </c>
      <c r="H53" s="797"/>
      <c r="I53" s="700">
        <v>10</v>
      </c>
      <c r="J53" s="701">
        <v>60</v>
      </c>
      <c r="K53" s="1389"/>
      <c r="L53" s="91"/>
      <c r="M53" s="91"/>
      <c r="N53" s="92"/>
    </row>
    <row r="54" spans="1:15" ht="25.5" x14ac:dyDescent="0.2">
      <c r="A54" s="1276"/>
      <c r="B54" s="1277"/>
      <c r="C54" s="1278"/>
      <c r="D54" s="1370" t="s">
        <v>301</v>
      </c>
      <c r="E54" s="1009" t="s">
        <v>68</v>
      </c>
      <c r="F54" s="1007"/>
      <c r="G54" s="636" t="s">
        <v>40</v>
      </c>
      <c r="H54" s="877"/>
      <c r="I54" s="685"/>
      <c r="J54" s="686"/>
      <c r="K54" s="1337" t="s">
        <v>265</v>
      </c>
      <c r="L54" s="1027"/>
      <c r="M54" s="163" t="s">
        <v>211</v>
      </c>
      <c r="N54" s="170">
        <v>100</v>
      </c>
      <c r="O54" s="1273"/>
    </row>
    <row r="55" spans="1:15" ht="18" customHeight="1" x14ac:dyDescent="0.2">
      <c r="A55" s="1276"/>
      <c r="B55" s="1277"/>
      <c r="C55" s="1278"/>
      <c r="D55" s="1370"/>
      <c r="E55" s="1386"/>
      <c r="F55" s="1387"/>
      <c r="G55" s="76" t="s">
        <v>188</v>
      </c>
      <c r="H55" s="797"/>
      <c r="I55" s="700">
        <v>206.8</v>
      </c>
      <c r="J55" s="701">
        <v>150</v>
      </c>
      <c r="K55" s="1337"/>
      <c r="L55" s="1173"/>
      <c r="M55" s="1173"/>
      <c r="N55" s="1174"/>
      <c r="O55" s="1275"/>
    </row>
    <row r="56" spans="1:15" ht="16.5" customHeight="1" thickBot="1" x14ac:dyDescent="0.25">
      <c r="A56" s="1058"/>
      <c r="B56" s="1059"/>
      <c r="C56" s="973"/>
      <c r="D56" s="1365"/>
      <c r="E56" s="1284"/>
      <c r="F56" s="1170"/>
      <c r="G56" s="833" t="s">
        <v>9</v>
      </c>
      <c r="H56" s="759">
        <f>SUM(H44:H53)</f>
        <v>515</v>
      </c>
      <c r="I56" s="841">
        <f>SUM(I44:I55)</f>
        <v>3001.5</v>
      </c>
      <c r="J56" s="842">
        <f>SUM(J44:J55)</f>
        <v>3909.9</v>
      </c>
      <c r="K56" s="1177"/>
      <c r="L56" s="1168"/>
      <c r="M56" s="1168"/>
      <c r="N56" s="1170"/>
    </row>
    <row r="57" spans="1:15" ht="29.25" customHeight="1" x14ac:dyDescent="0.2">
      <c r="A57" s="1037" t="s">
        <v>8</v>
      </c>
      <c r="B57" s="1038" t="s">
        <v>8</v>
      </c>
      <c r="C57" s="1050" t="s">
        <v>48</v>
      </c>
      <c r="D57" s="834" t="s">
        <v>73</v>
      </c>
      <c r="E57" s="837" t="s">
        <v>143</v>
      </c>
      <c r="F57" s="568" t="s">
        <v>63</v>
      </c>
      <c r="G57" s="75"/>
      <c r="H57" s="875"/>
      <c r="I57" s="717"/>
      <c r="J57" s="718"/>
      <c r="K57" s="147"/>
      <c r="L57" s="148"/>
      <c r="M57" s="148"/>
      <c r="N57" s="149"/>
    </row>
    <row r="58" spans="1:15" ht="12.75" customHeight="1" x14ac:dyDescent="0.2">
      <c r="A58" s="987"/>
      <c r="B58" s="988"/>
      <c r="C58" s="989"/>
      <c r="D58" s="1370" t="s">
        <v>87</v>
      </c>
      <c r="E58" s="1384" t="s">
        <v>68</v>
      </c>
      <c r="F58" s="1385"/>
      <c r="G58" s="577" t="s">
        <v>188</v>
      </c>
      <c r="H58" s="876">
        <v>70</v>
      </c>
      <c r="I58" s="695">
        <v>450</v>
      </c>
      <c r="J58" s="704">
        <v>800</v>
      </c>
      <c r="K58" s="1337" t="s">
        <v>140</v>
      </c>
      <c r="L58" s="1013">
        <v>1</v>
      </c>
      <c r="M58" s="1013"/>
      <c r="N58" s="1014"/>
    </row>
    <row r="59" spans="1:15" ht="29.25" customHeight="1" x14ac:dyDescent="0.2">
      <c r="A59" s="987"/>
      <c r="B59" s="988"/>
      <c r="C59" s="989"/>
      <c r="D59" s="1370"/>
      <c r="E59" s="1384"/>
      <c r="F59" s="1385"/>
      <c r="G59" s="719" t="s">
        <v>40</v>
      </c>
      <c r="H59" s="797"/>
      <c r="I59" s="716">
        <v>30</v>
      </c>
      <c r="J59" s="701">
        <v>50</v>
      </c>
      <c r="K59" s="1337"/>
      <c r="L59" s="1013"/>
      <c r="M59" s="1013">
        <v>10</v>
      </c>
      <c r="N59" s="1014">
        <v>25</v>
      </c>
    </row>
    <row r="60" spans="1:15" ht="19.5" customHeight="1" x14ac:dyDescent="0.2">
      <c r="A60" s="1276"/>
      <c r="B60" s="1277"/>
      <c r="C60" s="1278"/>
      <c r="D60" s="1369" t="s">
        <v>308</v>
      </c>
      <c r="E60" s="1343" t="s">
        <v>68</v>
      </c>
      <c r="F60" s="1285"/>
      <c r="G60" s="636" t="s">
        <v>188</v>
      </c>
      <c r="H60" s="877">
        <v>88.8</v>
      </c>
      <c r="I60" s="684"/>
      <c r="J60" s="712">
        <v>100</v>
      </c>
      <c r="K60" s="166" t="s">
        <v>66</v>
      </c>
      <c r="L60" s="180">
        <v>1</v>
      </c>
      <c r="M60" s="180"/>
      <c r="N60" s="181"/>
    </row>
    <row r="61" spans="1:15" ht="30.75" customHeight="1" x14ac:dyDescent="0.2">
      <c r="A61" s="1276"/>
      <c r="B61" s="1277"/>
      <c r="C61" s="1278"/>
      <c r="D61" s="1370"/>
      <c r="E61" s="1367"/>
      <c r="F61" s="1285"/>
      <c r="G61" s="203" t="s">
        <v>40</v>
      </c>
      <c r="H61" s="797"/>
      <c r="I61" s="700"/>
      <c r="J61" s="720">
        <v>30</v>
      </c>
      <c r="K61" s="1006" t="s">
        <v>309</v>
      </c>
      <c r="L61" s="1027"/>
      <c r="M61" s="1027"/>
      <c r="N61" s="170">
        <v>10</v>
      </c>
    </row>
    <row r="62" spans="1:15" x14ac:dyDescent="0.2">
      <c r="A62" s="1276"/>
      <c r="B62" s="1277"/>
      <c r="C62" s="1278"/>
      <c r="D62" s="1351" t="s">
        <v>149</v>
      </c>
      <c r="E62" s="1343" t="s">
        <v>68</v>
      </c>
      <c r="F62" s="1285"/>
      <c r="G62" s="577" t="s">
        <v>188</v>
      </c>
      <c r="H62" s="876">
        <v>10.5</v>
      </c>
      <c r="I62" s="695">
        <v>150</v>
      </c>
      <c r="J62" s="704">
        <v>455.7</v>
      </c>
      <c r="K62" s="1178" t="s">
        <v>167</v>
      </c>
      <c r="L62" s="45">
        <v>1</v>
      </c>
      <c r="M62" s="45"/>
      <c r="N62" s="57"/>
    </row>
    <row r="63" spans="1:15" x14ac:dyDescent="0.2">
      <c r="A63" s="1276"/>
      <c r="B63" s="1277"/>
      <c r="C63" s="1278"/>
      <c r="D63" s="1352"/>
      <c r="E63" s="1367"/>
      <c r="F63" s="1285"/>
      <c r="G63" s="636" t="s">
        <v>40</v>
      </c>
      <c r="H63" s="877"/>
      <c r="I63" s="684"/>
      <c r="J63" s="712"/>
      <c r="K63" s="1179"/>
      <c r="L63" s="1027"/>
      <c r="M63" s="1027"/>
      <c r="N63" s="54"/>
    </row>
    <row r="64" spans="1:15" x14ac:dyDescent="0.2">
      <c r="A64" s="1276"/>
      <c r="B64" s="1277"/>
      <c r="C64" s="1278"/>
      <c r="D64" s="1352"/>
      <c r="E64" s="1367"/>
      <c r="F64" s="1285"/>
      <c r="G64" s="578" t="s">
        <v>65</v>
      </c>
      <c r="H64" s="797"/>
      <c r="I64" s="700">
        <v>30</v>
      </c>
      <c r="J64" s="720"/>
      <c r="K64" s="1180"/>
      <c r="L64" s="55">
        <v>35</v>
      </c>
      <c r="M64" s="55">
        <v>100</v>
      </c>
      <c r="N64" s="56"/>
      <c r="O64" s="691"/>
    </row>
    <row r="65" spans="1:15" x14ac:dyDescent="0.2">
      <c r="A65" s="1276"/>
      <c r="B65" s="1277"/>
      <c r="C65" s="1278"/>
      <c r="D65" s="1351" t="s">
        <v>302</v>
      </c>
      <c r="E65" s="1343" t="s">
        <v>68</v>
      </c>
      <c r="F65" s="1285"/>
      <c r="G65" s="636" t="s">
        <v>188</v>
      </c>
      <c r="H65" s="877">
        <v>950</v>
      </c>
      <c r="I65" s="684"/>
      <c r="J65" s="712"/>
      <c r="K65" s="1178" t="s">
        <v>220</v>
      </c>
      <c r="L65" s="1027">
        <v>100</v>
      </c>
      <c r="M65" s="1027"/>
      <c r="N65" s="54"/>
      <c r="O65" s="1273"/>
    </row>
    <row r="66" spans="1:15" x14ac:dyDescent="0.2">
      <c r="A66" s="1276"/>
      <c r="B66" s="1277"/>
      <c r="C66" s="1278"/>
      <c r="D66" s="1352"/>
      <c r="E66" s="1367"/>
      <c r="F66" s="1285"/>
      <c r="G66" s="203" t="s">
        <v>40</v>
      </c>
      <c r="H66" s="797"/>
      <c r="I66" s="700"/>
      <c r="J66" s="720"/>
      <c r="K66" s="1247"/>
      <c r="L66" s="1360"/>
      <c r="M66" s="1361"/>
      <c r="N66" s="1362"/>
      <c r="O66" s="1275"/>
    </row>
    <row r="67" spans="1:15" ht="19.5" customHeight="1" thickBot="1" x14ac:dyDescent="0.25">
      <c r="A67" s="1058"/>
      <c r="B67" s="1059"/>
      <c r="C67" s="832"/>
      <c r="D67" s="1365"/>
      <c r="E67" s="1284"/>
      <c r="F67" s="1368"/>
      <c r="G67" s="833" t="s">
        <v>9</v>
      </c>
      <c r="H67" s="841">
        <f>SUM(H58:H65)</f>
        <v>1119.3</v>
      </c>
      <c r="I67" s="841">
        <f>SUM(I58:I64)</f>
        <v>660</v>
      </c>
      <c r="J67" s="842">
        <f>SUM(J58:J64)</f>
        <v>1435.7</v>
      </c>
      <c r="K67" s="1177"/>
      <c r="L67" s="1168"/>
      <c r="M67" s="1168"/>
      <c r="N67" s="1170"/>
      <c r="O67" s="1350"/>
    </row>
    <row r="68" spans="1:15" ht="28.5" customHeight="1" x14ac:dyDescent="0.2">
      <c r="A68" s="1037" t="s">
        <v>8</v>
      </c>
      <c r="B68" s="1038" t="s">
        <v>8</v>
      </c>
      <c r="C68" s="1050" t="s">
        <v>49</v>
      </c>
      <c r="D68" s="231" t="s">
        <v>173</v>
      </c>
      <c r="E68" s="837" t="s">
        <v>136</v>
      </c>
      <c r="F68" s="1124" t="s">
        <v>63</v>
      </c>
      <c r="G68" s="146"/>
      <c r="H68" s="878"/>
      <c r="I68" s="721"/>
      <c r="J68" s="722"/>
      <c r="K68" s="12"/>
      <c r="L68" s="36"/>
      <c r="M68" s="802"/>
      <c r="N68" s="37"/>
    </row>
    <row r="69" spans="1:15" x14ac:dyDescent="0.2">
      <c r="A69" s="987"/>
      <c r="B69" s="988"/>
      <c r="C69" s="989"/>
      <c r="D69" s="1351" t="s">
        <v>174</v>
      </c>
      <c r="E69" s="838" t="s">
        <v>68</v>
      </c>
      <c r="F69" s="990"/>
      <c r="G69" s="209" t="s">
        <v>188</v>
      </c>
      <c r="H69" s="872">
        <v>34</v>
      </c>
      <c r="I69" s="723">
        <v>434</v>
      </c>
      <c r="J69" s="696">
        <v>890</v>
      </c>
      <c r="K69" s="1354" t="s">
        <v>291</v>
      </c>
      <c r="L69" s="46"/>
      <c r="M69" s="803">
        <v>1</v>
      </c>
      <c r="N69" s="35"/>
    </row>
    <row r="70" spans="1:15" x14ac:dyDescent="0.2">
      <c r="A70" s="987"/>
      <c r="B70" s="988"/>
      <c r="C70" s="989"/>
      <c r="D70" s="1352"/>
      <c r="E70" s="1356"/>
      <c r="F70" s="990"/>
      <c r="G70" s="209" t="s">
        <v>64</v>
      </c>
      <c r="H70" s="864"/>
      <c r="I70" s="724"/>
      <c r="J70" s="685"/>
      <c r="K70" s="1337"/>
      <c r="L70" s="1066"/>
      <c r="M70" s="804"/>
      <c r="N70" s="22"/>
    </row>
    <row r="71" spans="1:15" x14ac:dyDescent="0.2">
      <c r="A71" s="987"/>
      <c r="B71" s="988"/>
      <c r="C71" s="989"/>
      <c r="D71" s="1353"/>
      <c r="E71" s="1357"/>
      <c r="F71" s="990"/>
      <c r="G71" s="19" t="s">
        <v>67</v>
      </c>
      <c r="H71" s="866"/>
      <c r="I71" s="725">
        <v>70</v>
      </c>
      <c r="J71" s="693">
        <v>3</v>
      </c>
      <c r="K71" s="1355"/>
      <c r="L71" s="30"/>
      <c r="M71" s="805">
        <v>45</v>
      </c>
      <c r="N71" s="31">
        <v>100</v>
      </c>
    </row>
    <row r="72" spans="1:15" ht="15" customHeight="1" x14ac:dyDescent="0.2">
      <c r="A72" s="987"/>
      <c r="B72" s="988"/>
      <c r="C72" s="989"/>
      <c r="D72" s="1358" t="s">
        <v>175</v>
      </c>
      <c r="E72" s="839" t="s">
        <v>68</v>
      </c>
      <c r="F72" s="990"/>
      <c r="G72" s="500" t="s">
        <v>188</v>
      </c>
      <c r="H72" s="872">
        <v>67</v>
      </c>
      <c r="I72" s="723">
        <v>600</v>
      </c>
      <c r="J72" s="696">
        <v>1500</v>
      </c>
      <c r="K72" s="166" t="s">
        <v>158</v>
      </c>
      <c r="L72" s="300">
        <v>1</v>
      </c>
      <c r="M72" s="806"/>
      <c r="N72" s="301"/>
    </row>
    <row r="73" spans="1:15" ht="34.5" customHeight="1" x14ac:dyDescent="0.2">
      <c r="A73" s="987"/>
      <c r="B73" s="988"/>
      <c r="C73" s="989"/>
      <c r="D73" s="1359"/>
      <c r="E73" s="840" t="s">
        <v>256</v>
      </c>
      <c r="F73" s="990"/>
      <c r="G73" s="190" t="s">
        <v>40</v>
      </c>
      <c r="H73" s="879"/>
      <c r="I73" s="726">
        <v>20</v>
      </c>
      <c r="J73" s="727">
        <v>30</v>
      </c>
      <c r="K73" s="506" t="s">
        <v>292</v>
      </c>
      <c r="L73" s="124"/>
      <c r="M73" s="807">
        <v>10</v>
      </c>
      <c r="N73" s="125">
        <v>30</v>
      </c>
    </row>
    <row r="74" spans="1:15" ht="14.25" customHeight="1" x14ac:dyDescent="0.2">
      <c r="A74" s="987"/>
      <c r="B74" s="988"/>
      <c r="C74" s="989"/>
      <c r="D74" s="1363" t="s">
        <v>303</v>
      </c>
      <c r="E74" s="1017"/>
      <c r="F74" s="990"/>
      <c r="G74" s="302" t="s">
        <v>40</v>
      </c>
      <c r="H74" s="880">
        <v>150</v>
      </c>
      <c r="I74" s="728"/>
      <c r="J74" s="729"/>
      <c r="K74" s="1070" t="s">
        <v>304</v>
      </c>
      <c r="L74" s="459">
        <v>100</v>
      </c>
      <c r="M74" s="808"/>
      <c r="N74" s="304"/>
    </row>
    <row r="75" spans="1:15" ht="16.5" customHeight="1" x14ac:dyDescent="0.2">
      <c r="A75" s="987"/>
      <c r="B75" s="988"/>
      <c r="C75" s="989"/>
      <c r="D75" s="1364"/>
      <c r="E75" s="1366"/>
      <c r="F75" s="1285"/>
      <c r="G75" s="121" t="s">
        <v>188</v>
      </c>
      <c r="H75" s="866"/>
      <c r="I75" s="725"/>
      <c r="J75" s="693"/>
      <c r="K75" s="1179"/>
      <c r="L75" s="1173"/>
      <c r="M75" s="1173"/>
      <c r="N75" s="1174"/>
    </row>
    <row r="76" spans="1:15" ht="13.5" thickBot="1" x14ac:dyDescent="0.25">
      <c r="A76" s="1058"/>
      <c r="B76" s="1059"/>
      <c r="C76" s="973"/>
      <c r="D76" s="1365"/>
      <c r="E76" s="1284"/>
      <c r="F76" s="1170"/>
      <c r="G76" s="82" t="s">
        <v>9</v>
      </c>
      <c r="H76" s="842">
        <f>SUM(H69:H75)</f>
        <v>251</v>
      </c>
      <c r="I76" s="843">
        <f>SUM(I69:I75)</f>
        <v>1124</v>
      </c>
      <c r="J76" s="841">
        <f>SUM(J69:J75)</f>
        <v>2423</v>
      </c>
      <c r="K76" s="1177"/>
      <c r="L76" s="1168"/>
      <c r="M76" s="1168"/>
      <c r="N76" s="1170"/>
    </row>
    <row r="77" spans="1:15" ht="32.25" customHeight="1" x14ac:dyDescent="0.2">
      <c r="A77" s="1339" t="s">
        <v>8</v>
      </c>
      <c r="B77" s="1340" t="s">
        <v>8</v>
      </c>
      <c r="C77" s="1341" t="s">
        <v>51</v>
      </c>
      <c r="D77" s="730" t="s">
        <v>103</v>
      </c>
      <c r="E77" s="922" t="s">
        <v>145</v>
      </c>
      <c r="F77" s="1124" t="s">
        <v>63</v>
      </c>
      <c r="G77" s="731"/>
      <c r="H77" s="867"/>
      <c r="I77" s="732"/>
      <c r="J77" s="733"/>
      <c r="K77" s="481"/>
      <c r="L77" s="30"/>
      <c r="M77" s="805"/>
      <c r="N77" s="155"/>
    </row>
    <row r="78" spans="1:15" ht="12.75" customHeight="1" x14ac:dyDescent="0.2">
      <c r="A78" s="1371"/>
      <c r="B78" s="1373"/>
      <c r="C78" s="1375"/>
      <c r="D78" s="1351" t="s">
        <v>245</v>
      </c>
      <c r="E78" s="1378" t="s">
        <v>68</v>
      </c>
      <c r="F78" s="1285"/>
      <c r="G78" s="1094" t="s">
        <v>40</v>
      </c>
      <c r="H78" s="868">
        <v>21.4</v>
      </c>
      <c r="I78" s="723"/>
      <c r="J78" s="696"/>
      <c r="K78" s="1379" t="s">
        <v>164</v>
      </c>
      <c r="L78" s="625">
        <v>100</v>
      </c>
      <c r="M78" s="1067"/>
      <c r="N78" s="168"/>
    </row>
    <row r="79" spans="1:15" ht="42.75" customHeight="1" x14ac:dyDescent="0.2">
      <c r="A79" s="1371"/>
      <c r="B79" s="1373"/>
      <c r="C79" s="1375"/>
      <c r="D79" s="1377"/>
      <c r="E79" s="1378"/>
      <c r="F79" s="1285"/>
      <c r="G79" s="810" t="s">
        <v>69</v>
      </c>
      <c r="H79" s="863"/>
      <c r="I79" s="734"/>
      <c r="J79" s="692"/>
      <c r="K79" s="1380"/>
      <c r="L79" s="735"/>
      <c r="M79" s="546"/>
      <c r="N79" s="165"/>
    </row>
    <row r="80" spans="1:15" ht="21" customHeight="1" x14ac:dyDescent="0.2">
      <c r="A80" s="1371"/>
      <c r="B80" s="1373"/>
      <c r="C80" s="1375"/>
      <c r="D80" s="1352" t="s">
        <v>238</v>
      </c>
      <c r="E80" s="1009"/>
      <c r="F80" s="1285"/>
      <c r="G80" s="1381" t="s">
        <v>69</v>
      </c>
      <c r="H80" s="869">
        <v>758.8</v>
      </c>
      <c r="I80" s="736"/>
      <c r="J80" s="684"/>
      <c r="K80" s="737" t="s">
        <v>240</v>
      </c>
      <c r="L80" s="1063">
        <v>2</v>
      </c>
      <c r="M80" s="560"/>
      <c r="N80" s="602"/>
    </row>
    <row r="81" spans="1:14" ht="18.75" customHeight="1" x14ac:dyDescent="0.2">
      <c r="A81" s="1371"/>
      <c r="B81" s="1373"/>
      <c r="C81" s="1375"/>
      <c r="D81" s="1377"/>
      <c r="E81" s="1099"/>
      <c r="F81" s="1285"/>
      <c r="G81" s="1382"/>
      <c r="H81" s="863"/>
      <c r="I81" s="734"/>
      <c r="J81" s="692"/>
      <c r="K81" s="167" t="s">
        <v>239</v>
      </c>
      <c r="L81" s="108">
        <v>2</v>
      </c>
      <c r="M81" s="546"/>
      <c r="N81" s="165"/>
    </row>
    <row r="82" spans="1:14" ht="24" customHeight="1" x14ac:dyDescent="0.2">
      <c r="A82" s="1371"/>
      <c r="B82" s="1373"/>
      <c r="C82" s="1375"/>
      <c r="D82" s="1351" t="s">
        <v>252</v>
      </c>
      <c r="E82" s="1009"/>
      <c r="F82" s="990"/>
      <c r="G82" s="1110" t="s">
        <v>69</v>
      </c>
      <c r="H82" s="870">
        <v>60</v>
      </c>
      <c r="I82" s="736">
        <v>624</v>
      </c>
      <c r="J82" s="684">
        <v>1316</v>
      </c>
      <c r="K82" s="738" t="s">
        <v>66</v>
      </c>
      <c r="L82" s="132"/>
      <c r="M82" s="1067">
        <v>1</v>
      </c>
      <c r="N82" s="168"/>
    </row>
    <row r="83" spans="1:14" ht="20.25" customHeight="1" x14ac:dyDescent="0.2">
      <c r="A83" s="1371"/>
      <c r="B83" s="1373"/>
      <c r="C83" s="1375"/>
      <c r="D83" s="1383"/>
      <c r="E83" s="1009"/>
      <c r="F83" s="990"/>
      <c r="G83" s="1110"/>
      <c r="H83" s="870"/>
      <c r="I83" s="736"/>
      <c r="J83" s="684"/>
      <c r="K83" s="737" t="s">
        <v>251</v>
      </c>
      <c r="L83" s="108"/>
      <c r="M83" s="546">
        <v>30</v>
      </c>
      <c r="N83" s="165">
        <v>100</v>
      </c>
    </row>
    <row r="84" spans="1:14" ht="44.25" customHeight="1" x14ac:dyDescent="0.2">
      <c r="A84" s="1372"/>
      <c r="B84" s="1374"/>
      <c r="C84" s="1376"/>
      <c r="D84" s="552" t="s">
        <v>120</v>
      </c>
      <c r="E84" s="492" t="s">
        <v>68</v>
      </c>
      <c r="F84" s="990"/>
      <c r="G84" s="17" t="s">
        <v>69</v>
      </c>
      <c r="H84" s="871"/>
      <c r="I84" s="739"/>
      <c r="J84" s="740">
        <v>300</v>
      </c>
      <c r="K84" s="1024" t="s">
        <v>316</v>
      </c>
      <c r="L84" s="134"/>
      <c r="M84" s="741"/>
      <c r="N84" s="177" t="s">
        <v>165</v>
      </c>
    </row>
    <row r="85" spans="1:14" ht="15" customHeight="1" x14ac:dyDescent="0.2">
      <c r="A85" s="987"/>
      <c r="B85" s="988"/>
      <c r="C85" s="989"/>
      <c r="D85" s="1369" t="s">
        <v>176</v>
      </c>
      <c r="E85" s="838" t="s">
        <v>68</v>
      </c>
      <c r="F85" s="990"/>
      <c r="G85" s="500" t="s">
        <v>65</v>
      </c>
      <c r="H85" s="870">
        <v>29</v>
      </c>
      <c r="I85" s="723"/>
      <c r="J85" s="696"/>
      <c r="K85" s="1175" t="s">
        <v>267</v>
      </c>
      <c r="L85" s="1171" t="s">
        <v>133</v>
      </c>
      <c r="M85" s="809"/>
      <c r="N85" s="74"/>
    </row>
    <row r="86" spans="1:14" ht="17.25" customHeight="1" x14ac:dyDescent="0.2">
      <c r="A86" s="987"/>
      <c r="B86" s="988"/>
      <c r="C86" s="989"/>
      <c r="D86" s="1370"/>
      <c r="E86" s="1366"/>
      <c r="F86" s="1285"/>
      <c r="G86" s="79" t="s">
        <v>40</v>
      </c>
      <c r="H86" s="863">
        <v>113</v>
      </c>
      <c r="I86" s="693"/>
      <c r="J86" s="693"/>
      <c r="K86" s="1176"/>
      <c r="L86" s="1172"/>
      <c r="M86" s="1173"/>
      <c r="N86" s="1174"/>
    </row>
    <row r="87" spans="1:14" ht="13.5" thickBot="1" x14ac:dyDescent="0.25">
      <c r="A87" s="1058"/>
      <c r="B87" s="1059"/>
      <c r="C87" s="973"/>
      <c r="D87" s="1365"/>
      <c r="E87" s="1284"/>
      <c r="F87" s="1170"/>
      <c r="G87" s="888" t="s">
        <v>9</v>
      </c>
      <c r="H87" s="841">
        <f>SUM(H78:H86)</f>
        <v>982.2</v>
      </c>
      <c r="I87" s="843">
        <f>SUM(I78:I84)</f>
        <v>624</v>
      </c>
      <c r="J87" s="841">
        <f>SUM(J78:J84)</f>
        <v>1616</v>
      </c>
      <c r="K87" s="1177"/>
      <c r="L87" s="1168"/>
      <c r="M87" s="1168"/>
      <c r="N87" s="1170"/>
    </row>
    <row r="88" spans="1:14" ht="30" customHeight="1" x14ac:dyDescent="0.2">
      <c r="A88" s="987" t="s">
        <v>8</v>
      </c>
      <c r="B88" s="988" t="s">
        <v>8</v>
      </c>
      <c r="C88" s="198" t="s">
        <v>52</v>
      </c>
      <c r="D88" s="140" t="s">
        <v>254</v>
      </c>
      <c r="E88" s="536"/>
      <c r="F88" s="1044" t="s">
        <v>63</v>
      </c>
      <c r="G88" s="143"/>
      <c r="H88" s="873"/>
      <c r="I88" s="742"/>
      <c r="J88" s="743"/>
      <c r="K88" s="126"/>
      <c r="L88" s="128"/>
      <c r="M88" s="128"/>
      <c r="N88" s="127"/>
    </row>
    <row r="89" spans="1:14" ht="22.5" customHeight="1" x14ac:dyDescent="0.2">
      <c r="A89" s="987"/>
      <c r="B89" s="988"/>
      <c r="C89" s="198"/>
      <c r="D89" s="1030" t="s">
        <v>131</v>
      </c>
      <c r="E89" s="1061"/>
      <c r="F89" s="990"/>
      <c r="G89" s="143" t="s">
        <v>188</v>
      </c>
      <c r="H89" s="873">
        <v>3</v>
      </c>
      <c r="I89" s="744">
        <v>3</v>
      </c>
      <c r="J89" s="743">
        <v>3</v>
      </c>
      <c r="K89" s="1178" t="s">
        <v>268</v>
      </c>
      <c r="L89" s="132">
        <v>100</v>
      </c>
      <c r="M89" s="132">
        <v>100</v>
      </c>
      <c r="N89" s="133">
        <v>100</v>
      </c>
    </row>
    <row r="90" spans="1:14" s="33" customFormat="1" ht="31.5" customHeight="1" x14ac:dyDescent="0.2">
      <c r="A90" s="987"/>
      <c r="B90" s="988"/>
      <c r="C90" s="989"/>
      <c r="D90" s="1347" t="s">
        <v>113</v>
      </c>
      <c r="E90" s="1348"/>
      <c r="F90" s="1349"/>
      <c r="G90" s="844" t="s">
        <v>40</v>
      </c>
      <c r="H90" s="874">
        <v>6</v>
      </c>
      <c r="I90" s="745">
        <v>3</v>
      </c>
      <c r="J90" s="746">
        <v>3</v>
      </c>
      <c r="K90" s="1247"/>
      <c r="L90" s="1167"/>
      <c r="M90" s="1167"/>
      <c r="N90" s="1169"/>
    </row>
    <row r="91" spans="1:14" ht="21.75" customHeight="1" thickBot="1" x14ac:dyDescent="0.25">
      <c r="A91" s="987"/>
      <c r="B91" s="988"/>
      <c r="C91" s="989"/>
      <c r="D91" s="1170"/>
      <c r="E91" s="1284"/>
      <c r="F91" s="1170"/>
      <c r="G91" s="82" t="s">
        <v>9</v>
      </c>
      <c r="H91" s="845">
        <f>SUM(H89:H90)</f>
        <v>9</v>
      </c>
      <c r="I91" s="841">
        <f>SUM(I89:I90)</f>
        <v>6</v>
      </c>
      <c r="J91" s="845">
        <f t="shared" ref="J91" si="0">SUM(J89:J90)</f>
        <v>6</v>
      </c>
      <c r="K91" s="1177"/>
      <c r="L91" s="1168"/>
      <c r="M91" s="1168"/>
      <c r="N91" s="1170"/>
    </row>
    <row r="92" spans="1:14" ht="13.5" thickBot="1" x14ac:dyDescent="0.25">
      <c r="A92" s="94" t="s">
        <v>8</v>
      </c>
      <c r="B92" s="9" t="s">
        <v>8</v>
      </c>
      <c r="C92" s="1183" t="s">
        <v>11</v>
      </c>
      <c r="D92" s="1183"/>
      <c r="E92" s="1183"/>
      <c r="F92" s="1183"/>
      <c r="G92" s="1184"/>
      <c r="H92" s="747">
        <f>H87+H56+H42+H32+H76+H67+H91</f>
        <v>5412.6</v>
      </c>
      <c r="I92" s="748">
        <f>I87+I56+I42+I32+I76+I67+I91</f>
        <v>7015.4</v>
      </c>
      <c r="J92" s="747">
        <f>J87+J56+J42+J32+J76+J67+J91</f>
        <v>14686.7</v>
      </c>
      <c r="K92" s="1057"/>
      <c r="L92" s="27"/>
      <c r="M92" s="27"/>
      <c r="N92" s="28"/>
    </row>
    <row r="93" spans="1:14" ht="15.75" customHeight="1" thickBot="1" x14ac:dyDescent="0.25">
      <c r="A93" s="94" t="s">
        <v>8</v>
      </c>
      <c r="B93" s="9" t="s">
        <v>10</v>
      </c>
      <c r="C93" s="1197" t="s">
        <v>47</v>
      </c>
      <c r="D93" s="1197"/>
      <c r="E93" s="1197"/>
      <c r="F93" s="1197"/>
      <c r="G93" s="1197"/>
      <c r="H93" s="1198"/>
      <c r="I93" s="1197"/>
      <c r="J93" s="1197"/>
      <c r="K93" s="1197"/>
      <c r="L93" s="1197"/>
      <c r="M93" s="1197"/>
      <c r="N93" s="1199"/>
    </row>
    <row r="94" spans="1:14" x14ac:dyDescent="0.2">
      <c r="A94" s="1037" t="s">
        <v>8</v>
      </c>
      <c r="B94" s="1038" t="s">
        <v>10</v>
      </c>
      <c r="C94" s="1039" t="s">
        <v>8</v>
      </c>
      <c r="D94" s="1200" t="s">
        <v>80</v>
      </c>
      <c r="E94" s="1203" t="s">
        <v>170</v>
      </c>
      <c r="F94" s="1124" t="s">
        <v>53</v>
      </c>
      <c r="G94" s="749" t="s">
        <v>40</v>
      </c>
      <c r="H94" s="860">
        <v>5030.1000000000004</v>
      </c>
      <c r="I94" s="750">
        <v>5362.8</v>
      </c>
      <c r="J94" s="750">
        <v>5464.8</v>
      </c>
      <c r="K94" s="38"/>
      <c r="L94" s="39"/>
      <c r="M94" s="52"/>
      <c r="N94" s="48"/>
    </row>
    <row r="95" spans="1:14" x14ac:dyDescent="0.2">
      <c r="A95" s="987"/>
      <c r="B95" s="988"/>
      <c r="C95" s="1004"/>
      <c r="D95" s="1201"/>
      <c r="E95" s="1204"/>
      <c r="F95" s="990"/>
      <c r="G95" s="751" t="s">
        <v>99</v>
      </c>
      <c r="H95" s="861">
        <v>30.1</v>
      </c>
      <c r="I95" s="752">
        <v>30.1</v>
      </c>
      <c r="J95" s="753">
        <v>30.1</v>
      </c>
      <c r="K95" s="29"/>
      <c r="L95" s="42"/>
      <c r="M95" s="6"/>
      <c r="N95" s="43"/>
    </row>
    <row r="96" spans="1:14" x14ac:dyDescent="0.2">
      <c r="A96" s="987"/>
      <c r="B96" s="988"/>
      <c r="C96" s="1004"/>
      <c r="D96" s="1202"/>
      <c r="E96" s="1205"/>
      <c r="F96" s="1032"/>
      <c r="G96" s="578" t="s">
        <v>88</v>
      </c>
      <c r="H96" s="862">
        <v>36.700000000000003</v>
      </c>
      <c r="I96" s="754">
        <v>36.700000000000003</v>
      </c>
      <c r="J96" s="754">
        <v>36.700000000000003</v>
      </c>
      <c r="K96" s="116"/>
      <c r="L96" s="53"/>
      <c r="M96" s="117"/>
      <c r="N96" s="118"/>
    </row>
    <row r="97" spans="1:18" ht="16.5" customHeight="1" x14ac:dyDescent="0.2">
      <c r="A97" s="987"/>
      <c r="B97" s="988"/>
      <c r="C97" s="1004"/>
      <c r="D97" s="1041" t="s">
        <v>74</v>
      </c>
      <c r="E97" s="755"/>
      <c r="F97" s="990"/>
      <c r="G97" s="192"/>
      <c r="H97" s="869"/>
      <c r="I97" s="705"/>
      <c r="J97" s="706"/>
      <c r="K97" s="29"/>
      <c r="L97" s="42"/>
      <c r="M97" s="6"/>
      <c r="N97" s="43"/>
    </row>
    <row r="98" spans="1:18" ht="28.5" customHeight="1" x14ac:dyDescent="0.2">
      <c r="A98" s="987"/>
      <c r="B98" s="988"/>
      <c r="C98" s="1004"/>
      <c r="D98" s="1106" t="s">
        <v>116</v>
      </c>
      <c r="E98" s="756"/>
      <c r="F98" s="990"/>
      <c r="G98" s="636"/>
      <c r="H98" s="870"/>
      <c r="I98" s="685"/>
      <c r="J98" s="688"/>
      <c r="K98" s="137" t="s">
        <v>60</v>
      </c>
      <c r="L98" s="194">
        <v>5</v>
      </c>
      <c r="M98" s="194">
        <v>5</v>
      </c>
      <c r="N98" s="195">
        <v>5</v>
      </c>
    </row>
    <row r="99" spans="1:18" ht="17.25" customHeight="1" x14ac:dyDescent="0.2">
      <c r="A99" s="987"/>
      <c r="B99" s="988"/>
      <c r="C99" s="1004"/>
      <c r="D99" s="197" t="s">
        <v>117</v>
      </c>
      <c r="E99" s="210"/>
      <c r="F99" s="990"/>
      <c r="G99" s="192"/>
      <c r="H99" s="870"/>
      <c r="I99" s="687"/>
      <c r="J99" s="688"/>
      <c r="K99" s="159" t="s">
        <v>160</v>
      </c>
      <c r="L99" s="141">
        <v>3</v>
      </c>
      <c r="M99" s="141">
        <v>3</v>
      </c>
      <c r="N99" s="142">
        <v>3</v>
      </c>
    </row>
    <row r="100" spans="1:18" ht="27" customHeight="1" x14ac:dyDescent="0.2">
      <c r="A100" s="987"/>
      <c r="B100" s="988"/>
      <c r="C100" s="1004"/>
      <c r="D100" s="998" t="s">
        <v>118</v>
      </c>
      <c r="E100" s="1016"/>
      <c r="F100" s="990"/>
      <c r="G100" s="636"/>
      <c r="H100" s="870"/>
      <c r="I100" s="685"/>
      <c r="J100" s="685"/>
      <c r="K100" s="1062" t="s">
        <v>159</v>
      </c>
      <c r="L100" s="1063">
        <v>6</v>
      </c>
      <c r="M100" s="1063">
        <v>6</v>
      </c>
      <c r="N100" s="1035">
        <v>6</v>
      </c>
    </row>
    <row r="101" spans="1:18" ht="31.5" customHeight="1" x14ac:dyDescent="0.2">
      <c r="A101" s="987"/>
      <c r="B101" s="988"/>
      <c r="C101" s="1004"/>
      <c r="D101" s="1029" t="s">
        <v>61</v>
      </c>
      <c r="E101" s="1015"/>
      <c r="F101" s="990"/>
      <c r="G101" s="636"/>
      <c r="H101" s="870"/>
      <c r="I101" s="685"/>
      <c r="J101" s="686"/>
      <c r="K101" s="994" t="s">
        <v>76</v>
      </c>
      <c r="L101" s="1125">
        <v>6.8</v>
      </c>
      <c r="M101" s="1126">
        <v>7</v>
      </c>
      <c r="N101" s="1127">
        <v>7</v>
      </c>
    </row>
    <row r="102" spans="1:18" x14ac:dyDescent="0.2">
      <c r="A102" s="1276"/>
      <c r="B102" s="1277"/>
      <c r="C102" s="1279"/>
      <c r="D102" s="1282" t="s">
        <v>177</v>
      </c>
      <c r="E102" s="1343"/>
      <c r="F102" s="1285"/>
      <c r="G102" s="636"/>
      <c r="H102" s="870"/>
      <c r="I102" s="685"/>
      <c r="J102" s="686"/>
      <c r="K102" s="1175" t="s">
        <v>62</v>
      </c>
      <c r="L102" s="132">
        <v>3</v>
      </c>
      <c r="M102" s="132">
        <v>3</v>
      </c>
      <c r="N102" s="133">
        <v>3</v>
      </c>
      <c r="P102" s="691"/>
      <c r="Q102" s="691"/>
      <c r="R102" s="691"/>
    </row>
    <row r="103" spans="1:18" ht="40.5" customHeight="1" x14ac:dyDescent="0.2">
      <c r="A103" s="1339"/>
      <c r="B103" s="1340"/>
      <c r="C103" s="1341"/>
      <c r="D103" s="1342"/>
      <c r="E103" s="1344"/>
      <c r="F103" s="1345"/>
      <c r="G103" s="578"/>
      <c r="H103" s="863"/>
      <c r="I103" s="702"/>
      <c r="J103" s="703"/>
      <c r="K103" s="1346"/>
      <c r="L103" s="108"/>
      <c r="M103" s="108"/>
      <c r="N103" s="109"/>
      <c r="O103" s="51"/>
    </row>
    <row r="104" spans="1:18" x14ac:dyDescent="0.2">
      <c r="A104" s="1276"/>
      <c r="B104" s="1277"/>
      <c r="C104" s="1278"/>
      <c r="D104" s="1283" t="s">
        <v>114</v>
      </c>
      <c r="E104" s="1334"/>
      <c r="F104" s="1316"/>
      <c r="G104" s="636"/>
      <c r="H104" s="870"/>
      <c r="I104" s="685"/>
      <c r="J104" s="686"/>
      <c r="K104" s="1337" t="s">
        <v>96</v>
      </c>
      <c r="L104" s="1013">
        <v>36</v>
      </c>
      <c r="M104" s="1013">
        <v>36</v>
      </c>
      <c r="N104" s="1014">
        <v>36</v>
      </c>
    </row>
    <row r="105" spans="1:18" ht="21.75" customHeight="1" x14ac:dyDescent="0.2">
      <c r="A105" s="1276"/>
      <c r="B105" s="1277"/>
      <c r="C105" s="1278"/>
      <c r="D105" s="1283"/>
      <c r="E105" s="1334"/>
      <c r="F105" s="1316"/>
      <c r="G105" s="578"/>
      <c r="H105" s="863"/>
      <c r="I105" s="702"/>
      <c r="J105" s="757"/>
      <c r="K105" s="1337"/>
      <c r="L105" s="1173"/>
      <c r="M105" s="1173"/>
      <c r="N105" s="1174"/>
    </row>
    <row r="106" spans="1:18" ht="13.5" thickBot="1" x14ac:dyDescent="0.25">
      <c r="A106" s="1058"/>
      <c r="B106" s="1059"/>
      <c r="C106" s="973"/>
      <c r="D106" s="1333"/>
      <c r="E106" s="1335"/>
      <c r="F106" s="1336"/>
      <c r="G106" s="82" t="s">
        <v>9</v>
      </c>
      <c r="H106" s="846">
        <f>H94+H95+H96</f>
        <v>5096.8999999999996</v>
      </c>
      <c r="I106" s="846">
        <f t="shared" ref="I106:J106" si="1">I94+I95+I96</f>
        <v>5429.6</v>
      </c>
      <c r="J106" s="846">
        <f t="shared" si="1"/>
        <v>5531.6</v>
      </c>
      <c r="K106" s="1335"/>
      <c r="L106" s="1338"/>
      <c r="M106" s="1338"/>
      <c r="N106" s="1333"/>
      <c r="O106" s="691"/>
      <c r="P106" s="691"/>
      <c r="Q106" s="691"/>
    </row>
    <row r="107" spans="1:18" ht="18" customHeight="1" x14ac:dyDescent="0.2">
      <c r="A107" s="1037" t="s">
        <v>8</v>
      </c>
      <c r="B107" s="1038" t="s">
        <v>10</v>
      </c>
      <c r="C107" s="1050" t="s">
        <v>10</v>
      </c>
      <c r="D107" s="1322" t="s">
        <v>310</v>
      </c>
      <c r="E107" s="1323" t="s">
        <v>68</v>
      </c>
      <c r="F107" s="1325" t="s">
        <v>63</v>
      </c>
      <c r="G107" s="13" t="s">
        <v>188</v>
      </c>
      <c r="H107" s="864">
        <v>150</v>
      </c>
      <c r="I107" s="685"/>
      <c r="J107" s="685"/>
      <c r="K107" s="1326" t="s">
        <v>311</v>
      </c>
      <c r="L107" s="1069">
        <v>10</v>
      </c>
      <c r="M107" s="1069"/>
      <c r="N107" s="1034"/>
    </row>
    <row r="108" spans="1:18" x14ac:dyDescent="0.2">
      <c r="A108" s="997"/>
      <c r="B108" s="988"/>
      <c r="C108" s="989"/>
      <c r="D108" s="1283"/>
      <c r="E108" s="1324"/>
      <c r="F108" s="1285"/>
      <c r="G108" s="144" t="s">
        <v>40</v>
      </c>
      <c r="H108" s="865">
        <v>395.8</v>
      </c>
      <c r="I108" s="847"/>
      <c r="J108" s="847"/>
      <c r="K108" s="1327"/>
      <c r="L108" s="1063"/>
      <c r="M108" s="1063"/>
      <c r="N108" s="1035"/>
    </row>
    <row r="109" spans="1:18" ht="16.5" customHeight="1" x14ac:dyDescent="0.2">
      <c r="A109" s="997"/>
      <c r="B109" s="988"/>
      <c r="C109" s="989"/>
      <c r="D109" s="1283"/>
      <c r="E109" s="1324"/>
      <c r="F109" s="1285"/>
      <c r="G109" s="227" t="s">
        <v>99</v>
      </c>
      <c r="H109" s="866">
        <v>116.2</v>
      </c>
      <c r="I109" s="693"/>
      <c r="J109" s="693"/>
      <c r="K109" s="1327"/>
      <c r="L109" s="1063"/>
      <c r="M109" s="1063"/>
      <c r="N109" s="1035"/>
    </row>
    <row r="110" spans="1:18" ht="13.5" thickBot="1" x14ac:dyDescent="0.25">
      <c r="A110" s="997"/>
      <c r="B110" s="988"/>
      <c r="C110" s="1047"/>
      <c r="D110" s="1298"/>
      <c r="E110" s="587"/>
      <c r="F110" s="1051"/>
      <c r="G110" s="82" t="s">
        <v>9</v>
      </c>
      <c r="H110" s="758">
        <f>SUM(H107:H109)</f>
        <v>662</v>
      </c>
      <c r="I110" s="759">
        <f>SUM(I107:I109)</f>
        <v>0</v>
      </c>
      <c r="J110" s="760">
        <f t="shared" ref="J110" si="2">SUM(J107:J109)</f>
        <v>0</v>
      </c>
      <c r="K110" s="1272"/>
      <c r="L110" s="25"/>
      <c r="M110" s="25"/>
      <c r="N110" s="26"/>
    </row>
    <row r="111" spans="1:18" ht="13.5" thickBot="1" x14ac:dyDescent="0.25">
      <c r="A111" s="95" t="s">
        <v>8</v>
      </c>
      <c r="B111" s="9" t="s">
        <v>10</v>
      </c>
      <c r="C111" s="1183" t="s">
        <v>11</v>
      </c>
      <c r="D111" s="1183"/>
      <c r="E111" s="1183"/>
      <c r="F111" s="1183"/>
      <c r="G111" s="1184"/>
      <c r="H111" s="761">
        <f>H106+H110</f>
        <v>5758.9</v>
      </c>
      <c r="I111" s="761">
        <f>I106+I110</f>
        <v>5429.6</v>
      </c>
      <c r="J111" s="761">
        <f>J106+J110</f>
        <v>5531.6</v>
      </c>
      <c r="K111" s="1185"/>
      <c r="L111" s="1185"/>
      <c r="M111" s="1185"/>
      <c r="N111" s="1186"/>
    </row>
    <row r="112" spans="1:18" ht="13.5" thickBot="1" x14ac:dyDescent="0.25">
      <c r="A112" s="94" t="s">
        <v>8</v>
      </c>
      <c r="B112" s="9" t="s">
        <v>43</v>
      </c>
      <c r="C112" s="1187" t="s">
        <v>255</v>
      </c>
      <c r="D112" s="1188"/>
      <c r="E112" s="1188"/>
      <c r="F112" s="1188"/>
      <c r="G112" s="1188"/>
      <c r="H112" s="1188"/>
      <c r="I112" s="1188"/>
      <c r="J112" s="1188"/>
      <c r="K112" s="1188"/>
      <c r="L112" s="1188"/>
      <c r="M112" s="1188"/>
      <c r="N112" s="1189"/>
    </row>
    <row r="113" spans="1:14" ht="13.5" customHeight="1" x14ac:dyDescent="0.2">
      <c r="A113" s="1294" t="s">
        <v>8</v>
      </c>
      <c r="B113" s="1295" t="s">
        <v>43</v>
      </c>
      <c r="C113" s="1296" t="s">
        <v>8</v>
      </c>
      <c r="D113" s="1200" t="s">
        <v>228</v>
      </c>
      <c r="E113" s="555" t="s">
        <v>111</v>
      </c>
      <c r="F113" s="1050" t="s">
        <v>53</v>
      </c>
      <c r="G113" s="762" t="s">
        <v>40</v>
      </c>
      <c r="H113" s="856">
        <v>211.5</v>
      </c>
      <c r="I113" s="763">
        <v>61</v>
      </c>
      <c r="J113" s="764">
        <v>3</v>
      </c>
      <c r="K113" s="1190"/>
      <c r="L113" s="1193"/>
      <c r="M113" s="1193"/>
      <c r="N113" s="1318"/>
    </row>
    <row r="114" spans="1:14" x14ac:dyDescent="0.2">
      <c r="A114" s="1276"/>
      <c r="B114" s="1277"/>
      <c r="C114" s="1279"/>
      <c r="D114" s="1321"/>
      <c r="E114" s="1061"/>
      <c r="F114" s="989"/>
      <c r="G114" s="156" t="s">
        <v>188</v>
      </c>
      <c r="H114" s="857">
        <v>315</v>
      </c>
      <c r="I114" s="765">
        <v>305</v>
      </c>
      <c r="J114" s="765">
        <v>305</v>
      </c>
      <c r="K114" s="1191"/>
      <c r="L114" s="1194"/>
      <c r="M114" s="1194"/>
      <c r="N114" s="1286"/>
    </row>
    <row r="115" spans="1:14" x14ac:dyDescent="0.2">
      <c r="A115" s="1276"/>
      <c r="B115" s="1277"/>
      <c r="C115" s="1279"/>
      <c r="D115" s="1321"/>
      <c r="E115" s="1061"/>
      <c r="F115" s="989"/>
      <c r="G115" s="156" t="s">
        <v>99</v>
      </c>
      <c r="H115" s="857">
        <v>791.6</v>
      </c>
      <c r="I115" s="765">
        <v>744.1</v>
      </c>
      <c r="J115" s="765">
        <v>627.1</v>
      </c>
      <c r="K115" s="1191"/>
      <c r="L115" s="1063"/>
      <c r="M115" s="1063"/>
      <c r="N115" s="1035"/>
    </row>
    <row r="116" spans="1:14" x14ac:dyDescent="0.2">
      <c r="A116" s="1276"/>
      <c r="B116" s="1277"/>
      <c r="C116" s="1279"/>
      <c r="D116" s="1202"/>
      <c r="E116" s="1116"/>
      <c r="F116" s="556"/>
      <c r="G116" s="121" t="s">
        <v>107</v>
      </c>
      <c r="H116" s="853">
        <v>0</v>
      </c>
      <c r="I116" s="698">
        <v>0</v>
      </c>
      <c r="J116" s="767">
        <v>0</v>
      </c>
      <c r="K116" s="1192"/>
      <c r="L116" s="108"/>
      <c r="M116" s="108"/>
      <c r="N116" s="109"/>
    </row>
    <row r="117" spans="1:14" ht="25.5" customHeight="1" x14ac:dyDescent="0.2">
      <c r="A117" s="1276"/>
      <c r="B117" s="1277"/>
      <c r="C117" s="1279"/>
      <c r="D117" s="1001" t="s">
        <v>222</v>
      </c>
      <c r="E117" s="1319" t="s">
        <v>109</v>
      </c>
      <c r="F117" s="990"/>
      <c r="G117" s="209"/>
      <c r="H117" s="882"/>
      <c r="I117" s="699"/>
      <c r="J117" s="687"/>
      <c r="K117" s="123" t="s">
        <v>269</v>
      </c>
      <c r="L117" s="544" t="s">
        <v>213</v>
      </c>
      <c r="M117" s="544" t="s">
        <v>213</v>
      </c>
      <c r="N117" s="545" t="s">
        <v>213</v>
      </c>
    </row>
    <row r="118" spans="1:14" ht="28.5" customHeight="1" x14ac:dyDescent="0.2">
      <c r="A118" s="1276"/>
      <c r="B118" s="1277"/>
      <c r="C118" s="1279"/>
      <c r="D118" s="998"/>
      <c r="E118" s="1320"/>
      <c r="F118" s="990"/>
      <c r="G118" s="209"/>
      <c r="H118" s="854"/>
      <c r="I118" s="687"/>
      <c r="J118" s="687"/>
      <c r="K118" s="206" t="s">
        <v>119</v>
      </c>
      <c r="L118" s="207">
        <v>1</v>
      </c>
      <c r="M118" s="207">
        <v>1</v>
      </c>
      <c r="N118" s="208">
        <v>1</v>
      </c>
    </row>
    <row r="119" spans="1:14" ht="29.25" customHeight="1" x14ac:dyDescent="0.2">
      <c r="A119" s="1276"/>
      <c r="B119" s="1277"/>
      <c r="C119" s="1279"/>
      <c r="D119" s="998"/>
      <c r="E119" s="768"/>
      <c r="F119" s="990"/>
      <c r="G119" s="209"/>
      <c r="H119" s="854"/>
      <c r="I119" s="711"/>
      <c r="J119" s="711"/>
      <c r="K119" s="206" t="s">
        <v>248</v>
      </c>
      <c r="L119" s="640">
        <v>50</v>
      </c>
      <c r="M119" s="640">
        <v>100</v>
      </c>
      <c r="N119" s="195"/>
    </row>
    <row r="120" spans="1:14" ht="18.75" customHeight="1" x14ac:dyDescent="0.2">
      <c r="A120" s="1276"/>
      <c r="B120" s="1277"/>
      <c r="C120" s="1279"/>
      <c r="D120" s="1002"/>
      <c r="E120" s="769"/>
      <c r="F120" s="990"/>
      <c r="G120" s="209"/>
      <c r="H120" s="854"/>
      <c r="I120" s="685"/>
      <c r="J120" s="685"/>
      <c r="K120" s="527" t="s">
        <v>54</v>
      </c>
      <c r="L120" s="529">
        <v>69</v>
      </c>
      <c r="M120" s="529">
        <v>69</v>
      </c>
      <c r="N120" s="530">
        <v>69</v>
      </c>
    </row>
    <row r="121" spans="1:14" ht="18" customHeight="1" x14ac:dyDescent="0.2">
      <c r="A121" s="1276"/>
      <c r="B121" s="1277"/>
      <c r="C121" s="1279"/>
      <c r="D121" s="1119" t="s">
        <v>94</v>
      </c>
      <c r="E121" s="768"/>
      <c r="F121" s="990"/>
      <c r="G121" s="209"/>
      <c r="H121" s="854"/>
      <c r="I121" s="687"/>
      <c r="J121" s="687"/>
      <c r="K121" s="653" t="s">
        <v>125</v>
      </c>
      <c r="L121" s="654" t="s">
        <v>214</v>
      </c>
      <c r="M121" s="654" t="s">
        <v>214</v>
      </c>
      <c r="N121" s="655" t="s">
        <v>214</v>
      </c>
    </row>
    <row r="122" spans="1:14" ht="56.25" customHeight="1" x14ac:dyDescent="0.2">
      <c r="A122" s="1276"/>
      <c r="B122" s="1277"/>
      <c r="C122" s="1279"/>
      <c r="D122" s="1080" t="s">
        <v>283</v>
      </c>
      <c r="E122" s="769"/>
      <c r="F122" s="990"/>
      <c r="G122" s="209"/>
      <c r="H122" s="854"/>
      <c r="I122" s="687"/>
      <c r="J122" s="687"/>
      <c r="K122" s="107" t="s">
        <v>312</v>
      </c>
      <c r="L122" s="135" t="s">
        <v>246</v>
      </c>
      <c r="M122" s="135"/>
      <c r="N122" s="136"/>
    </row>
    <row r="123" spans="1:14" ht="33.75" customHeight="1" x14ac:dyDescent="0.2">
      <c r="A123" s="1276"/>
      <c r="B123" s="1277"/>
      <c r="C123" s="1279"/>
      <c r="D123" s="1328" t="s">
        <v>284</v>
      </c>
      <c r="E123" s="1036"/>
      <c r="F123" s="990"/>
      <c r="G123" s="209"/>
      <c r="H123" s="854"/>
      <c r="I123" s="685"/>
      <c r="J123" s="685"/>
      <c r="K123" s="1329" t="s">
        <v>270</v>
      </c>
      <c r="L123" s="1331" t="s">
        <v>247</v>
      </c>
      <c r="M123" s="1331" t="s">
        <v>229</v>
      </c>
      <c r="N123" s="1181" t="s">
        <v>229</v>
      </c>
    </row>
    <row r="124" spans="1:14" ht="17.25" customHeight="1" x14ac:dyDescent="0.2">
      <c r="A124" s="1276"/>
      <c r="B124" s="1277"/>
      <c r="C124" s="1279"/>
      <c r="D124" s="1264"/>
      <c r="E124" s="1036"/>
      <c r="F124" s="990"/>
      <c r="G124" s="209"/>
      <c r="H124" s="854"/>
      <c r="I124" s="685"/>
      <c r="J124" s="685"/>
      <c r="K124" s="1330"/>
      <c r="L124" s="1332"/>
      <c r="M124" s="1332"/>
      <c r="N124" s="1182"/>
    </row>
    <row r="125" spans="1:14" ht="43.5" customHeight="1" x14ac:dyDescent="0.2">
      <c r="A125" s="1276"/>
      <c r="B125" s="1277"/>
      <c r="C125" s="1279"/>
      <c r="D125" s="1264"/>
      <c r="E125" s="548"/>
      <c r="F125" s="990"/>
      <c r="G125" s="209"/>
      <c r="H125" s="854"/>
      <c r="I125" s="685"/>
      <c r="J125" s="685"/>
      <c r="K125" s="107" t="s">
        <v>271</v>
      </c>
      <c r="L125" s="226" t="s">
        <v>241</v>
      </c>
      <c r="M125" s="226"/>
      <c r="N125" s="656"/>
    </row>
    <row r="126" spans="1:14" ht="28.5" customHeight="1" x14ac:dyDescent="0.2">
      <c r="A126" s="987"/>
      <c r="B126" s="988"/>
      <c r="C126" s="1004"/>
      <c r="D126" s="1048" t="s">
        <v>279</v>
      </c>
      <c r="E126" s="1061"/>
      <c r="F126" s="1012"/>
      <c r="G126" s="209"/>
      <c r="H126" s="1159"/>
      <c r="I126" s="685"/>
      <c r="J126" s="685"/>
      <c r="K126" s="910" t="s">
        <v>272</v>
      </c>
      <c r="L126" s="560">
        <v>1</v>
      </c>
      <c r="M126" s="1087"/>
      <c r="N126" s="1088"/>
    </row>
    <row r="127" spans="1:14" ht="68.25" customHeight="1" x14ac:dyDescent="0.2">
      <c r="A127" s="987"/>
      <c r="B127" s="988"/>
      <c r="C127" s="1004"/>
      <c r="D127" s="1052"/>
      <c r="E127" s="1061"/>
      <c r="F127" s="1012"/>
      <c r="G127" s="209"/>
      <c r="H127" s="1159"/>
      <c r="I127" s="685"/>
      <c r="J127" s="685"/>
      <c r="K127" s="770" t="s">
        <v>313</v>
      </c>
      <c r="L127" s="664">
        <v>100</v>
      </c>
      <c r="M127" s="632"/>
      <c r="N127" s="633"/>
    </row>
    <row r="128" spans="1:14" ht="41.25" customHeight="1" x14ac:dyDescent="0.2">
      <c r="A128" s="987"/>
      <c r="B128" s="988"/>
      <c r="C128" s="1004"/>
      <c r="D128" s="1095"/>
      <c r="E128" s="1116"/>
      <c r="F128" s="1012"/>
      <c r="G128" s="209"/>
      <c r="H128" s="1159"/>
      <c r="I128" s="685"/>
      <c r="J128" s="685"/>
      <c r="K128" s="169" t="s">
        <v>273</v>
      </c>
      <c r="L128" s="665">
        <v>100</v>
      </c>
      <c r="M128" s="662"/>
      <c r="N128" s="663"/>
    </row>
    <row r="129" spans="1:15" ht="18.75" customHeight="1" x14ac:dyDescent="0.2">
      <c r="A129" s="1276"/>
      <c r="B129" s="1277"/>
      <c r="C129" s="1279"/>
      <c r="D129" s="1303" t="s">
        <v>223</v>
      </c>
      <c r="E129" s="1061"/>
      <c r="F129" s="1012"/>
      <c r="G129" s="209"/>
      <c r="H129" s="1159"/>
      <c r="I129" s="685"/>
      <c r="J129" s="685"/>
      <c r="K129" s="1062" t="s">
        <v>305</v>
      </c>
      <c r="L129" s="1087">
        <v>165</v>
      </c>
      <c r="M129" s="1087">
        <v>170</v>
      </c>
      <c r="N129" s="1088">
        <v>175</v>
      </c>
    </row>
    <row r="130" spans="1:15" ht="52.5" customHeight="1" x14ac:dyDescent="0.2">
      <c r="A130" s="1276"/>
      <c r="B130" s="1277"/>
      <c r="C130" s="1279"/>
      <c r="D130" s="1201"/>
      <c r="E130" s="768"/>
      <c r="F130" s="1012"/>
      <c r="G130" s="209"/>
      <c r="H130" s="1159"/>
      <c r="I130" s="687"/>
      <c r="J130" s="687"/>
      <c r="K130" s="159" t="s">
        <v>293</v>
      </c>
      <c r="L130" s="619" t="s">
        <v>231</v>
      </c>
      <c r="M130" s="619" t="s">
        <v>230</v>
      </c>
      <c r="N130" s="772" t="s">
        <v>232</v>
      </c>
    </row>
    <row r="131" spans="1:15" x14ac:dyDescent="0.2">
      <c r="A131" s="1276"/>
      <c r="B131" s="1277"/>
      <c r="C131" s="1279"/>
      <c r="D131" s="771"/>
      <c r="E131" s="768"/>
      <c r="F131" s="1012"/>
      <c r="G131" s="209"/>
      <c r="H131" s="1159"/>
      <c r="I131" s="687"/>
      <c r="J131" s="687"/>
      <c r="K131" s="1195" t="s">
        <v>294</v>
      </c>
      <c r="L131" s="620" t="s">
        <v>233</v>
      </c>
      <c r="M131" s="620" t="s">
        <v>234</v>
      </c>
      <c r="N131" s="621"/>
    </row>
    <row r="132" spans="1:15" ht="18.75" customHeight="1" x14ac:dyDescent="0.2">
      <c r="A132" s="1276"/>
      <c r="B132" s="1277"/>
      <c r="C132" s="1279"/>
      <c r="D132" s="1095"/>
      <c r="E132" s="769"/>
      <c r="F132" s="1012"/>
      <c r="G132" s="209"/>
      <c r="H132" s="1159"/>
      <c r="I132" s="685"/>
      <c r="J132" s="687"/>
      <c r="K132" s="1196"/>
      <c r="L132" s="226"/>
      <c r="M132" s="894"/>
      <c r="N132" s="260"/>
    </row>
    <row r="133" spans="1:15" ht="115.5" customHeight="1" x14ac:dyDescent="0.2">
      <c r="A133" s="997"/>
      <c r="B133" s="988"/>
      <c r="C133" s="848"/>
      <c r="D133" s="1041" t="s">
        <v>280</v>
      </c>
      <c r="E133" s="1055"/>
      <c r="F133" s="990"/>
      <c r="G133" s="209"/>
      <c r="H133" s="854"/>
      <c r="I133" s="684"/>
      <c r="J133" s="684"/>
      <c r="K133" s="1314" t="s">
        <v>306</v>
      </c>
      <c r="L133" s="89">
        <v>11</v>
      </c>
      <c r="M133" s="89">
        <v>5</v>
      </c>
      <c r="N133" s="1014">
        <v>5</v>
      </c>
    </row>
    <row r="134" spans="1:15" ht="16.5" customHeight="1" thickBot="1" x14ac:dyDescent="0.25">
      <c r="A134" s="309"/>
      <c r="B134" s="1059"/>
      <c r="C134" s="646"/>
      <c r="D134" s="1133"/>
      <c r="E134" s="891"/>
      <c r="F134" s="781"/>
      <c r="G134" s="82" t="s">
        <v>9</v>
      </c>
      <c r="H134" s="773">
        <f>SUM(H113:H133)</f>
        <v>1318.1</v>
      </c>
      <c r="I134" s="905">
        <f>SUM(I113:I133)</f>
        <v>1110.0999999999999</v>
      </c>
      <c r="J134" s="773">
        <f>SUM(J113:J133)</f>
        <v>935.1</v>
      </c>
      <c r="K134" s="1272"/>
      <c r="L134" s="892"/>
      <c r="M134" s="892"/>
      <c r="N134" s="80"/>
    </row>
    <row r="135" spans="1:15" ht="27.75" customHeight="1" x14ac:dyDescent="0.2">
      <c r="A135" s="1276" t="s">
        <v>8</v>
      </c>
      <c r="B135" s="1277" t="s">
        <v>43</v>
      </c>
      <c r="C135" s="1279" t="s">
        <v>10</v>
      </c>
      <c r="D135" s="1313" t="s">
        <v>286</v>
      </c>
      <c r="E135" s="1315"/>
      <c r="F135" s="1316"/>
      <c r="G135" s="201" t="s">
        <v>99</v>
      </c>
      <c r="H135" s="906">
        <v>34.6</v>
      </c>
      <c r="I135" s="708">
        <v>70</v>
      </c>
      <c r="J135" s="708"/>
      <c r="K135" s="924" t="s">
        <v>129</v>
      </c>
      <c r="L135" s="925">
        <v>1</v>
      </c>
      <c r="M135" s="1013"/>
      <c r="N135" s="1014"/>
    </row>
    <row r="136" spans="1:15" ht="16.5" customHeight="1" x14ac:dyDescent="0.2">
      <c r="A136" s="1276"/>
      <c r="B136" s="1277"/>
      <c r="C136" s="1279"/>
      <c r="D136" s="1313"/>
      <c r="E136" s="1315"/>
      <c r="F136" s="1316"/>
      <c r="G136" s="156" t="s">
        <v>107</v>
      </c>
      <c r="H136" s="907">
        <v>4.4000000000000004</v>
      </c>
      <c r="I136" s="684"/>
      <c r="J136" s="684"/>
      <c r="K136" s="923" t="s">
        <v>276</v>
      </c>
      <c r="L136" s="1013">
        <v>1</v>
      </c>
      <c r="M136" s="194"/>
      <c r="N136" s="195"/>
    </row>
    <row r="137" spans="1:15" ht="27" customHeight="1" x14ac:dyDescent="0.2">
      <c r="A137" s="1276"/>
      <c r="B137" s="1277"/>
      <c r="C137" s="1279"/>
      <c r="D137" s="1201"/>
      <c r="E137" s="1315"/>
      <c r="F137" s="1316"/>
      <c r="G137" s="913" t="s">
        <v>40</v>
      </c>
      <c r="H137" s="914">
        <v>14.5</v>
      </c>
      <c r="I137" s="684"/>
      <c r="J137" s="684"/>
      <c r="K137" s="912" t="s">
        <v>275</v>
      </c>
      <c r="L137" s="141">
        <v>2</v>
      </c>
      <c r="M137" s="194"/>
      <c r="N137" s="195"/>
    </row>
    <row r="138" spans="1:15" ht="15" customHeight="1" x14ac:dyDescent="0.2">
      <c r="A138" s="1276"/>
      <c r="B138" s="1277"/>
      <c r="C138" s="1279"/>
      <c r="D138" s="889"/>
      <c r="E138" s="1315"/>
      <c r="F138" s="1316"/>
      <c r="G138" s="209"/>
      <c r="H138" s="877"/>
      <c r="I138" s="684"/>
      <c r="J138" s="684"/>
      <c r="K138" s="645" t="s">
        <v>250</v>
      </c>
      <c r="L138" s="1063"/>
      <c r="M138" s="1063">
        <v>1</v>
      </c>
      <c r="N138" s="1035"/>
    </row>
    <row r="139" spans="1:15" ht="13.5" thickBot="1" x14ac:dyDescent="0.25">
      <c r="A139" s="309"/>
      <c r="B139" s="1059"/>
      <c r="C139" s="781"/>
      <c r="D139" s="1074"/>
      <c r="E139" s="1177"/>
      <c r="F139" s="1317"/>
      <c r="G139" s="82" t="s">
        <v>9</v>
      </c>
      <c r="H139" s="759">
        <f>SUM(H135:H138)</f>
        <v>53.5</v>
      </c>
      <c r="I139" s="759">
        <f t="shared" ref="I139:J139" si="3">SUM(I135:I138)</f>
        <v>70</v>
      </c>
      <c r="J139" s="759">
        <f t="shared" si="3"/>
        <v>0</v>
      </c>
      <c r="K139" s="1160"/>
      <c r="L139" s="1073"/>
      <c r="M139" s="1073"/>
      <c r="N139" s="1074"/>
    </row>
    <row r="140" spans="1:15" ht="16.5" customHeight="1" x14ac:dyDescent="0.2">
      <c r="A140" s="1294" t="s">
        <v>8</v>
      </c>
      <c r="B140" s="1295" t="s">
        <v>43</v>
      </c>
      <c r="C140" s="1296" t="s">
        <v>43</v>
      </c>
      <c r="D140" s="1305" t="s">
        <v>70</v>
      </c>
      <c r="E140" s="1308" t="s">
        <v>108</v>
      </c>
      <c r="F140" s="1311" t="s">
        <v>79</v>
      </c>
      <c r="G140" s="13" t="s">
        <v>40</v>
      </c>
      <c r="H140" s="854">
        <v>148.19999999999999</v>
      </c>
      <c r="I140" s="684">
        <v>148.19999999999999</v>
      </c>
      <c r="J140" s="712">
        <v>148.19999999999999</v>
      </c>
      <c r="K140" s="12" t="s">
        <v>98</v>
      </c>
      <c r="L140" s="1131">
        <v>18</v>
      </c>
      <c r="M140" s="1131">
        <v>18</v>
      </c>
      <c r="N140" s="1132">
        <v>18</v>
      </c>
      <c r="O140" s="11"/>
    </row>
    <row r="141" spans="1:15" x14ac:dyDescent="0.2">
      <c r="A141" s="1276"/>
      <c r="B141" s="1277"/>
      <c r="C141" s="1279"/>
      <c r="D141" s="1306"/>
      <c r="E141" s="1309"/>
      <c r="F141" s="1285"/>
      <c r="G141" s="227" t="s">
        <v>88</v>
      </c>
      <c r="H141" s="853"/>
      <c r="I141" s="687"/>
      <c r="J141" s="688"/>
      <c r="K141" s="1271" t="s">
        <v>128</v>
      </c>
      <c r="L141" s="1063">
        <v>2</v>
      </c>
      <c r="M141" s="1063">
        <v>2</v>
      </c>
      <c r="N141" s="1035">
        <v>2</v>
      </c>
      <c r="O141" s="11"/>
    </row>
    <row r="142" spans="1:15" ht="13.5" thickBot="1" x14ac:dyDescent="0.25">
      <c r="A142" s="1301"/>
      <c r="B142" s="1302"/>
      <c r="C142" s="1304"/>
      <c r="D142" s="1307"/>
      <c r="E142" s="1310"/>
      <c r="F142" s="1312"/>
      <c r="G142" s="82" t="s">
        <v>9</v>
      </c>
      <c r="H142" s="773">
        <f>SUM(H140:H141)</f>
        <v>148.19999999999999</v>
      </c>
      <c r="I142" s="759">
        <f>SUM(I140:I141)</f>
        <v>148.19999999999999</v>
      </c>
      <c r="J142" s="760">
        <f>SUM(J140:J141)</f>
        <v>148.19999999999999</v>
      </c>
      <c r="K142" s="1293"/>
      <c r="L142" s="70"/>
      <c r="M142" s="70"/>
      <c r="N142" s="71"/>
      <c r="O142" s="11"/>
    </row>
    <row r="143" spans="1:15" ht="13.5" customHeight="1" x14ac:dyDescent="0.2">
      <c r="A143" s="1294" t="s">
        <v>8</v>
      </c>
      <c r="B143" s="1295" t="s">
        <v>43</v>
      </c>
      <c r="C143" s="1296" t="s">
        <v>48</v>
      </c>
      <c r="D143" s="1297" t="s">
        <v>221</v>
      </c>
      <c r="E143" s="1299" t="s">
        <v>151</v>
      </c>
      <c r="F143" s="573" t="s">
        <v>63</v>
      </c>
      <c r="G143" s="13" t="s">
        <v>64</v>
      </c>
      <c r="H143" s="858"/>
      <c r="I143" s="687"/>
      <c r="J143" s="774">
        <v>295.39999999999998</v>
      </c>
      <c r="K143" s="1092" t="s">
        <v>200</v>
      </c>
      <c r="L143" s="187"/>
      <c r="M143" s="1063">
        <v>1</v>
      </c>
      <c r="N143" s="1035"/>
    </row>
    <row r="144" spans="1:15" ht="13.5" customHeight="1" x14ac:dyDescent="0.2">
      <c r="A144" s="1276"/>
      <c r="B144" s="1277"/>
      <c r="C144" s="1279"/>
      <c r="D144" s="1201"/>
      <c r="E144" s="1300"/>
      <c r="F144" s="554"/>
      <c r="G144" s="13" t="s">
        <v>40</v>
      </c>
      <c r="H144" s="858"/>
      <c r="I144" s="687">
        <v>2.9</v>
      </c>
      <c r="J144" s="687">
        <v>15.7</v>
      </c>
      <c r="K144" s="1056" t="s">
        <v>66</v>
      </c>
      <c r="L144" s="560"/>
      <c r="M144" s="1063">
        <v>1</v>
      </c>
      <c r="N144" s="1035"/>
    </row>
    <row r="145" spans="1:15" ht="15" customHeight="1" x14ac:dyDescent="0.2">
      <c r="A145" s="1276"/>
      <c r="B145" s="1277"/>
      <c r="C145" s="1279"/>
      <c r="D145" s="1201"/>
      <c r="E145" s="1300"/>
      <c r="F145" s="554"/>
      <c r="G145" s="79" t="s">
        <v>188</v>
      </c>
      <c r="H145" s="859"/>
      <c r="I145" s="700"/>
      <c r="J145" s="716">
        <v>36.5</v>
      </c>
      <c r="K145" s="1062" t="s">
        <v>209</v>
      </c>
      <c r="L145" s="1063"/>
      <c r="M145" s="1063"/>
      <c r="N145" s="1035">
        <v>30</v>
      </c>
    </row>
    <row r="146" spans="1:15" ht="13.5" thickBot="1" x14ac:dyDescent="0.25">
      <c r="A146" s="997"/>
      <c r="B146" s="988"/>
      <c r="C146" s="1047"/>
      <c r="D146" s="1298"/>
      <c r="E146" s="574"/>
      <c r="F146" s="1051"/>
      <c r="G146" s="82" t="s">
        <v>9</v>
      </c>
      <c r="H146" s="773">
        <f>SUM(H144:H145)</f>
        <v>0</v>
      </c>
      <c r="I146" s="759">
        <f>SUM(I144:I145)</f>
        <v>2.9</v>
      </c>
      <c r="J146" s="759">
        <f>SUM(J143:J145)</f>
        <v>347.6</v>
      </c>
      <c r="K146" s="1062"/>
      <c r="L146" s="70"/>
      <c r="M146" s="70"/>
      <c r="N146" s="71"/>
      <c r="O146" s="11"/>
    </row>
    <row r="147" spans="1:15" ht="13.5" thickBot="1" x14ac:dyDescent="0.25">
      <c r="A147" s="95" t="s">
        <v>8</v>
      </c>
      <c r="B147" s="9" t="s">
        <v>43</v>
      </c>
      <c r="C147" s="1183" t="s">
        <v>11</v>
      </c>
      <c r="D147" s="1183"/>
      <c r="E147" s="1183"/>
      <c r="F147" s="1183"/>
      <c r="G147" s="1184"/>
      <c r="H147" s="747">
        <f>H146+H142+H139+H134</f>
        <v>1519.8</v>
      </c>
      <c r="I147" s="748">
        <f t="shared" ref="I147:J147" si="4">I146+I142+I139+I134</f>
        <v>1331.2</v>
      </c>
      <c r="J147" s="747">
        <f t="shared" si="4"/>
        <v>1430.9</v>
      </c>
      <c r="K147" s="1250"/>
      <c r="L147" s="1185"/>
      <c r="M147" s="1185"/>
      <c r="N147" s="1186"/>
      <c r="O147" s="11"/>
    </row>
    <row r="148" spans="1:15" ht="13.5" thickBot="1" x14ac:dyDescent="0.25">
      <c r="A148" s="94" t="s">
        <v>8</v>
      </c>
      <c r="B148" s="9" t="s">
        <v>48</v>
      </c>
      <c r="C148" s="1187" t="s">
        <v>50</v>
      </c>
      <c r="D148" s="1188"/>
      <c r="E148" s="1188"/>
      <c r="F148" s="1188"/>
      <c r="G148" s="1188"/>
      <c r="H148" s="1188"/>
      <c r="I148" s="1188"/>
      <c r="J148" s="1188"/>
      <c r="K148" s="1188"/>
      <c r="L148" s="1188"/>
      <c r="M148" s="1188"/>
      <c r="N148" s="1189"/>
    </row>
    <row r="149" spans="1:15" x14ac:dyDescent="0.2">
      <c r="A149" s="1037" t="s">
        <v>8</v>
      </c>
      <c r="B149" s="1038" t="s">
        <v>48</v>
      </c>
      <c r="C149" s="849" t="s">
        <v>8</v>
      </c>
      <c r="D149" s="1200" t="s">
        <v>218</v>
      </c>
      <c r="E149" s="536"/>
      <c r="F149" s="1044" t="s">
        <v>53</v>
      </c>
      <c r="G149" s="775" t="s">
        <v>188</v>
      </c>
      <c r="H149" s="852">
        <v>1102.0999999999999</v>
      </c>
      <c r="I149" s="776">
        <v>1112.0999999999999</v>
      </c>
      <c r="J149" s="776">
        <v>1112.0999999999999</v>
      </c>
      <c r="K149" s="1130"/>
      <c r="L149" s="23"/>
      <c r="M149" s="23"/>
      <c r="N149" s="24"/>
    </row>
    <row r="150" spans="1:15" x14ac:dyDescent="0.2">
      <c r="A150" s="987"/>
      <c r="B150" s="988"/>
      <c r="C150" s="198"/>
      <c r="D150" s="1201"/>
      <c r="E150" s="1061"/>
      <c r="F150" s="990"/>
      <c r="G150" s="130" t="s">
        <v>40</v>
      </c>
      <c r="H150" s="853">
        <v>451.3</v>
      </c>
      <c r="I150" s="766">
        <v>418.9</v>
      </c>
      <c r="J150" s="766">
        <v>548.1</v>
      </c>
      <c r="K150" s="472"/>
      <c r="L150" s="473"/>
      <c r="M150" s="474"/>
      <c r="N150" s="475"/>
    </row>
    <row r="151" spans="1:15" x14ac:dyDescent="0.2">
      <c r="A151" s="987"/>
      <c r="B151" s="988"/>
      <c r="C151" s="198"/>
      <c r="D151" s="1202"/>
      <c r="E151" s="1061"/>
      <c r="F151" s="990"/>
      <c r="G151" s="121" t="s">
        <v>99</v>
      </c>
      <c r="H151" s="853">
        <v>336.8</v>
      </c>
      <c r="I151" s="766">
        <v>50</v>
      </c>
      <c r="J151" s="766">
        <v>50</v>
      </c>
      <c r="K151" s="1068"/>
      <c r="L151" s="476"/>
      <c r="M151" s="477"/>
      <c r="N151" s="478"/>
    </row>
    <row r="152" spans="1:15" ht="15" customHeight="1" x14ac:dyDescent="0.2">
      <c r="A152" s="987"/>
      <c r="B152" s="988"/>
      <c r="C152" s="198"/>
      <c r="D152" s="1041" t="s">
        <v>196</v>
      </c>
      <c r="E152" s="1061"/>
      <c r="F152" s="990"/>
      <c r="G152" s="500"/>
      <c r="H152" s="882"/>
      <c r="I152" s="699"/>
      <c r="J152" s="1161"/>
      <c r="K152" s="1178" t="s">
        <v>97</v>
      </c>
      <c r="L152" s="666">
        <v>1.7</v>
      </c>
      <c r="M152" s="667">
        <v>1.2</v>
      </c>
      <c r="N152" s="668">
        <v>1.2</v>
      </c>
      <c r="O152" s="51"/>
    </row>
    <row r="153" spans="1:15" ht="26.25" customHeight="1" x14ac:dyDescent="0.2">
      <c r="A153" s="987"/>
      <c r="B153" s="988"/>
      <c r="C153" s="198"/>
      <c r="D153" s="1119" t="s">
        <v>290</v>
      </c>
      <c r="E153" s="1061"/>
      <c r="F153" s="990"/>
      <c r="G153" s="209"/>
      <c r="H153" s="854"/>
      <c r="I153" s="685"/>
      <c r="J153" s="1162"/>
      <c r="K153" s="1247"/>
      <c r="L153" s="473"/>
      <c r="M153" s="474"/>
      <c r="N153" s="475"/>
      <c r="O153" s="51"/>
    </row>
    <row r="154" spans="1:15" ht="27" customHeight="1" x14ac:dyDescent="0.2">
      <c r="A154" s="987"/>
      <c r="B154" s="988"/>
      <c r="C154" s="198"/>
      <c r="D154" s="1119" t="s">
        <v>225</v>
      </c>
      <c r="E154" s="1061"/>
      <c r="F154" s="990"/>
      <c r="G154" s="209"/>
      <c r="H154" s="854"/>
      <c r="I154" s="685"/>
      <c r="J154" s="1162"/>
      <c r="K154" s="472"/>
      <c r="L154" s="473"/>
      <c r="M154" s="474"/>
      <c r="N154" s="475"/>
      <c r="O154" s="51"/>
    </row>
    <row r="155" spans="1:15" ht="27.75" customHeight="1" x14ac:dyDescent="0.2">
      <c r="A155" s="987"/>
      <c r="B155" s="988"/>
      <c r="C155" s="198"/>
      <c r="D155" s="1119" t="s">
        <v>226</v>
      </c>
      <c r="E155" s="1061"/>
      <c r="F155" s="990"/>
      <c r="G155" s="209"/>
      <c r="H155" s="854"/>
      <c r="I155" s="685"/>
      <c r="J155" s="1162"/>
      <c r="K155" s="472"/>
      <c r="L155" s="473"/>
      <c r="M155" s="474"/>
      <c r="N155" s="475"/>
      <c r="O155" s="51"/>
    </row>
    <row r="156" spans="1:15" ht="28.5" customHeight="1" x14ac:dyDescent="0.2">
      <c r="A156" s="987"/>
      <c r="B156" s="988"/>
      <c r="C156" s="198"/>
      <c r="D156" s="777" t="s">
        <v>227</v>
      </c>
      <c r="E156" s="1061"/>
      <c r="F156" s="990"/>
      <c r="G156" s="209"/>
      <c r="H156" s="854"/>
      <c r="I156" s="685"/>
      <c r="J156" s="1162"/>
      <c r="K156" s="1139" t="s">
        <v>166</v>
      </c>
      <c r="L156" s="223" t="s">
        <v>155</v>
      </c>
      <c r="M156" s="223"/>
      <c r="N156" s="109"/>
      <c r="O156" s="51"/>
    </row>
    <row r="157" spans="1:15" ht="26.25" customHeight="1" x14ac:dyDescent="0.2">
      <c r="A157" s="1276"/>
      <c r="B157" s="1277"/>
      <c r="C157" s="1279"/>
      <c r="D157" s="1290" t="s">
        <v>217</v>
      </c>
      <c r="E157" s="1061"/>
      <c r="F157" s="990"/>
      <c r="G157" s="209"/>
      <c r="H157" s="854"/>
      <c r="I157" s="687"/>
      <c r="J157" s="688"/>
      <c r="K157" s="1028" t="s">
        <v>59</v>
      </c>
      <c r="L157" s="119" t="s">
        <v>216</v>
      </c>
      <c r="M157" s="119" t="s">
        <v>216</v>
      </c>
      <c r="N157" s="120" t="s">
        <v>216</v>
      </c>
    </row>
    <row r="158" spans="1:15" ht="26.25" customHeight="1" x14ac:dyDescent="0.2">
      <c r="A158" s="1276"/>
      <c r="B158" s="1277"/>
      <c r="C158" s="1279"/>
      <c r="D158" s="1290"/>
      <c r="E158" s="1061"/>
      <c r="F158" s="990"/>
      <c r="G158" s="13"/>
      <c r="H158" s="854"/>
      <c r="I158" s="687"/>
      <c r="J158" s="688"/>
      <c r="K158" s="137" t="s">
        <v>58</v>
      </c>
      <c r="L158" s="138" t="s">
        <v>215</v>
      </c>
      <c r="M158" s="138" t="s">
        <v>215</v>
      </c>
      <c r="N158" s="139" t="s">
        <v>215</v>
      </c>
    </row>
    <row r="159" spans="1:15" ht="16.5" customHeight="1" x14ac:dyDescent="0.2">
      <c r="A159" s="1276"/>
      <c r="B159" s="1277"/>
      <c r="C159" s="1279"/>
      <c r="D159" s="1291"/>
      <c r="E159" s="1061"/>
      <c r="F159" s="990"/>
      <c r="G159" s="40"/>
      <c r="H159" s="854"/>
      <c r="I159" s="687"/>
      <c r="J159" s="688"/>
      <c r="K159" s="211" t="s">
        <v>95</v>
      </c>
      <c r="L159" s="534" t="s">
        <v>130</v>
      </c>
      <c r="M159" s="534" t="s">
        <v>130</v>
      </c>
      <c r="N159" s="535" t="s">
        <v>130</v>
      </c>
    </row>
    <row r="160" spans="1:15" x14ac:dyDescent="0.2">
      <c r="A160" s="1276"/>
      <c r="B160" s="1277"/>
      <c r="C160" s="1279"/>
      <c r="D160" s="1290" t="s">
        <v>75</v>
      </c>
      <c r="E160" s="1061"/>
      <c r="F160" s="990"/>
      <c r="G160" s="209"/>
      <c r="H160" s="854"/>
      <c r="I160" s="687"/>
      <c r="J160" s="688"/>
      <c r="K160" s="1179" t="s">
        <v>57</v>
      </c>
      <c r="L160" s="199">
        <v>0.6</v>
      </c>
      <c r="M160" s="199">
        <v>1.3</v>
      </c>
      <c r="N160" s="200">
        <v>1.8</v>
      </c>
    </row>
    <row r="161" spans="1:23" ht="15" customHeight="1" x14ac:dyDescent="0.2">
      <c r="A161" s="1276"/>
      <c r="B161" s="1277"/>
      <c r="C161" s="1278"/>
      <c r="D161" s="1292"/>
      <c r="E161" s="1061"/>
      <c r="F161" s="990"/>
      <c r="G161" s="209"/>
      <c r="H161" s="854"/>
      <c r="I161" s="687"/>
      <c r="J161" s="688"/>
      <c r="K161" s="1196"/>
      <c r="L161" s="63"/>
      <c r="M161" s="63"/>
      <c r="N161" s="67"/>
    </row>
    <row r="162" spans="1:23" ht="16.5" customHeight="1" x14ac:dyDescent="0.2">
      <c r="A162" s="1276"/>
      <c r="B162" s="1277"/>
      <c r="C162" s="1279"/>
      <c r="D162" s="1280" t="s">
        <v>198</v>
      </c>
      <c r="E162" s="1281"/>
      <c r="F162" s="1285"/>
      <c r="G162" s="209"/>
      <c r="H162" s="854"/>
      <c r="I162" s="685"/>
      <c r="J162" s="686"/>
      <c r="K162" s="1062" t="s">
        <v>56</v>
      </c>
      <c r="L162" s="474">
        <v>2.9</v>
      </c>
      <c r="M162" s="474">
        <v>1.7</v>
      </c>
      <c r="N162" s="475">
        <v>1.7</v>
      </c>
    </row>
    <row r="163" spans="1:23" ht="12" customHeight="1" x14ac:dyDescent="0.2">
      <c r="A163" s="1276"/>
      <c r="B163" s="1277"/>
      <c r="C163" s="1279"/>
      <c r="D163" s="1280"/>
      <c r="E163" s="1281"/>
      <c r="F163" s="1285"/>
      <c r="G163" s="209"/>
      <c r="H163" s="854"/>
      <c r="I163" s="685"/>
      <c r="J163" s="686"/>
      <c r="K163" s="1062"/>
      <c r="L163" s="474"/>
      <c r="M163" s="474"/>
      <c r="N163" s="475"/>
    </row>
    <row r="164" spans="1:23" x14ac:dyDescent="0.2">
      <c r="A164" s="987"/>
      <c r="B164" s="988"/>
      <c r="C164" s="1004"/>
      <c r="D164" s="1287" t="s">
        <v>197</v>
      </c>
      <c r="E164" s="1061"/>
      <c r="F164" s="990"/>
      <c r="G164" s="209"/>
      <c r="H164" s="854"/>
      <c r="I164" s="684"/>
      <c r="J164" s="712"/>
      <c r="K164" s="1289" t="s">
        <v>199</v>
      </c>
      <c r="L164" s="607">
        <v>18</v>
      </c>
      <c r="M164" s="608">
        <v>18</v>
      </c>
      <c r="N164" s="609">
        <v>18</v>
      </c>
      <c r="O164" s="1273"/>
      <c r="P164" s="1274"/>
      <c r="Q164" s="1274"/>
    </row>
    <row r="165" spans="1:23" ht="15.75" customHeight="1" x14ac:dyDescent="0.2">
      <c r="A165" s="987"/>
      <c r="B165" s="988"/>
      <c r="C165" s="1004"/>
      <c r="D165" s="1288"/>
      <c r="E165" s="1061"/>
      <c r="F165" s="990"/>
      <c r="G165" s="209"/>
      <c r="H165" s="854"/>
      <c r="I165" s="684"/>
      <c r="J165" s="712"/>
      <c r="K165" s="1192"/>
      <c r="L165" s="611"/>
      <c r="M165" s="131"/>
      <c r="N165" s="612"/>
      <c r="O165" s="1275"/>
      <c r="P165" s="1274"/>
      <c r="Q165" s="1274"/>
    </row>
    <row r="166" spans="1:23" x14ac:dyDescent="0.2">
      <c r="A166" s="1276"/>
      <c r="B166" s="1277"/>
      <c r="C166" s="1278"/>
      <c r="D166" s="1282" t="s">
        <v>55</v>
      </c>
      <c r="E166" s="1281"/>
      <c r="F166" s="1285"/>
      <c r="G166" s="209"/>
      <c r="H166" s="854"/>
      <c r="I166" s="685"/>
      <c r="J166" s="1162"/>
      <c r="K166" s="1175" t="s">
        <v>77</v>
      </c>
      <c r="L166" s="1063">
        <v>14</v>
      </c>
      <c r="M166" s="1063">
        <v>14</v>
      </c>
      <c r="N166" s="1035">
        <v>14</v>
      </c>
    </row>
    <row r="167" spans="1:23" x14ac:dyDescent="0.2">
      <c r="A167" s="1276"/>
      <c r="B167" s="1277"/>
      <c r="C167" s="1278"/>
      <c r="D167" s="1283"/>
      <c r="E167" s="1281"/>
      <c r="F167" s="1285"/>
      <c r="G167" s="851"/>
      <c r="H167" s="855"/>
      <c r="I167" s="778"/>
      <c r="J167" s="779"/>
      <c r="K167" s="1191"/>
      <c r="L167" s="1194"/>
      <c r="M167" s="1194"/>
      <c r="N167" s="1286"/>
    </row>
    <row r="168" spans="1:23" ht="13.5" thickBot="1" x14ac:dyDescent="0.25">
      <c r="A168" s="309"/>
      <c r="B168" s="1059"/>
      <c r="C168" s="973"/>
      <c r="D168" s="1170"/>
      <c r="E168" s="1284"/>
      <c r="F168" s="1170"/>
      <c r="G168" s="82" t="s">
        <v>9</v>
      </c>
      <c r="H168" s="850">
        <f>SUM(H149:H167)</f>
        <v>1890.2</v>
      </c>
      <c r="I168" s="850">
        <f>SUM(I149:I167)</f>
        <v>1581</v>
      </c>
      <c r="J168" s="850">
        <f>SUM(J149:J167)</f>
        <v>1710.2</v>
      </c>
      <c r="K168" s="1177"/>
      <c r="L168" s="1168"/>
      <c r="M168" s="1168"/>
      <c r="N168" s="1170"/>
    </row>
    <row r="169" spans="1:23" ht="29.25" customHeight="1" x14ac:dyDescent="0.2">
      <c r="A169" s="997" t="s">
        <v>8</v>
      </c>
      <c r="B169" s="988" t="s">
        <v>48</v>
      </c>
      <c r="C169" s="198" t="s">
        <v>10</v>
      </c>
      <c r="D169" s="1263" t="s">
        <v>314</v>
      </c>
      <c r="E169" s="1265"/>
      <c r="F169" s="1268" t="s">
        <v>63</v>
      </c>
      <c r="G169" s="209" t="s">
        <v>188</v>
      </c>
      <c r="H169" s="854"/>
      <c r="I169" s="685">
        <v>203</v>
      </c>
      <c r="J169" s="685"/>
      <c r="K169" s="1104" t="s">
        <v>235</v>
      </c>
      <c r="L169" s="681">
        <v>1</v>
      </c>
      <c r="M169" s="682"/>
      <c r="N169" s="644"/>
      <c r="P169" s="691"/>
      <c r="Q169" s="691"/>
      <c r="R169" s="691"/>
    </row>
    <row r="170" spans="1:23" ht="24" customHeight="1" x14ac:dyDescent="0.2">
      <c r="A170" s="997"/>
      <c r="B170" s="988"/>
      <c r="C170" s="198"/>
      <c r="D170" s="1264"/>
      <c r="E170" s="1266"/>
      <c r="F170" s="1269"/>
      <c r="G170" s="121" t="s">
        <v>40</v>
      </c>
      <c r="H170" s="853">
        <v>30</v>
      </c>
      <c r="I170" s="702"/>
      <c r="J170" s="702"/>
      <c r="K170" s="1271" t="s">
        <v>277</v>
      </c>
      <c r="L170" s="1063"/>
      <c r="M170" s="1063">
        <v>100</v>
      </c>
      <c r="N170" s="644"/>
      <c r="P170" s="691"/>
    </row>
    <row r="171" spans="1:23" ht="13.5" thickBot="1" x14ac:dyDescent="0.25">
      <c r="A171" s="309"/>
      <c r="B171" s="1059"/>
      <c r="C171" s="781"/>
      <c r="D171" s="202"/>
      <c r="E171" s="1267"/>
      <c r="F171" s="1270"/>
      <c r="G171" s="82" t="s">
        <v>9</v>
      </c>
      <c r="H171" s="782">
        <f>SUM(H169:H170)</f>
        <v>30</v>
      </c>
      <c r="I171" s="782">
        <f t="shared" ref="I171:J171" si="5">SUM(I169:I170)</f>
        <v>203</v>
      </c>
      <c r="J171" s="782">
        <f t="shared" si="5"/>
        <v>0</v>
      </c>
      <c r="K171" s="1272"/>
      <c r="L171" s="649"/>
      <c r="M171" s="649"/>
      <c r="N171" s="71"/>
      <c r="P171" s="691"/>
      <c r="Q171" s="691"/>
      <c r="R171" s="691"/>
    </row>
    <row r="172" spans="1:23" ht="13.5" thickBot="1" x14ac:dyDescent="0.25">
      <c r="A172" s="309" t="s">
        <v>8</v>
      </c>
      <c r="B172" s="1059" t="s">
        <v>48</v>
      </c>
      <c r="C172" s="1249" t="s">
        <v>11</v>
      </c>
      <c r="D172" s="1249"/>
      <c r="E172" s="1249"/>
      <c r="F172" s="1249"/>
      <c r="G172" s="1184"/>
      <c r="H172" s="783">
        <f>H171+H168</f>
        <v>1920.2</v>
      </c>
      <c r="I172" s="783">
        <f t="shared" ref="I172:J172" si="6">I171+I168</f>
        <v>1784</v>
      </c>
      <c r="J172" s="783">
        <f t="shared" si="6"/>
        <v>1710.2</v>
      </c>
      <c r="K172" s="1250"/>
      <c r="L172" s="1185"/>
      <c r="M172" s="1185"/>
      <c r="N172" s="1186"/>
    </row>
    <row r="173" spans="1:23" ht="13.5" thickBot="1" x14ac:dyDescent="0.25">
      <c r="A173" s="95" t="s">
        <v>8</v>
      </c>
      <c r="B173" s="1251" t="s">
        <v>12</v>
      </c>
      <c r="C173" s="1252"/>
      <c r="D173" s="1252"/>
      <c r="E173" s="1252"/>
      <c r="F173" s="1252"/>
      <c r="G173" s="1253"/>
      <c r="H173" s="784">
        <f>H172+H147+H111+H92</f>
        <v>14611.5</v>
      </c>
      <c r="I173" s="785">
        <f>I172+I147+I111+I92</f>
        <v>15560.2</v>
      </c>
      <c r="J173" s="786">
        <f>J172+J147+J111+J92</f>
        <v>23359.4</v>
      </c>
      <c r="K173" s="1254"/>
      <c r="L173" s="1255"/>
      <c r="M173" s="1255"/>
      <c r="N173" s="1256"/>
    </row>
    <row r="174" spans="1:23" ht="13.5" thickBot="1" x14ac:dyDescent="0.25">
      <c r="A174" s="62" t="s">
        <v>51</v>
      </c>
      <c r="B174" s="1257" t="s">
        <v>82</v>
      </c>
      <c r="C174" s="1258"/>
      <c r="D174" s="1258"/>
      <c r="E174" s="1258"/>
      <c r="F174" s="1258"/>
      <c r="G174" s="1259"/>
      <c r="H174" s="787">
        <f>SUM(H173)</f>
        <v>14611.5</v>
      </c>
      <c r="I174" s="788">
        <f t="shared" ref="I174:J174" si="7">SUM(I173)</f>
        <v>15560.2</v>
      </c>
      <c r="J174" s="789">
        <f t="shared" si="7"/>
        <v>23359.4</v>
      </c>
      <c r="K174" s="1260"/>
      <c r="L174" s="1261"/>
      <c r="M174" s="1261"/>
      <c r="N174" s="1262"/>
    </row>
    <row r="175" spans="1:23" s="15" customFormat="1" ht="12" customHeight="1" x14ac:dyDescent="0.2">
      <c r="A175" s="1236"/>
      <c r="B175" s="1236"/>
      <c r="C175" s="1236"/>
      <c r="D175" s="1236"/>
      <c r="E175" s="1236"/>
      <c r="F175" s="1236"/>
      <c r="G175" s="1236"/>
      <c r="H175" s="1236"/>
      <c r="I175" s="1236"/>
      <c r="J175" s="1236"/>
      <c r="K175" s="1236"/>
      <c r="L175" s="1236"/>
      <c r="M175" s="1236"/>
      <c r="N175" s="1236"/>
      <c r="O175" s="14"/>
      <c r="P175" s="14"/>
      <c r="Q175" s="14"/>
      <c r="R175" s="14"/>
      <c r="S175" s="14"/>
      <c r="T175" s="14"/>
      <c r="U175" s="14"/>
      <c r="V175" s="14"/>
      <c r="W175" s="14"/>
    </row>
    <row r="176" spans="1:23" s="15" customFormat="1" ht="15" customHeight="1" thickBot="1" x14ac:dyDescent="0.25">
      <c r="A176" s="1237" t="s">
        <v>17</v>
      </c>
      <c r="B176" s="1237"/>
      <c r="C176" s="1237"/>
      <c r="D176" s="1237"/>
      <c r="E176" s="1237"/>
      <c r="F176" s="1237"/>
      <c r="G176" s="1237"/>
      <c r="H176" s="1237"/>
      <c r="I176" s="1237"/>
      <c r="J176" s="1237"/>
      <c r="K176" s="5"/>
      <c r="L176" s="5"/>
      <c r="M176" s="5"/>
      <c r="N176" s="5"/>
      <c r="O176" s="14"/>
      <c r="P176" s="14"/>
      <c r="Q176" s="14"/>
      <c r="R176" s="14"/>
      <c r="S176" s="14"/>
      <c r="T176" s="14"/>
      <c r="U176" s="14"/>
      <c r="V176" s="14"/>
      <c r="W176" s="14"/>
    </row>
    <row r="177" spans="1:14" ht="56.25" customHeight="1" thickBot="1" x14ac:dyDescent="0.25">
      <c r="A177" s="1238" t="s">
        <v>13</v>
      </c>
      <c r="B177" s="1239"/>
      <c r="C177" s="1239"/>
      <c r="D177" s="1239"/>
      <c r="E177" s="1239"/>
      <c r="F177" s="1239"/>
      <c r="G177" s="1240"/>
      <c r="H177" s="1102" t="s">
        <v>259</v>
      </c>
      <c r="I177" s="822" t="s">
        <v>260</v>
      </c>
      <c r="J177" s="822" t="s">
        <v>261</v>
      </c>
    </row>
    <row r="178" spans="1:14" ht="14.25" customHeight="1" x14ac:dyDescent="0.2">
      <c r="A178" s="1241" t="s">
        <v>18</v>
      </c>
      <c r="B178" s="1242"/>
      <c r="C178" s="1242"/>
      <c r="D178" s="1242"/>
      <c r="E178" s="1242"/>
      <c r="F178" s="1242"/>
      <c r="G178" s="1243"/>
      <c r="H178" s="790">
        <f>H179+H185+H186+H187</f>
        <v>13738.7</v>
      </c>
      <c r="I178" s="791">
        <f>I179+I186+I187+I185</f>
        <v>14308.1</v>
      </c>
      <c r="J178" s="791">
        <f>J179+J186+J187+J185</f>
        <v>17425.3</v>
      </c>
    </row>
    <row r="179" spans="1:14" ht="14.25" customHeight="1" x14ac:dyDescent="0.2">
      <c r="A179" s="1244" t="s">
        <v>153</v>
      </c>
      <c r="B179" s="1245"/>
      <c r="C179" s="1245"/>
      <c r="D179" s="1245"/>
      <c r="E179" s="1245"/>
      <c r="F179" s="1245"/>
      <c r="G179" s="1246"/>
      <c r="H179" s="792">
        <f>SUM(H180:H184)</f>
        <v>13734.3</v>
      </c>
      <c r="I179" s="793">
        <f>SUM(I180:I184)</f>
        <v>14308.1</v>
      </c>
      <c r="J179" s="793">
        <f>SUM(J180:J184)</f>
        <v>17425.3</v>
      </c>
    </row>
    <row r="180" spans="1:14" ht="14.25" customHeight="1" x14ac:dyDescent="0.2">
      <c r="A180" s="1233" t="s">
        <v>33</v>
      </c>
      <c r="B180" s="1234"/>
      <c r="C180" s="1234"/>
      <c r="D180" s="1234"/>
      <c r="E180" s="1234"/>
      <c r="F180" s="1234"/>
      <c r="G180" s="1235"/>
      <c r="H180" s="794">
        <f>SUMIF(G12:G174,"SB",H12:H174)</f>
        <v>8181.2</v>
      </c>
      <c r="I180" s="692">
        <f>SUMIF(G12:G174,"SB",I12:I174)</f>
        <v>6573.6</v>
      </c>
      <c r="J180" s="692">
        <f>SUMIF(G12:G174,"SB",J12:J174)</f>
        <v>6912.4</v>
      </c>
      <c r="K180" s="49"/>
    </row>
    <row r="181" spans="1:14" ht="14.25" customHeight="1" x14ac:dyDescent="0.2">
      <c r="A181" s="1215" t="s">
        <v>34</v>
      </c>
      <c r="B181" s="1216"/>
      <c r="C181" s="1216"/>
      <c r="D181" s="1216"/>
      <c r="E181" s="1216"/>
      <c r="F181" s="1216"/>
      <c r="G181" s="1217"/>
      <c r="H181" s="795">
        <f>SUMIF(G12:G174,"SB(P)",H12:H174)</f>
        <v>0</v>
      </c>
      <c r="I181" s="698">
        <f>SUMIF(G12:G174,"SB(P)",I12:I174)</f>
        <v>70</v>
      </c>
      <c r="J181" s="698">
        <f>SUMIF(G12:G174,"SB(P)",J12:J174)</f>
        <v>3</v>
      </c>
      <c r="K181" s="49"/>
    </row>
    <row r="182" spans="1:14" ht="14.25" customHeight="1" x14ac:dyDescent="0.2">
      <c r="A182" s="1215" t="s">
        <v>100</v>
      </c>
      <c r="B182" s="1216"/>
      <c r="C182" s="1216"/>
      <c r="D182" s="1216"/>
      <c r="E182" s="1216"/>
      <c r="F182" s="1216"/>
      <c r="G182" s="1217"/>
      <c r="H182" s="794">
        <f>SUMIF(G12:G174,"SB(VR)",H12:H174)</f>
        <v>1309.3</v>
      </c>
      <c r="I182" s="692">
        <f>SUMIF(G12:G174,"SB(VR)",I12:I174)</f>
        <v>894.2</v>
      </c>
      <c r="J182" s="692">
        <f>SUMIF(G12:G174,"SB(VR)",J12:J174)</f>
        <v>707.2</v>
      </c>
      <c r="K182" s="49"/>
    </row>
    <row r="183" spans="1:14" ht="14.25" customHeight="1" x14ac:dyDescent="0.2">
      <c r="A183" s="1212" t="s">
        <v>115</v>
      </c>
      <c r="B183" s="1213"/>
      <c r="C183" s="1213"/>
      <c r="D183" s="1213"/>
      <c r="E183" s="1213"/>
      <c r="F183" s="1213"/>
      <c r="G183" s="1214"/>
      <c r="H183" s="795">
        <f>SUMIF(G10:G172,"SB(L)",H10:H172)</f>
        <v>36.700000000000003</v>
      </c>
      <c r="I183" s="698">
        <f>SUMIF(G11:G172,"SB(L)",I11:I172)</f>
        <v>36.700000000000003</v>
      </c>
      <c r="J183" s="698">
        <f>SUMIF(G11:G172,"SB(L)",J11:J172)</f>
        <v>36.700000000000003</v>
      </c>
    </row>
    <row r="184" spans="1:14" ht="14.25" customHeight="1" x14ac:dyDescent="0.2">
      <c r="A184" s="1212" t="s">
        <v>186</v>
      </c>
      <c r="B184" s="1213"/>
      <c r="C184" s="1213"/>
      <c r="D184" s="1213"/>
      <c r="E184" s="1213"/>
      <c r="F184" s="1213"/>
      <c r="G184" s="1214"/>
      <c r="H184" s="795">
        <f>SUMIF(G11:G173,"SB(KPP)",H11:H173)</f>
        <v>4207.1000000000004</v>
      </c>
      <c r="I184" s="698">
        <f>SUMIF(G12:G173,"SB(KPP)",I12:I173)</f>
        <v>6733.6</v>
      </c>
      <c r="J184" s="698">
        <f>SUMIF(G12:G173,"SB(KPP)",J12:J173)</f>
        <v>9766</v>
      </c>
    </row>
    <row r="185" spans="1:14" ht="14.25" customHeight="1" x14ac:dyDescent="0.2">
      <c r="A185" s="1221" t="s">
        <v>184</v>
      </c>
      <c r="B185" s="1222"/>
      <c r="C185" s="1222"/>
      <c r="D185" s="1222"/>
      <c r="E185" s="1222"/>
      <c r="F185" s="1222"/>
      <c r="G185" s="1223"/>
      <c r="H185" s="796">
        <f>SUMIF(G11:G173,"SB(VRL)",H11:H173)</f>
        <v>4.4000000000000004</v>
      </c>
      <c r="I185" s="797">
        <f>SUMIF(G12:G173,"SB(VRL)",I12:I173)</f>
        <v>0</v>
      </c>
      <c r="J185" s="797">
        <f>SUMIF(G12:G173,"SB(VRL)",J12:J173)</f>
        <v>0</v>
      </c>
    </row>
    <row r="186" spans="1:14" ht="14.25" customHeight="1" x14ac:dyDescent="0.2">
      <c r="A186" s="1224" t="s">
        <v>185</v>
      </c>
      <c r="B186" s="1222"/>
      <c r="C186" s="1222"/>
      <c r="D186" s="1222"/>
      <c r="E186" s="1222"/>
      <c r="F186" s="1222"/>
      <c r="G186" s="1223"/>
      <c r="H186" s="796">
        <f>SUMIF(G12:G174,"SB(ŽPL)",H12:H174)</f>
        <v>0</v>
      </c>
      <c r="I186" s="797">
        <f>SUMIF(G12:G174,"SB(ŽPL)",I12:I174)</f>
        <v>0</v>
      </c>
      <c r="J186" s="797">
        <f>SUMIF(G12:G175,"SB(ŽPL)",J12:J175)</f>
        <v>0</v>
      </c>
      <c r="K186" s="49"/>
    </row>
    <row r="187" spans="1:14" ht="14.25" customHeight="1" x14ac:dyDescent="0.2">
      <c r="A187" s="1224" t="s">
        <v>110</v>
      </c>
      <c r="B187" s="1225"/>
      <c r="C187" s="1225"/>
      <c r="D187" s="1225"/>
      <c r="E187" s="1225"/>
      <c r="F187" s="1225"/>
      <c r="G187" s="1226"/>
      <c r="H187" s="796">
        <f>SUMIF(G13:G174,"PF",H13:H174)</f>
        <v>0</v>
      </c>
      <c r="I187" s="797">
        <f>SUMIF(G12:G172,"PF",I12:I174)</f>
        <v>0</v>
      </c>
      <c r="J187" s="797">
        <f>SUMIF(G12:G172,"PF",J12:J174)</f>
        <v>0</v>
      </c>
      <c r="K187" s="69"/>
    </row>
    <row r="188" spans="1:14" ht="14.25" customHeight="1" x14ac:dyDescent="0.2">
      <c r="A188" s="1227" t="s">
        <v>19</v>
      </c>
      <c r="B188" s="1228"/>
      <c r="C188" s="1228"/>
      <c r="D188" s="1228"/>
      <c r="E188" s="1228"/>
      <c r="F188" s="1228"/>
      <c r="G188" s="1229"/>
      <c r="H188" s="798">
        <f>SUM(H189:H193)</f>
        <v>872.8</v>
      </c>
      <c r="I188" s="799">
        <f>I189+I190+I191+I192+I193</f>
        <v>1252.0999999999999</v>
      </c>
      <c r="J188" s="799">
        <f>J189+J190+J191+J192+J193</f>
        <v>5934.1</v>
      </c>
    </row>
    <row r="189" spans="1:14" x14ac:dyDescent="0.2">
      <c r="A189" s="1230" t="s">
        <v>35</v>
      </c>
      <c r="B189" s="1231"/>
      <c r="C189" s="1231"/>
      <c r="D189" s="1231"/>
      <c r="E189" s="1231"/>
      <c r="F189" s="1231"/>
      <c r="G189" s="1232"/>
      <c r="H189" s="795">
        <f>SUMIF(G12:G174,"ES",H12:H174)</f>
        <v>0</v>
      </c>
      <c r="I189" s="698">
        <f>SUMIF(G12:G174,"ES",I12:I174)</f>
        <v>546.1</v>
      </c>
      <c r="J189" s="698">
        <f>SUMIF(G12:G174,"ES",J12:J174)</f>
        <v>4061.1</v>
      </c>
      <c r="K189" s="49"/>
    </row>
    <row r="190" spans="1:14" x14ac:dyDescent="0.2">
      <c r="A190" s="1212" t="s">
        <v>36</v>
      </c>
      <c r="B190" s="1213"/>
      <c r="C190" s="1213"/>
      <c r="D190" s="1213"/>
      <c r="E190" s="1213"/>
      <c r="F190" s="1213"/>
      <c r="G190" s="1214"/>
      <c r="H190" s="795">
        <f>SUMIF(G12:G174,"KPP",H12:H174)</f>
        <v>0</v>
      </c>
      <c r="I190" s="698">
        <f>SUMIF(G12:G174,"KPP",I12:I174)</f>
        <v>0</v>
      </c>
      <c r="J190" s="698">
        <f>SUMIF(G12:G174,"KPP",J12:J174)</f>
        <v>0</v>
      </c>
      <c r="K190" s="49"/>
    </row>
    <row r="191" spans="1:14" x14ac:dyDescent="0.2">
      <c r="A191" s="1212" t="s">
        <v>37</v>
      </c>
      <c r="B191" s="1213"/>
      <c r="C191" s="1213"/>
      <c r="D191" s="1213"/>
      <c r="E191" s="1213"/>
      <c r="F191" s="1213"/>
      <c r="G191" s="1214"/>
      <c r="H191" s="795">
        <f>SUMIF(G12:G174,"KVJUD",H12:H174)</f>
        <v>818.8</v>
      </c>
      <c r="I191" s="698">
        <f>SUMIF(G12:G174,"KVJUD",I12:I174)</f>
        <v>624</v>
      </c>
      <c r="J191" s="698">
        <f>SUMIF(G12:G174,"KVJUD",J12:J174)</f>
        <v>1616</v>
      </c>
      <c r="K191" s="51"/>
      <c r="L191" s="6"/>
      <c r="M191" s="6"/>
      <c r="N191" s="6"/>
    </row>
    <row r="192" spans="1:14" x14ac:dyDescent="0.2">
      <c r="A192" s="1215" t="s">
        <v>38</v>
      </c>
      <c r="B192" s="1216"/>
      <c r="C192" s="1216"/>
      <c r="D192" s="1216"/>
      <c r="E192" s="1216"/>
      <c r="F192" s="1216"/>
      <c r="G192" s="1217"/>
      <c r="H192" s="795">
        <f>SUMIF(G12:G174,"LRVB",H12:H174)</f>
        <v>0</v>
      </c>
      <c r="I192" s="698">
        <f>SUMIF(G12:G174,"LRVB",I12:I174)</f>
        <v>0</v>
      </c>
      <c r="J192" s="698">
        <f>SUMIF(G12:G174,"LRVB",J12:J174)</f>
        <v>227</v>
      </c>
      <c r="K192" s="51"/>
      <c r="L192" s="6"/>
      <c r="M192" s="6"/>
      <c r="N192" s="6"/>
    </row>
    <row r="193" spans="1:14" x14ac:dyDescent="0.2">
      <c r="A193" s="1215" t="s">
        <v>39</v>
      </c>
      <c r="B193" s="1216"/>
      <c r="C193" s="1216"/>
      <c r="D193" s="1216"/>
      <c r="E193" s="1216"/>
      <c r="F193" s="1216"/>
      <c r="G193" s="1217"/>
      <c r="H193" s="795">
        <f>SUMIF(G12:G174,"Kt",H12:H174)</f>
        <v>54</v>
      </c>
      <c r="I193" s="698">
        <f>SUMIF(G12:G174,"Kt",I12:I174)</f>
        <v>82</v>
      </c>
      <c r="J193" s="698">
        <f>SUMIF(G12:G174,"Kt",J12:J174)</f>
        <v>30</v>
      </c>
      <c r="K193" s="51"/>
      <c r="L193" s="6"/>
      <c r="M193" s="6"/>
      <c r="N193" s="6"/>
    </row>
    <row r="194" spans="1:14" ht="13.5" thickBot="1" x14ac:dyDescent="0.25">
      <c r="A194" s="1218" t="s">
        <v>20</v>
      </c>
      <c r="B194" s="1219"/>
      <c r="C194" s="1219"/>
      <c r="D194" s="1219"/>
      <c r="E194" s="1219"/>
      <c r="F194" s="1219"/>
      <c r="G194" s="1220"/>
      <c r="H194" s="800">
        <f>SUM(H178,H188)</f>
        <v>14611.5</v>
      </c>
      <c r="I194" s="801">
        <f>SUM(I178,I188)</f>
        <v>15560.2</v>
      </c>
      <c r="J194" s="801">
        <f>SUM(J178,J188)</f>
        <v>23359.4</v>
      </c>
      <c r="K194" s="6"/>
      <c r="L194" s="6"/>
      <c r="M194" s="6"/>
      <c r="N194" s="6"/>
    </row>
    <row r="195" spans="1:14" x14ac:dyDescent="0.2">
      <c r="H195" s="1114"/>
      <c r="I195" s="1114"/>
      <c r="J195" s="1114"/>
    </row>
    <row r="197" spans="1:14" x14ac:dyDescent="0.2">
      <c r="I197" s="539"/>
    </row>
    <row r="198" spans="1:14" x14ac:dyDescent="0.2">
      <c r="A198" s="6"/>
      <c r="B198" s="6"/>
      <c r="C198" s="6"/>
      <c r="D198" s="6"/>
      <c r="E198" s="6"/>
      <c r="F198" s="6"/>
      <c r="G198" s="6"/>
      <c r="H198" s="6"/>
      <c r="I198" s="399"/>
      <c r="J198" s="399"/>
      <c r="K198" s="6"/>
      <c r="L198" s="6"/>
      <c r="M198" s="6"/>
      <c r="N198" s="6"/>
    </row>
    <row r="199" spans="1:14" x14ac:dyDescent="0.2">
      <c r="A199" s="6"/>
      <c r="B199" s="6"/>
      <c r="C199" s="6"/>
      <c r="D199" s="6"/>
      <c r="E199" s="6"/>
      <c r="F199" s="6"/>
      <c r="G199" s="6"/>
      <c r="H199" s="6"/>
      <c r="I199" s="51"/>
      <c r="J199" s="6"/>
      <c r="K199" s="6"/>
      <c r="L199" s="6"/>
      <c r="M199" s="6"/>
      <c r="N199" s="6"/>
    </row>
  </sheetData>
  <mergeCells count="293">
    <mergeCell ref="A18:A19"/>
    <mergeCell ref="B18:B19"/>
    <mergeCell ref="A8:N8"/>
    <mergeCell ref="A9:N9"/>
    <mergeCell ref="B10:N10"/>
    <mergeCell ref="C11:N11"/>
    <mergeCell ref="A13:A17"/>
    <mergeCell ref="B13:B17"/>
    <mergeCell ref="C13:C17"/>
    <mergeCell ref="D13:D14"/>
    <mergeCell ref="F13:F17"/>
    <mergeCell ref="E14:E16"/>
    <mergeCell ref="D16:D17"/>
    <mergeCell ref="K16:K17"/>
    <mergeCell ref="C18:C19"/>
    <mergeCell ref="D18:D19"/>
    <mergeCell ref="E18:E19"/>
    <mergeCell ref="F18:F19"/>
    <mergeCell ref="A1:N1"/>
    <mergeCell ref="A2:N2"/>
    <mergeCell ref="A3:N3"/>
    <mergeCell ref="L4:N4"/>
    <mergeCell ref="A5:A7"/>
    <mergeCell ref="B5:B7"/>
    <mergeCell ref="C5:C7"/>
    <mergeCell ref="D5:D7"/>
    <mergeCell ref="E5:E7"/>
    <mergeCell ref="F5:F7"/>
    <mergeCell ref="G5:G7"/>
    <mergeCell ref="H5:H7"/>
    <mergeCell ref="I5:I7"/>
    <mergeCell ref="J5:J7"/>
    <mergeCell ref="K5:N5"/>
    <mergeCell ref="K6:K7"/>
    <mergeCell ref="L6:N6"/>
    <mergeCell ref="F20:F21"/>
    <mergeCell ref="K20:K21"/>
    <mergeCell ref="D22:D24"/>
    <mergeCell ref="F22:F24"/>
    <mergeCell ref="E23:E26"/>
    <mergeCell ref="D25:D26"/>
    <mergeCell ref="A20:A21"/>
    <mergeCell ref="B20:B21"/>
    <mergeCell ref="C20:C21"/>
    <mergeCell ref="D20:D21"/>
    <mergeCell ref="E20:E21"/>
    <mergeCell ref="K25:K26"/>
    <mergeCell ref="A34:A35"/>
    <mergeCell ref="B34:B35"/>
    <mergeCell ref="C34:C35"/>
    <mergeCell ref="D34:D35"/>
    <mergeCell ref="F34:F35"/>
    <mergeCell ref="D27:D28"/>
    <mergeCell ref="K27:K28"/>
    <mergeCell ref="A29:A31"/>
    <mergeCell ref="B29:B31"/>
    <mergeCell ref="C29:C31"/>
    <mergeCell ref="D29:D32"/>
    <mergeCell ref="E29:E32"/>
    <mergeCell ref="F29:F32"/>
    <mergeCell ref="K29:K32"/>
    <mergeCell ref="F36:F38"/>
    <mergeCell ref="A39:A41"/>
    <mergeCell ref="B39:B41"/>
    <mergeCell ref="C39:C41"/>
    <mergeCell ref="D39:D41"/>
    <mergeCell ref="F39:F41"/>
    <mergeCell ref="A36:A38"/>
    <mergeCell ref="B36:B38"/>
    <mergeCell ref="C36:C38"/>
    <mergeCell ref="D36:D38"/>
    <mergeCell ref="E36:E38"/>
    <mergeCell ref="A52:A53"/>
    <mergeCell ref="B52:B53"/>
    <mergeCell ref="C52:C53"/>
    <mergeCell ref="D52:D53"/>
    <mergeCell ref="K52:K53"/>
    <mergeCell ref="K44:K47"/>
    <mergeCell ref="D48:D49"/>
    <mergeCell ref="E48:E49"/>
    <mergeCell ref="F48:F49"/>
    <mergeCell ref="D50:D51"/>
    <mergeCell ref="A44:A47"/>
    <mergeCell ref="B44:B47"/>
    <mergeCell ref="C44:C47"/>
    <mergeCell ref="D44:D47"/>
    <mergeCell ref="E44:E47"/>
    <mergeCell ref="F44:F47"/>
    <mergeCell ref="O54:O55"/>
    <mergeCell ref="D58:D59"/>
    <mergeCell ref="E58:E59"/>
    <mergeCell ref="F58:F59"/>
    <mergeCell ref="K58:K59"/>
    <mergeCell ref="A54:A55"/>
    <mergeCell ref="B54:B55"/>
    <mergeCell ref="C54:C55"/>
    <mergeCell ref="D54:D56"/>
    <mergeCell ref="E55:E56"/>
    <mergeCell ref="F55:F56"/>
    <mergeCell ref="K54:K56"/>
    <mergeCell ref="L55:L56"/>
    <mergeCell ref="M55:M56"/>
    <mergeCell ref="N55:N56"/>
    <mergeCell ref="F60:F61"/>
    <mergeCell ref="A62:A64"/>
    <mergeCell ref="B62:B64"/>
    <mergeCell ref="C62:C64"/>
    <mergeCell ref="D62:D64"/>
    <mergeCell ref="E62:E64"/>
    <mergeCell ref="F62:F64"/>
    <mergeCell ref="A60:A61"/>
    <mergeCell ref="B60:B61"/>
    <mergeCell ref="C60:C61"/>
    <mergeCell ref="D60:D61"/>
    <mergeCell ref="E60:E61"/>
    <mergeCell ref="A65:A66"/>
    <mergeCell ref="B65:B66"/>
    <mergeCell ref="C65:C66"/>
    <mergeCell ref="D65:D67"/>
    <mergeCell ref="E65:E67"/>
    <mergeCell ref="F65:F67"/>
    <mergeCell ref="K65:K67"/>
    <mergeCell ref="D85:D87"/>
    <mergeCell ref="E86:E87"/>
    <mergeCell ref="F86:F87"/>
    <mergeCell ref="A77:A84"/>
    <mergeCell ref="B77:B84"/>
    <mergeCell ref="C77:C84"/>
    <mergeCell ref="D78:D79"/>
    <mergeCell ref="E78:E79"/>
    <mergeCell ref="F78:F79"/>
    <mergeCell ref="K78:K79"/>
    <mergeCell ref="D80:D81"/>
    <mergeCell ref="F80:F81"/>
    <mergeCell ref="G80:G81"/>
    <mergeCell ref="D82:D83"/>
    <mergeCell ref="O65:O67"/>
    <mergeCell ref="D69:D71"/>
    <mergeCell ref="K69:K71"/>
    <mergeCell ref="E70:E71"/>
    <mergeCell ref="D72:D73"/>
    <mergeCell ref="L66:L67"/>
    <mergeCell ref="M66:M67"/>
    <mergeCell ref="N66:N67"/>
    <mergeCell ref="N75:N76"/>
    <mergeCell ref="M75:M76"/>
    <mergeCell ref="L75:L76"/>
    <mergeCell ref="K75:K76"/>
    <mergeCell ref="D74:D76"/>
    <mergeCell ref="E75:E76"/>
    <mergeCell ref="F75:F76"/>
    <mergeCell ref="A102:A103"/>
    <mergeCell ref="B102:B103"/>
    <mergeCell ref="C102:C103"/>
    <mergeCell ref="D102:D103"/>
    <mergeCell ref="E102:E103"/>
    <mergeCell ref="F102:F103"/>
    <mergeCell ref="K102:K103"/>
    <mergeCell ref="D90:D91"/>
    <mergeCell ref="E90:E91"/>
    <mergeCell ref="F90:F91"/>
    <mergeCell ref="K89:K91"/>
    <mergeCell ref="A104:A105"/>
    <mergeCell ref="B104:B105"/>
    <mergeCell ref="C104:C105"/>
    <mergeCell ref="N113:N114"/>
    <mergeCell ref="E117:E118"/>
    <mergeCell ref="A113:A125"/>
    <mergeCell ref="B113:B125"/>
    <mergeCell ref="C113:C125"/>
    <mergeCell ref="D113:D116"/>
    <mergeCell ref="D107:D110"/>
    <mergeCell ref="E107:E109"/>
    <mergeCell ref="F107:F109"/>
    <mergeCell ref="K107:K110"/>
    <mergeCell ref="D123:D125"/>
    <mergeCell ref="K123:K124"/>
    <mergeCell ref="L123:L124"/>
    <mergeCell ref="M123:M124"/>
    <mergeCell ref="D104:D106"/>
    <mergeCell ref="E104:E106"/>
    <mergeCell ref="F104:F106"/>
    <mergeCell ref="K104:K106"/>
    <mergeCell ref="L105:L106"/>
    <mergeCell ref="M105:M106"/>
    <mergeCell ref="N105:N106"/>
    <mergeCell ref="A129:A132"/>
    <mergeCell ref="B129:B132"/>
    <mergeCell ref="C129:C132"/>
    <mergeCell ref="D129:D130"/>
    <mergeCell ref="C140:C142"/>
    <mergeCell ref="D140:D142"/>
    <mergeCell ref="E140:E142"/>
    <mergeCell ref="F140:F142"/>
    <mergeCell ref="C148:N148"/>
    <mergeCell ref="A135:A138"/>
    <mergeCell ref="B135:B138"/>
    <mergeCell ref="C135:C138"/>
    <mergeCell ref="D135:D137"/>
    <mergeCell ref="K133:K134"/>
    <mergeCell ref="E135:E139"/>
    <mergeCell ref="F135:F139"/>
    <mergeCell ref="D149:D151"/>
    <mergeCell ref="K152:K153"/>
    <mergeCell ref="A157:A161"/>
    <mergeCell ref="B157:B161"/>
    <mergeCell ref="C157:C161"/>
    <mergeCell ref="D157:D159"/>
    <mergeCell ref="D160:D161"/>
    <mergeCell ref="K160:K161"/>
    <mergeCell ref="K141:K142"/>
    <mergeCell ref="K147:N147"/>
    <mergeCell ref="A143:A145"/>
    <mergeCell ref="B143:B145"/>
    <mergeCell ref="C143:C145"/>
    <mergeCell ref="D143:D146"/>
    <mergeCell ref="E143:E145"/>
    <mergeCell ref="C147:G147"/>
    <mergeCell ref="A140:A142"/>
    <mergeCell ref="B140:B142"/>
    <mergeCell ref="O164:Q165"/>
    <mergeCell ref="A166:A167"/>
    <mergeCell ref="B166:B167"/>
    <mergeCell ref="C166:C167"/>
    <mergeCell ref="A162:A163"/>
    <mergeCell ref="B162:B163"/>
    <mergeCell ref="C162:C163"/>
    <mergeCell ref="D162:D163"/>
    <mergeCell ref="E162:E163"/>
    <mergeCell ref="D166:D168"/>
    <mergeCell ref="E166:E168"/>
    <mergeCell ref="F166:F168"/>
    <mergeCell ref="K166:K168"/>
    <mergeCell ref="L167:L168"/>
    <mergeCell ref="M167:M168"/>
    <mergeCell ref="N167:N168"/>
    <mergeCell ref="F162:F163"/>
    <mergeCell ref="D164:D165"/>
    <mergeCell ref="K164:K165"/>
    <mergeCell ref="C172:G172"/>
    <mergeCell ref="K172:N172"/>
    <mergeCell ref="B173:G173"/>
    <mergeCell ref="K173:N173"/>
    <mergeCell ref="B174:G174"/>
    <mergeCell ref="K174:N174"/>
    <mergeCell ref="D169:D170"/>
    <mergeCell ref="E169:E171"/>
    <mergeCell ref="F169:F171"/>
    <mergeCell ref="K170:K171"/>
    <mergeCell ref="L30:L32"/>
    <mergeCell ref="M29:M32"/>
    <mergeCell ref="N29:N32"/>
    <mergeCell ref="A191:G191"/>
    <mergeCell ref="A192:G192"/>
    <mergeCell ref="A193:G193"/>
    <mergeCell ref="A194:G194"/>
    <mergeCell ref="A185:G185"/>
    <mergeCell ref="A186:G186"/>
    <mergeCell ref="A187:G187"/>
    <mergeCell ref="A188:G188"/>
    <mergeCell ref="A189:G189"/>
    <mergeCell ref="A190:G190"/>
    <mergeCell ref="A180:G180"/>
    <mergeCell ref="A181:G181"/>
    <mergeCell ref="A182:G182"/>
    <mergeCell ref="A183:G183"/>
    <mergeCell ref="A184:G184"/>
    <mergeCell ref="A175:N175"/>
    <mergeCell ref="A176:J176"/>
    <mergeCell ref="A177:G177"/>
    <mergeCell ref="A178:G178"/>
    <mergeCell ref="A179:G179"/>
    <mergeCell ref="K40:K42"/>
    <mergeCell ref="C111:G111"/>
    <mergeCell ref="K111:N111"/>
    <mergeCell ref="C112:N112"/>
    <mergeCell ref="K113:K116"/>
    <mergeCell ref="L113:L114"/>
    <mergeCell ref="M113:M114"/>
    <mergeCell ref="K131:K132"/>
    <mergeCell ref="C92:G92"/>
    <mergeCell ref="C93:N93"/>
    <mergeCell ref="D94:D96"/>
    <mergeCell ref="E94:E96"/>
    <mergeCell ref="L90:L91"/>
    <mergeCell ref="M90:M91"/>
    <mergeCell ref="N90:N91"/>
    <mergeCell ref="L85:L87"/>
    <mergeCell ref="M86:M87"/>
    <mergeCell ref="N86:N87"/>
    <mergeCell ref="K85:K87"/>
    <mergeCell ref="K62:K64"/>
    <mergeCell ref="N123:N124"/>
  </mergeCells>
  <pageMargins left="0.78740157480314965" right="0.19685039370078741" top="0.78740157480314965" bottom="0.39370078740157483" header="0" footer="0"/>
  <pageSetup paperSize="9" scale="70" orientation="portrait" r:id="rId1"/>
  <rowBreaks count="3" manualBreakCount="3">
    <brk id="56" max="13" man="1"/>
    <brk id="103" max="13" man="1"/>
    <brk id="142"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18"/>
  <sheetViews>
    <sheetView zoomScaleNormal="100" zoomScaleSheetLayoutView="100" workbookViewId="0">
      <selection activeCell="W15" sqref="W15"/>
    </sheetView>
  </sheetViews>
  <sheetFormatPr defaultRowHeight="12.75" x14ac:dyDescent="0.2"/>
  <cols>
    <col min="1" max="4" width="2.7109375" style="7" customWidth="1"/>
    <col min="5" max="5" width="34.85546875" style="7" customWidth="1"/>
    <col min="6" max="6" width="2.7109375" style="32" customWidth="1"/>
    <col min="7" max="7" width="2.7109375" style="47" customWidth="1"/>
    <col min="8" max="8" width="14.42578125" style="47" customWidth="1"/>
    <col min="9" max="9" width="7.7109375" style="8" customWidth="1"/>
    <col min="10" max="11" width="10.140625" style="7" customWidth="1"/>
    <col min="12" max="12" width="10.28515625" style="7" customWidth="1"/>
    <col min="13" max="13" width="9.5703125" style="7" customWidth="1"/>
    <col min="14" max="14" width="6.7109375" style="7" customWidth="1"/>
    <col min="15" max="15" width="8.85546875" style="7" customWidth="1"/>
    <col min="16" max="16" width="10.28515625" style="7" customWidth="1"/>
    <col min="17" max="17" width="10.140625" style="7" customWidth="1"/>
    <col min="18" max="18" width="27.7109375" style="7" customWidth="1"/>
    <col min="19" max="21" width="3.7109375" style="7" customWidth="1"/>
    <col min="22" max="16384" width="9.140625" style="6"/>
  </cols>
  <sheetData>
    <row r="1" spans="1:22" ht="15.75" x14ac:dyDescent="0.2">
      <c r="A1" s="1637" t="s">
        <v>295</v>
      </c>
      <c r="B1" s="1637"/>
      <c r="C1" s="1637"/>
      <c r="D1" s="1637"/>
      <c r="E1" s="1637"/>
      <c r="F1" s="1637"/>
      <c r="G1" s="1637"/>
      <c r="H1" s="1637"/>
      <c r="I1" s="1637"/>
      <c r="J1" s="1637"/>
      <c r="K1" s="1637"/>
      <c r="L1" s="1637"/>
      <c r="M1" s="1637"/>
      <c r="N1" s="1637"/>
      <c r="O1" s="1637"/>
      <c r="P1" s="1637"/>
      <c r="Q1" s="1637"/>
      <c r="R1" s="1637"/>
      <c r="S1" s="1637"/>
      <c r="T1" s="1637"/>
      <c r="U1" s="1637"/>
    </row>
    <row r="2" spans="1:22" ht="18" customHeight="1" x14ac:dyDescent="0.2">
      <c r="A2" s="1405" t="s">
        <v>194</v>
      </c>
      <c r="B2" s="1405"/>
      <c r="C2" s="1405"/>
      <c r="D2" s="1405"/>
      <c r="E2" s="1405"/>
      <c r="F2" s="1405"/>
      <c r="G2" s="1405"/>
      <c r="H2" s="1405"/>
      <c r="I2" s="1405"/>
      <c r="J2" s="1405"/>
      <c r="K2" s="1405"/>
      <c r="L2" s="1405"/>
      <c r="M2" s="1405"/>
      <c r="N2" s="1405"/>
      <c r="O2" s="1405"/>
      <c r="P2" s="1405"/>
      <c r="Q2" s="1405"/>
      <c r="R2" s="1405"/>
      <c r="S2" s="1405"/>
      <c r="T2" s="1405"/>
      <c r="U2" s="1405"/>
    </row>
    <row r="3" spans="1:22" ht="18" customHeight="1" x14ac:dyDescent="0.2">
      <c r="A3" s="1406" t="s">
        <v>44</v>
      </c>
      <c r="B3" s="1406"/>
      <c r="C3" s="1406"/>
      <c r="D3" s="1406"/>
      <c r="E3" s="1406"/>
      <c r="F3" s="1406"/>
      <c r="G3" s="1406"/>
      <c r="H3" s="1406"/>
      <c r="I3" s="1406"/>
      <c r="J3" s="1406"/>
      <c r="K3" s="1406"/>
      <c r="L3" s="1406"/>
      <c r="M3" s="1406"/>
      <c r="N3" s="1406"/>
      <c r="O3" s="1406"/>
      <c r="P3" s="1406"/>
      <c r="Q3" s="1406"/>
      <c r="R3" s="1406"/>
      <c r="S3" s="1406"/>
      <c r="T3" s="1406"/>
      <c r="U3" s="1406"/>
    </row>
    <row r="4" spans="1:22" ht="18" customHeight="1" x14ac:dyDescent="0.2">
      <c r="A4" s="1407" t="s">
        <v>296</v>
      </c>
      <c r="B4" s="1407"/>
      <c r="C4" s="1407"/>
      <c r="D4" s="1407"/>
      <c r="E4" s="1407"/>
      <c r="F4" s="1407"/>
      <c r="G4" s="1407"/>
      <c r="H4" s="1407"/>
      <c r="I4" s="1407"/>
      <c r="J4" s="1407"/>
      <c r="K4" s="1407"/>
      <c r="L4" s="1407"/>
      <c r="M4" s="1407"/>
      <c r="N4" s="1407"/>
      <c r="O4" s="1407"/>
      <c r="P4" s="1407"/>
      <c r="Q4" s="1407"/>
      <c r="R4" s="1407"/>
      <c r="S4" s="1407"/>
      <c r="T4" s="1407"/>
      <c r="U4" s="1407"/>
      <c r="V4" s="4"/>
    </row>
    <row r="5" spans="1:22" ht="15" customHeight="1" thickBot="1" x14ac:dyDescent="0.25">
      <c r="A5" s="86"/>
      <c r="B5" s="86"/>
      <c r="C5" s="86"/>
      <c r="D5" s="86"/>
      <c r="E5" s="86"/>
      <c r="F5" s="87"/>
      <c r="G5" s="88"/>
      <c r="H5" s="88"/>
      <c r="I5" s="993"/>
      <c r="J5" s="86"/>
      <c r="K5" s="86"/>
      <c r="L5" s="86"/>
      <c r="M5" s="86"/>
      <c r="N5" s="86"/>
      <c r="O5" s="86"/>
      <c r="P5" s="86"/>
      <c r="Q5" s="86"/>
      <c r="R5" s="86"/>
      <c r="S5" s="1408" t="s">
        <v>0</v>
      </c>
      <c r="T5" s="1408"/>
      <c r="U5" s="1408"/>
    </row>
    <row r="6" spans="1:22" ht="49.5" customHeight="1" x14ac:dyDescent="0.2">
      <c r="A6" s="1409" t="s">
        <v>31</v>
      </c>
      <c r="B6" s="1412" t="s">
        <v>1</v>
      </c>
      <c r="C6" s="1412" t="s">
        <v>2</v>
      </c>
      <c r="D6" s="1412" t="s">
        <v>42</v>
      </c>
      <c r="E6" s="1415" t="s">
        <v>15</v>
      </c>
      <c r="F6" s="1418" t="s">
        <v>3</v>
      </c>
      <c r="G6" s="1575" t="s">
        <v>4</v>
      </c>
      <c r="H6" s="1580" t="s">
        <v>90</v>
      </c>
      <c r="I6" s="1424" t="s">
        <v>5</v>
      </c>
      <c r="J6" s="423" t="s">
        <v>157</v>
      </c>
      <c r="K6" s="423" t="s">
        <v>189</v>
      </c>
      <c r="L6" s="1546" t="s">
        <v>190</v>
      </c>
      <c r="M6" s="1547"/>
      <c r="N6" s="1547"/>
      <c r="O6" s="1548"/>
      <c r="P6" s="1592" t="s">
        <v>122</v>
      </c>
      <c r="Q6" s="1592" t="s">
        <v>191</v>
      </c>
      <c r="R6" s="1430" t="s">
        <v>14</v>
      </c>
      <c r="S6" s="1431"/>
      <c r="T6" s="1431"/>
      <c r="U6" s="1432"/>
    </row>
    <row r="7" spans="1:22" ht="14.25" customHeight="1" x14ac:dyDescent="0.2">
      <c r="A7" s="1410"/>
      <c r="B7" s="1413"/>
      <c r="C7" s="1413"/>
      <c r="D7" s="1413"/>
      <c r="E7" s="1416"/>
      <c r="F7" s="1419"/>
      <c r="G7" s="1576"/>
      <c r="H7" s="1581"/>
      <c r="I7" s="1425"/>
      <c r="J7" s="1583" t="s">
        <v>6</v>
      </c>
      <c r="K7" s="1583" t="s">
        <v>6</v>
      </c>
      <c r="L7" s="1578" t="s">
        <v>6</v>
      </c>
      <c r="M7" s="1585" t="s">
        <v>7</v>
      </c>
      <c r="N7" s="1586"/>
      <c r="O7" s="1596" t="s">
        <v>22</v>
      </c>
      <c r="P7" s="1593"/>
      <c r="Q7" s="1593"/>
      <c r="R7" s="1433" t="s">
        <v>15</v>
      </c>
      <c r="S7" s="1435" t="s">
        <v>171</v>
      </c>
      <c r="T7" s="1436"/>
      <c r="U7" s="1437"/>
    </row>
    <row r="8" spans="1:22" ht="84.75" customHeight="1" thickBot="1" x14ac:dyDescent="0.25">
      <c r="A8" s="1411"/>
      <c r="B8" s="1414"/>
      <c r="C8" s="1414"/>
      <c r="D8" s="1414"/>
      <c r="E8" s="1417"/>
      <c r="F8" s="1420"/>
      <c r="G8" s="1577"/>
      <c r="H8" s="1582"/>
      <c r="I8" s="1426"/>
      <c r="J8" s="1584"/>
      <c r="K8" s="1584"/>
      <c r="L8" s="1579"/>
      <c r="M8" s="424" t="s">
        <v>6</v>
      </c>
      <c r="N8" s="425" t="s">
        <v>16</v>
      </c>
      <c r="O8" s="1597"/>
      <c r="P8" s="1594"/>
      <c r="Q8" s="1594"/>
      <c r="R8" s="1434"/>
      <c r="S8" s="426" t="s">
        <v>93</v>
      </c>
      <c r="T8" s="426" t="s">
        <v>123</v>
      </c>
      <c r="U8" s="427" t="s">
        <v>192</v>
      </c>
    </row>
    <row r="9" spans="1:22" s="44" customFormat="1" ht="14.25" customHeight="1" x14ac:dyDescent="0.2">
      <c r="A9" s="1438" t="s">
        <v>89</v>
      </c>
      <c r="B9" s="1439"/>
      <c r="C9" s="1439"/>
      <c r="D9" s="1439"/>
      <c r="E9" s="1439"/>
      <c r="F9" s="1439"/>
      <c r="G9" s="1439"/>
      <c r="H9" s="1439"/>
      <c r="I9" s="1439"/>
      <c r="J9" s="1439"/>
      <c r="K9" s="1439"/>
      <c r="L9" s="1439"/>
      <c r="M9" s="1439"/>
      <c r="N9" s="1439"/>
      <c r="O9" s="1439"/>
      <c r="P9" s="1439"/>
      <c r="Q9" s="1439"/>
      <c r="R9" s="1439"/>
      <c r="S9" s="1439"/>
      <c r="T9" s="1439"/>
      <c r="U9" s="1440"/>
    </row>
    <row r="10" spans="1:22" s="44" customFormat="1" ht="14.25" customHeight="1" x14ac:dyDescent="0.2">
      <c r="A10" s="1441" t="s">
        <v>41</v>
      </c>
      <c r="B10" s="1442"/>
      <c r="C10" s="1442"/>
      <c r="D10" s="1442"/>
      <c r="E10" s="1442"/>
      <c r="F10" s="1442"/>
      <c r="G10" s="1442"/>
      <c r="H10" s="1442"/>
      <c r="I10" s="1442"/>
      <c r="J10" s="1442"/>
      <c r="K10" s="1442"/>
      <c r="L10" s="1442"/>
      <c r="M10" s="1442"/>
      <c r="N10" s="1442"/>
      <c r="O10" s="1442"/>
      <c r="P10" s="1442"/>
      <c r="Q10" s="1442"/>
      <c r="R10" s="1442"/>
      <c r="S10" s="1442"/>
      <c r="T10" s="1442"/>
      <c r="U10" s="1443"/>
    </row>
    <row r="11" spans="1:22" ht="16.5" customHeight="1" x14ac:dyDescent="0.2">
      <c r="A11" s="93" t="s">
        <v>8</v>
      </c>
      <c r="B11" s="1444" t="s">
        <v>45</v>
      </c>
      <c r="C11" s="1445"/>
      <c r="D11" s="1445"/>
      <c r="E11" s="1445"/>
      <c r="F11" s="1445"/>
      <c r="G11" s="1445"/>
      <c r="H11" s="1445"/>
      <c r="I11" s="1445"/>
      <c r="J11" s="1445"/>
      <c r="K11" s="1445"/>
      <c r="L11" s="1445"/>
      <c r="M11" s="1445"/>
      <c r="N11" s="1445"/>
      <c r="O11" s="1445"/>
      <c r="P11" s="1445"/>
      <c r="Q11" s="1445"/>
      <c r="R11" s="1445"/>
      <c r="S11" s="1445"/>
      <c r="T11" s="1445"/>
      <c r="U11" s="1446"/>
    </row>
    <row r="12" spans="1:22" ht="15" customHeight="1" x14ac:dyDescent="0.2">
      <c r="A12" s="1019" t="s">
        <v>8</v>
      </c>
      <c r="B12" s="64" t="s">
        <v>8</v>
      </c>
      <c r="C12" s="1447" t="s">
        <v>46</v>
      </c>
      <c r="D12" s="1448"/>
      <c r="E12" s="1448"/>
      <c r="F12" s="1448"/>
      <c r="G12" s="1448"/>
      <c r="H12" s="1448"/>
      <c r="I12" s="1448"/>
      <c r="J12" s="1448"/>
      <c r="K12" s="1448"/>
      <c r="L12" s="1448"/>
      <c r="M12" s="1448"/>
      <c r="N12" s="1448"/>
      <c r="O12" s="1448"/>
      <c r="P12" s="1448"/>
      <c r="Q12" s="1448"/>
      <c r="R12" s="1448"/>
      <c r="S12" s="1448"/>
      <c r="T12" s="1448"/>
      <c r="U12" s="1449"/>
    </row>
    <row r="13" spans="1:22" ht="35.25" customHeight="1" x14ac:dyDescent="0.2">
      <c r="A13" s="987" t="s">
        <v>8</v>
      </c>
      <c r="B13" s="988" t="s">
        <v>8</v>
      </c>
      <c r="C13" s="1075" t="s">
        <v>8</v>
      </c>
      <c r="D13" s="60"/>
      <c r="E13" s="229" t="s">
        <v>71</v>
      </c>
      <c r="F13" s="189" t="s">
        <v>141</v>
      </c>
      <c r="G13" s="990" t="s">
        <v>63</v>
      </c>
      <c r="H13" s="83"/>
      <c r="I13" s="10"/>
      <c r="J13" s="235"/>
      <c r="K13" s="446"/>
      <c r="L13" s="16"/>
      <c r="M13" s="78"/>
      <c r="N13" s="78"/>
      <c r="O13" s="68"/>
      <c r="P13" s="77"/>
      <c r="Q13" s="72"/>
      <c r="R13" s="29"/>
      <c r="S13" s="42"/>
      <c r="T13" s="1027"/>
      <c r="U13" s="54"/>
    </row>
    <row r="14" spans="1:22" ht="18" customHeight="1" x14ac:dyDescent="0.2">
      <c r="A14" s="1276"/>
      <c r="B14" s="1277"/>
      <c r="C14" s="1511"/>
      <c r="D14" s="1559" t="s">
        <v>8</v>
      </c>
      <c r="E14" s="1328" t="s">
        <v>207</v>
      </c>
      <c r="F14" s="926" t="s">
        <v>68</v>
      </c>
      <c r="G14" s="1285"/>
      <c r="H14" s="1598" t="s">
        <v>102</v>
      </c>
      <c r="I14" s="500" t="s">
        <v>40</v>
      </c>
      <c r="J14" s="278"/>
      <c r="K14" s="305"/>
      <c r="L14" s="358">
        <v>376600</v>
      </c>
      <c r="M14" s="334"/>
      <c r="N14" s="334"/>
      <c r="O14" s="335">
        <f>L14</f>
        <v>376600</v>
      </c>
      <c r="P14" s="336">
        <v>412900</v>
      </c>
      <c r="Q14" s="513">
        <v>486200</v>
      </c>
      <c r="R14" s="991" t="s">
        <v>152</v>
      </c>
      <c r="S14" s="496"/>
      <c r="T14" s="497" t="s">
        <v>79</v>
      </c>
      <c r="U14" s="498"/>
    </row>
    <row r="15" spans="1:22" ht="21.75" customHeight="1" x14ac:dyDescent="0.2">
      <c r="A15" s="1276"/>
      <c r="B15" s="1277"/>
      <c r="C15" s="1511"/>
      <c r="D15" s="1558"/>
      <c r="E15" s="1566"/>
      <c r="F15" s="1601" t="s">
        <v>242</v>
      </c>
      <c r="G15" s="1285"/>
      <c r="H15" s="1599"/>
      <c r="I15" s="215" t="s">
        <v>187</v>
      </c>
      <c r="J15" s="418">
        <v>132414</v>
      </c>
      <c r="K15" s="443">
        <v>132414</v>
      </c>
      <c r="L15" s="315"/>
      <c r="M15" s="317"/>
      <c r="N15" s="317"/>
      <c r="O15" s="318"/>
      <c r="P15" s="263"/>
      <c r="Q15" s="264"/>
      <c r="R15" s="257" t="s">
        <v>200</v>
      </c>
      <c r="S15" s="258"/>
      <c r="T15" s="499" t="s">
        <v>79</v>
      </c>
      <c r="U15" s="259"/>
    </row>
    <row r="16" spans="1:22" ht="39.75" customHeight="1" x14ac:dyDescent="0.2">
      <c r="A16" s="1276"/>
      <c r="B16" s="1277"/>
      <c r="C16" s="1511"/>
      <c r="D16" s="1558"/>
      <c r="E16" s="230" t="s">
        <v>203</v>
      </c>
      <c r="F16" s="1320"/>
      <c r="G16" s="1285"/>
      <c r="H16" s="1599"/>
      <c r="I16" s="215" t="s">
        <v>188</v>
      </c>
      <c r="J16" s="418"/>
      <c r="K16" s="443"/>
      <c r="L16" s="315"/>
      <c r="M16" s="317"/>
      <c r="N16" s="317"/>
      <c r="O16" s="318"/>
      <c r="P16" s="263"/>
      <c r="Q16" s="264">
        <v>46200</v>
      </c>
      <c r="R16" s="218" t="s">
        <v>201</v>
      </c>
      <c r="S16" s="219"/>
      <c r="T16" s="220"/>
      <c r="U16" s="221">
        <v>50</v>
      </c>
    </row>
    <row r="17" spans="1:21" ht="16.5" customHeight="1" x14ac:dyDescent="0.2">
      <c r="A17" s="1276"/>
      <c r="B17" s="1277"/>
      <c r="C17" s="1511"/>
      <c r="D17" s="1558"/>
      <c r="E17" s="1602" t="s">
        <v>204</v>
      </c>
      <c r="F17" s="1320"/>
      <c r="G17" s="1285"/>
      <c r="H17" s="1599"/>
      <c r="I17" s="215" t="s">
        <v>205</v>
      </c>
      <c r="J17" s="418"/>
      <c r="K17" s="443"/>
      <c r="L17" s="315"/>
      <c r="M17" s="317"/>
      <c r="N17" s="317"/>
      <c r="O17" s="318"/>
      <c r="P17" s="263"/>
      <c r="Q17" s="264">
        <v>227000</v>
      </c>
      <c r="R17" s="1453" t="s">
        <v>202</v>
      </c>
      <c r="S17" s="1027"/>
      <c r="T17" s="495"/>
      <c r="U17" s="54">
        <v>20</v>
      </c>
    </row>
    <row r="18" spans="1:21" ht="16.5" customHeight="1" x14ac:dyDescent="0.2">
      <c r="A18" s="1276"/>
      <c r="B18" s="1277"/>
      <c r="C18" s="1511"/>
      <c r="D18" s="1560"/>
      <c r="E18" s="1471"/>
      <c r="F18" s="1122"/>
      <c r="G18" s="1285"/>
      <c r="H18" s="1600"/>
      <c r="I18" s="216" t="s">
        <v>64</v>
      </c>
      <c r="J18" s="429"/>
      <c r="K18" s="253"/>
      <c r="L18" s="319"/>
      <c r="M18" s="323"/>
      <c r="N18" s="323"/>
      <c r="O18" s="402"/>
      <c r="P18" s="403"/>
      <c r="Q18" s="447">
        <v>2946700</v>
      </c>
      <c r="R18" s="1196"/>
      <c r="S18" s="55"/>
      <c r="T18" s="217"/>
      <c r="U18" s="56"/>
    </row>
    <row r="19" spans="1:21" ht="15.75" customHeight="1" x14ac:dyDescent="0.2">
      <c r="A19" s="1276"/>
      <c r="B19" s="1277"/>
      <c r="C19" s="1511"/>
      <c r="D19" s="1559" t="s">
        <v>10</v>
      </c>
      <c r="E19" s="1328" t="s">
        <v>281</v>
      </c>
      <c r="F19" s="1604" t="s">
        <v>242</v>
      </c>
      <c r="G19" s="1349"/>
      <c r="H19" s="1603" t="s">
        <v>101</v>
      </c>
      <c r="I19" s="160" t="s">
        <v>187</v>
      </c>
      <c r="J19" s="428">
        <v>14481</v>
      </c>
      <c r="K19" s="411">
        <v>14481</v>
      </c>
      <c r="L19" s="310"/>
      <c r="M19" s="311"/>
      <c r="N19" s="311"/>
      <c r="O19" s="331"/>
      <c r="P19" s="332"/>
      <c r="Q19" s="270"/>
      <c r="R19" s="166" t="s">
        <v>158</v>
      </c>
      <c r="S19" s="214">
        <v>1</v>
      </c>
      <c r="T19" s="212"/>
      <c r="U19" s="213"/>
    </row>
    <row r="20" spans="1:21" ht="39" customHeight="1" x14ac:dyDescent="0.2">
      <c r="A20" s="1276"/>
      <c r="B20" s="1277"/>
      <c r="C20" s="1511"/>
      <c r="D20" s="1560"/>
      <c r="E20" s="1264"/>
      <c r="F20" s="1605"/>
      <c r="G20" s="1349"/>
      <c r="H20" s="1603"/>
      <c r="I20" s="79" t="s">
        <v>40</v>
      </c>
      <c r="J20" s="429"/>
      <c r="K20" s="253"/>
      <c r="L20" s="359">
        <v>90000</v>
      </c>
      <c r="M20" s="323"/>
      <c r="N20" s="323"/>
      <c r="O20" s="324">
        <v>90000</v>
      </c>
      <c r="P20" s="238"/>
      <c r="Q20" s="267"/>
      <c r="R20" s="1028" t="s">
        <v>137</v>
      </c>
      <c r="S20" s="204">
        <v>1</v>
      </c>
      <c r="T20" s="21"/>
      <c r="U20" s="22"/>
    </row>
    <row r="21" spans="1:21" ht="18" customHeight="1" x14ac:dyDescent="0.2">
      <c r="A21" s="1276"/>
      <c r="B21" s="1277"/>
      <c r="C21" s="1511"/>
      <c r="D21" s="1559" t="s">
        <v>43</v>
      </c>
      <c r="E21" s="1328" t="s">
        <v>179</v>
      </c>
      <c r="F21" s="1403" t="s">
        <v>68</v>
      </c>
      <c r="G21" s="1349"/>
      <c r="H21" s="1606"/>
      <c r="I21" s="500" t="s">
        <v>188</v>
      </c>
      <c r="J21" s="278"/>
      <c r="K21" s="305"/>
      <c r="L21" s="358">
        <v>15000</v>
      </c>
      <c r="M21" s="334"/>
      <c r="N21" s="334"/>
      <c r="O21" s="335">
        <v>15000</v>
      </c>
      <c r="P21" s="237">
        <v>20000</v>
      </c>
      <c r="Q21" s="370"/>
      <c r="R21" s="1178" t="s">
        <v>206</v>
      </c>
      <c r="S21" s="90"/>
      <c r="T21" s="34">
        <v>1</v>
      </c>
      <c r="U21" s="35"/>
    </row>
    <row r="22" spans="1:21" ht="15" customHeight="1" x14ac:dyDescent="0.2">
      <c r="A22" s="1276"/>
      <c r="B22" s="1277"/>
      <c r="C22" s="1511"/>
      <c r="D22" s="1560"/>
      <c r="E22" s="1461"/>
      <c r="F22" s="1404"/>
      <c r="G22" s="1349"/>
      <c r="H22" s="1606"/>
      <c r="I22" s="810" t="s">
        <v>40</v>
      </c>
      <c r="J22" s="429"/>
      <c r="K22" s="253"/>
      <c r="L22" s="319"/>
      <c r="M22" s="320"/>
      <c r="N22" s="320"/>
      <c r="O22" s="340"/>
      <c r="P22" s="238"/>
      <c r="Q22" s="267"/>
      <c r="R22" s="1196"/>
      <c r="S22" s="161"/>
      <c r="T22" s="30"/>
      <c r="U22" s="31"/>
    </row>
    <row r="23" spans="1:21" ht="16.5" customHeight="1" x14ac:dyDescent="0.2">
      <c r="A23" s="987"/>
      <c r="B23" s="988"/>
      <c r="C23" s="1075"/>
      <c r="D23" s="1514" t="s">
        <v>48</v>
      </c>
      <c r="E23" s="1306" t="s">
        <v>297</v>
      </c>
      <c r="F23" s="1031" t="s">
        <v>68</v>
      </c>
      <c r="G23" s="1349"/>
      <c r="H23" s="1606"/>
      <c r="I23" s="122" t="s">
        <v>99</v>
      </c>
      <c r="J23" s="428">
        <v>8689</v>
      </c>
      <c r="K23" s="411">
        <v>8689</v>
      </c>
      <c r="L23" s="310"/>
      <c r="M23" s="311"/>
      <c r="N23" s="311"/>
      <c r="O23" s="331"/>
      <c r="P23" s="336"/>
      <c r="Q23" s="336"/>
      <c r="R23" s="1062"/>
      <c r="S23" s="1063"/>
      <c r="T23" s="1063"/>
      <c r="U23" s="1035"/>
    </row>
    <row r="24" spans="1:21" ht="15.75" customHeight="1" x14ac:dyDescent="0.2">
      <c r="A24" s="987"/>
      <c r="B24" s="988"/>
      <c r="C24" s="1075"/>
      <c r="D24" s="1529"/>
      <c r="E24" s="1306"/>
      <c r="F24" s="1492" t="s">
        <v>145</v>
      </c>
      <c r="G24" s="1349"/>
      <c r="H24" s="1606"/>
      <c r="I24" s="13" t="s">
        <v>40</v>
      </c>
      <c r="J24" s="469"/>
      <c r="K24" s="268"/>
      <c r="L24" s="315">
        <f>70000+20000+418700</f>
        <v>508700</v>
      </c>
      <c r="M24" s="337"/>
      <c r="N24" s="337"/>
      <c r="O24" s="338">
        <v>508700</v>
      </c>
      <c r="P24" s="410"/>
      <c r="Q24" s="410"/>
      <c r="R24" s="1062" t="s">
        <v>132</v>
      </c>
      <c r="S24" s="1063">
        <v>100</v>
      </c>
      <c r="T24" s="1063"/>
      <c r="U24" s="1035"/>
    </row>
    <row r="25" spans="1:21" ht="15.75" customHeight="1" x14ac:dyDescent="0.2">
      <c r="A25" s="987"/>
      <c r="B25" s="988"/>
      <c r="C25" s="1075"/>
      <c r="D25" s="1529"/>
      <c r="E25" s="1306"/>
      <c r="F25" s="1493"/>
      <c r="G25" s="1349"/>
      <c r="H25" s="1606"/>
      <c r="I25" s="156" t="s">
        <v>188</v>
      </c>
      <c r="J25" s="440">
        <v>72405</v>
      </c>
      <c r="K25" s="444">
        <f>72410+4000-3543</f>
        <v>72867</v>
      </c>
      <c r="L25" s="325">
        <f>850000</f>
        <v>850000</v>
      </c>
      <c r="M25" s="457"/>
      <c r="N25" s="457"/>
      <c r="O25" s="458">
        <v>850000</v>
      </c>
      <c r="P25" s="410"/>
      <c r="Q25" s="410"/>
      <c r="R25" s="1062"/>
      <c r="S25" s="1063"/>
      <c r="T25" s="1063"/>
      <c r="U25" s="509"/>
    </row>
    <row r="26" spans="1:21" ht="12.75" customHeight="1" x14ac:dyDescent="0.2">
      <c r="A26" s="987"/>
      <c r="B26" s="988"/>
      <c r="C26" s="1075"/>
      <c r="D26" s="1515"/>
      <c r="E26" s="1398"/>
      <c r="F26" s="1494"/>
      <c r="G26" s="1349"/>
      <c r="H26" s="1606"/>
      <c r="I26" s="121" t="s">
        <v>65</v>
      </c>
      <c r="J26" s="429">
        <v>47353</v>
      </c>
      <c r="K26" s="253">
        <v>47353</v>
      </c>
      <c r="L26" s="319"/>
      <c r="M26" s="320"/>
      <c r="N26" s="320"/>
      <c r="O26" s="340"/>
      <c r="P26" s="279"/>
      <c r="Q26" s="295"/>
      <c r="R26" s="508"/>
      <c r="S26" s="53"/>
      <c r="T26" s="53"/>
      <c r="U26" s="262"/>
    </row>
    <row r="27" spans="1:21" ht="16.5" customHeight="1" x14ac:dyDescent="0.2">
      <c r="A27" s="987"/>
      <c r="B27" s="988"/>
      <c r="C27" s="114"/>
      <c r="D27" s="1081" t="s">
        <v>49</v>
      </c>
      <c r="E27" s="1490" t="s">
        <v>298</v>
      </c>
      <c r="F27" s="1495"/>
      <c r="G27" s="992"/>
      <c r="H27" s="1606"/>
      <c r="I27" s="209" t="s">
        <v>65</v>
      </c>
      <c r="J27" s="308"/>
      <c r="K27" s="268"/>
      <c r="L27" s="325">
        <v>25000</v>
      </c>
      <c r="M27" s="326"/>
      <c r="N27" s="326"/>
      <c r="O27" s="329">
        <v>25000</v>
      </c>
      <c r="P27" s="243">
        <v>52000</v>
      </c>
      <c r="Q27" s="243"/>
      <c r="R27" s="533" t="s">
        <v>139</v>
      </c>
      <c r="S27" s="607"/>
      <c r="T27" s="608">
        <v>1</v>
      </c>
      <c r="U27" s="609"/>
    </row>
    <row r="28" spans="1:21" ht="15.75" customHeight="1" x14ac:dyDescent="0.2">
      <c r="A28" s="987"/>
      <c r="B28" s="988"/>
      <c r="C28" s="484"/>
      <c r="D28" s="1093"/>
      <c r="E28" s="1491"/>
      <c r="F28" s="1496"/>
      <c r="G28" s="992"/>
      <c r="H28" s="1606"/>
      <c r="I28" s="79"/>
      <c r="J28" s="398"/>
      <c r="K28" s="480"/>
      <c r="L28" s="359"/>
      <c r="M28" s="323"/>
      <c r="N28" s="323"/>
      <c r="O28" s="324"/>
      <c r="P28" s="341"/>
      <c r="Q28" s="341"/>
      <c r="R28" s="481"/>
      <c r="S28" s="652"/>
      <c r="T28" s="108"/>
      <c r="U28" s="612"/>
    </row>
    <row r="29" spans="1:21" ht="21.75" customHeight="1" x14ac:dyDescent="0.2">
      <c r="A29" s="987"/>
      <c r="B29" s="988"/>
      <c r="C29" s="1075"/>
      <c r="D29" s="1097" t="s">
        <v>51</v>
      </c>
      <c r="E29" s="1565" t="s">
        <v>219</v>
      </c>
      <c r="F29" s="1003" t="s">
        <v>68</v>
      </c>
      <c r="G29" s="990"/>
      <c r="H29" s="1606"/>
      <c r="I29" s="84" t="s">
        <v>187</v>
      </c>
      <c r="J29" s="278">
        <v>5792</v>
      </c>
      <c r="K29" s="305">
        <v>5792</v>
      </c>
      <c r="L29" s="358"/>
      <c r="M29" s="334"/>
      <c r="N29" s="334"/>
      <c r="O29" s="502"/>
      <c r="P29" s="305"/>
      <c r="Q29" s="278"/>
      <c r="R29" s="1175" t="s">
        <v>158</v>
      </c>
      <c r="S29" s="132"/>
      <c r="T29" s="132">
        <v>1</v>
      </c>
      <c r="U29" s="133"/>
    </row>
    <row r="30" spans="1:21" ht="15.75" customHeight="1" x14ac:dyDescent="0.2">
      <c r="A30" s="987"/>
      <c r="B30" s="988"/>
      <c r="C30" s="1075"/>
      <c r="D30" s="1077"/>
      <c r="E30" s="1471"/>
      <c r="F30" s="1101"/>
      <c r="G30" s="990"/>
      <c r="H30" s="1606"/>
      <c r="I30" s="216" t="s">
        <v>40</v>
      </c>
      <c r="J30" s="429"/>
      <c r="K30" s="253"/>
      <c r="L30" s="319"/>
      <c r="M30" s="320"/>
      <c r="N30" s="320"/>
      <c r="O30" s="321"/>
      <c r="P30" s="253">
        <v>15000</v>
      </c>
      <c r="Q30" s="429"/>
      <c r="R30" s="1196"/>
      <c r="S30" s="108"/>
      <c r="T30" s="108"/>
      <c r="U30" s="109"/>
    </row>
    <row r="31" spans="1:21" ht="13.5" customHeight="1" x14ac:dyDescent="0.2">
      <c r="A31" s="1276"/>
      <c r="B31" s="1277"/>
      <c r="C31" s="1511"/>
      <c r="D31" s="1097" t="s">
        <v>52</v>
      </c>
      <c r="E31" s="1328" t="s">
        <v>224</v>
      </c>
      <c r="F31" s="1607"/>
      <c r="G31" s="990"/>
      <c r="H31" s="1606"/>
      <c r="I31" s="13" t="s">
        <v>188</v>
      </c>
      <c r="J31" s="330"/>
      <c r="K31" s="268"/>
      <c r="L31" s="330"/>
      <c r="M31" s="326"/>
      <c r="N31" s="326"/>
      <c r="O31" s="330"/>
      <c r="P31" s="410">
        <v>120000</v>
      </c>
      <c r="Q31" s="247">
        <v>100000</v>
      </c>
      <c r="R31" s="1337" t="s">
        <v>169</v>
      </c>
      <c r="S31" s="1066"/>
      <c r="T31" s="560">
        <v>1</v>
      </c>
      <c r="U31" s="602"/>
    </row>
    <row r="32" spans="1:21" ht="15" customHeight="1" x14ac:dyDescent="0.2">
      <c r="A32" s="1276"/>
      <c r="B32" s="1277"/>
      <c r="C32" s="1511"/>
      <c r="D32" s="1097"/>
      <c r="E32" s="1497"/>
      <c r="F32" s="1396"/>
      <c r="G32" s="990"/>
      <c r="H32" s="1606"/>
      <c r="I32" s="1025" t="s">
        <v>40</v>
      </c>
      <c r="J32" s="330"/>
      <c r="K32" s="268"/>
      <c r="L32" s="330"/>
      <c r="M32" s="326"/>
      <c r="N32" s="326"/>
      <c r="O32" s="330"/>
      <c r="P32" s="410">
        <v>10000</v>
      </c>
      <c r="Q32" s="247">
        <v>10000</v>
      </c>
      <c r="R32" s="1337"/>
      <c r="S32" s="1066"/>
      <c r="T32" s="560"/>
      <c r="U32" s="602"/>
    </row>
    <row r="33" spans="1:21" ht="12.75" customHeight="1" x14ac:dyDescent="0.2">
      <c r="A33" s="1276"/>
      <c r="B33" s="1277"/>
      <c r="C33" s="1511"/>
      <c r="D33" s="1077"/>
      <c r="E33" s="1471"/>
      <c r="F33" s="1608"/>
      <c r="G33" s="990"/>
      <c r="H33" s="1606"/>
      <c r="I33" s="215" t="s">
        <v>187</v>
      </c>
      <c r="J33" s="330">
        <v>14481</v>
      </c>
      <c r="K33" s="268">
        <v>14481</v>
      </c>
      <c r="L33" s="6"/>
      <c r="M33" s="53"/>
      <c r="N33" s="53"/>
      <c r="O33" s="6"/>
      <c r="P33" s="603"/>
      <c r="Q33" s="6"/>
      <c r="R33" s="1196"/>
      <c r="S33" s="30"/>
      <c r="T33" s="546">
        <v>50</v>
      </c>
      <c r="U33" s="165">
        <v>100</v>
      </c>
    </row>
    <row r="34" spans="1:21" ht="15.75" customHeight="1" x14ac:dyDescent="0.2">
      <c r="A34" s="1276"/>
      <c r="B34" s="1277"/>
      <c r="C34" s="1511"/>
      <c r="D34" s="1529"/>
      <c r="E34" s="1290" t="s">
        <v>112</v>
      </c>
      <c r="F34" s="1367" t="s">
        <v>68</v>
      </c>
      <c r="G34" s="1349"/>
      <c r="H34" s="1428"/>
      <c r="I34" s="160" t="s">
        <v>187</v>
      </c>
      <c r="J34" s="434">
        <v>19202</v>
      </c>
      <c r="K34" s="411">
        <v>25222</v>
      </c>
      <c r="L34" s="358"/>
      <c r="M34" s="334"/>
      <c r="N34" s="334"/>
      <c r="O34" s="502"/>
      <c r="P34" s="345"/>
      <c r="Q34" s="346"/>
      <c r="R34" s="1178"/>
      <c r="S34" s="183"/>
      <c r="T34" s="183"/>
      <c r="U34" s="184"/>
    </row>
    <row r="35" spans="1:21" ht="16.5" customHeight="1" x14ac:dyDescent="0.2">
      <c r="A35" s="1276"/>
      <c r="B35" s="1277"/>
      <c r="C35" s="1511"/>
      <c r="D35" s="1529"/>
      <c r="E35" s="1471"/>
      <c r="F35" s="1344"/>
      <c r="G35" s="1554"/>
      <c r="H35" s="1499"/>
      <c r="I35" s="13" t="s">
        <v>188</v>
      </c>
      <c r="J35" s="432">
        <v>103684</v>
      </c>
      <c r="K35" s="253">
        <v>92292</v>
      </c>
      <c r="L35" s="319"/>
      <c r="M35" s="320"/>
      <c r="N35" s="320"/>
      <c r="O35" s="321"/>
      <c r="P35" s="295"/>
      <c r="Q35" s="293"/>
      <c r="R35" s="1180"/>
      <c r="S35" s="185"/>
      <c r="T35" s="185"/>
      <c r="U35" s="186"/>
    </row>
    <row r="36" spans="1:21" ht="15" customHeight="1" thickBot="1" x14ac:dyDescent="0.25">
      <c r="A36" s="1058"/>
      <c r="B36" s="1059"/>
      <c r="C36" s="1129"/>
      <c r="D36" s="96"/>
      <c r="E36" s="1459"/>
      <c r="F36" s="1459"/>
      <c r="G36" s="1459"/>
      <c r="H36" s="1463" t="s">
        <v>91</v>
      </c>
      <c r="I36" s="1595"/>
      <c r="J36" s="356">
        <f t="shared" ref="J36:O36" si="0">SUM(J14:J35)</f>
        <v>418501</v>
      </c>
      <c r="K36" s="404">
        <f t="shared" si="0"/>
        <v>413591</v>
      </c>
      <c r="L36" s="392">
        <f t="shared" si="0"/>
        <v>1865300</v>
      </c>
      <c r="M36" s="355">
        <f t="shared" si="0"/>
        <v>0</v>
      </c>
      <c r="N36" s="355">
        <f t="shared" si="0"/>
        <v>0</v>
      </c>
      <c r="O36" s="356">
        <f t="shared" si="0"/>
        <v>1865300</v>
      </c>
      <c r="P36" s="404">
        <f>SUM(P14:P35)</f>
        <v>629900</v>
      </c>
      <c r="Q36" s="392">
        <f>SUM(Q14:Q35)</f>
        <v>3816100</v>
      </c>
      <c r="R36" s="97"/>
      <c r="S36" s="98"/>
      <c r="T36" s="98"/>
      <c r="U36" s="99"/>
    </row>
    <row r="37" spans="1:21" ht="32.25" customHeight="1" x14ac:dyDescent="0.2">
      <c r="A37" s="1037" t="s">
        <v>8</v>
      </c>
      <c r="B37" s="1038" t="s">
        <v>8</v>
      </c>
      <c r="C37" s="1079" t="s">
        <v>10</v>
      </c>
      <c r="D37" s="565"/>
      <c r="E37" s="66" t="s">
        <v>72</v>
      </c>
      <c r="F37" s="566" t="s">
        <v>144</v>
      </c>
      <c r="G37" s="1124" t="s">
        <v>63</v>
      </c>
      <c r="H37" s="1626" t="s">
        <v>101</v>
      </c>
      <c r="I37" s="569" t="s">
        <v>188</v>
      </c>
      <c r="J37" s="433"/>
      <c r="K37" s="445"/>
      <c r="L37" s="567"/>
      <c r="M37" s="378"/>
      <c r="N37" s="378"/>
      <c r="O37" s="380"/>
      <c r="P37" s="282"/>
      <c r="Q37" s="285"/>
      <c r="R37" s="129"/>
      <c r="S37" s="148"/>
      <c r="T37" s="157"/>
      <c r="U37" s="158"/>
    </row>
    <row r="38" spans="1:21" ht="17.25" customHeight="1" x14ac:dyDescent="0.2">
      <c r="A38" s="1393"/>
      <c r="B38" s="1277"/>
      <c r="C38" s="1511"/>
      <c r="D38" s="1559" t="s">
        <v>8</v>
      </c>
      <c r="E38" s="1347" t="s">
        <v>85</v>
      </c>
      <c r="F38" s="547" t="s">
        <v>68</v>
      </c>
      <c r="G38" s="1285"/>
      <c r="H38" s="1428"/>
      <c r="I38" s="500" t="s">
        <v>188</v>
      </c>
      <c r="J38" s="435">
        <v>24241</v>
      </c>
      <c r="K38" s="305">
        <v>14215</v>
      </c>
      <c r="L38" s="358">
        <v>20000</v>
      </c>
      <c r="M38" s="334"/>
      <c r="N38" s="334"/>
      <c r="O38" s="502">
        <v>20000</v>
      </c>
      <c r="P38" s="336">
        <v>460000</v>
      </c>
      <c r="Q38" s="513">
        <v>800000</v>
      </c>
      <c r="R38" s="994" t="s">
        <v>66</v>
      </c>
      <c r="S38" s="34">
        <v>1</v>
      </c>
      <c r="T38" s="34"/>
      <c r="U38" s="35"/>
    </row>
    <row r="39" spans="1:21" ht="26.25" customHeight="1" x14ac:dyDescent="0.2">
      <c r="A39" s="1393"/>
      <c r="B39" s="1277"/>
      <c r="C39" s="1511"/>
      <c r="D39" s="1560"/>
      <c r="E39" s="1292"/>
      <c r="F39" s="564"/>
      <c r="G39" s="1285"/>
      <c r="H39" s="1428"/>
      <c r="I39" s="810" t="s">
        <v>40</v>
      </c>
      <c r="J39" s="432"/>
      <c r="K39" s="253"/>
      <c r="L39" s="319"/>
      <c r="M39" s="320"/>
      <c r="N39" s="320"/>
      <c r="O39" s="321"/>
      <c r="P39" s="341">
        <v>30000</v>
      </c>
      <c r="Q39" s="604">
        <v>50000</v>
      </c>
      <c r="R39" s="167" t="s">
        <v>178</v>
      </c>
      <c r="S39" s="30"/>
      <c r="T39" s="30">
        <v>30</v>
      </c>
      <c r="U39" s="31">
        <v>70</v>
      </c>
    </row>
    <row r="40" spans="1:21" ht="27" customHeight="1" x14ac:dyDescent="0.2">
      <c r="A40" s="1393"/>
      <c r="B40" s="1277"/>
      <c r="C40" s="1511"/>
      <c r="D40" s="1076" t="s">
        <v>10</v>
      </c>
      <c r="E40" s="1001" t="s">
        <v>161</v>
      </c>
      <c r="F40" s="1394" t="s">
        <v>68</v>
      </c>
      <c r="G40" s="1285"/>
      <c r="H40" s="1480"/>
      <c r="I40" s="500" t="s">
        <v>188</v>
      </c>
      <c r="J40" s="435">
        <v>155207</v>
      </c>
      <c r="K40" s="305">
        <v>155210</v>
      </c>
      <c r="L40" s="278">
        <v>319700</v>
      </c>
      <c r="M40" s="334"/>
      <c r="N40" s="502"/>
      <c r="O40" s="369">
        <v>319700</v>
      </c>
      <c r="P40" s="305"/>
      <c r="Q40" s="306"/>
      <c r="R40" s="1045" t="s">
        <v>134</v>
      </c>
      <c r="S40" s="505">
        <v>100</v>
      </c>
      <c r="T40" s="1067"/>
      <c r="U40" s="168"/>
    </row>
    <row r="41" spans="1:21" ht="18" customHeight="1" x14ac:dyDescent="0.2">
      <c r="A41" s="1393"/>
      <c r="B41" s="1277"/>
      <c r="C41" s="1511"/>
      <c r="D41" s="1097"/>
      <c r="E41" s="998"/>
      <c r="F41" s="1324"/>
      <c r="G41" s="1285"/>
      <c r="H41" s="1480"/>
      <c r="I41" s="209" t="s">
        <v>187</v>
      </c>
      <c r="J41" s="431">
        <v>41387</v>
      </c>
      <c r="K41" s="268">
        <f>41387+57400</f>
        <v>98787</v>
      </c>
      <c r="L41" s="330"/>
      <c r="M41" s="326"/>
      <c r="N41" s="327"/>
      <c r="O41" s="352"/>
      <c r="P41" s="268"/>
      <c r="Q41" s="510"/>
      <c r="R41" s="1056"/>
      <c r="S41" s="673"/>
      <c r="T41" s="560"/>
      <c r="U41" s="602"/>
    </row>
    <row r="42" spans="1:21" ht="16.5" customHeight="1" x14ac:dyDescent="0.2">
      <c r="A42" s="1393"/>
      <c r="B42" s="1277"/>
      <c r="C42" s="1511"/>
      <c r="D42" s="1097"/>
      <c r="E42" s="998"/>
      <c r="F42" s="1324"/>
      <c r="G42" s="1285"/>
      <c r="H42" s="1480"/>
      <c r="I42" s="515" t="s">
        <v>40</v>
      </c>
      <c r="J42" s="436"/>
      <c r="K42" s="443"/>
      <c r="L42" s="418">
        <v>101100</v>
      </c>
      <c r="M42" s="317"/>
      <c r="N42" s="674"/>
      <c r="O42" s="391">
        <v>101050</v>
      </c>
      <c r="P42" s="263"/>
      <c r="Q42" s="264"/>
      <c r="R42" s="151" t="s">
        <v>84</v>
      </c>
      <c r="S42" s="503"/>
      <c r="T42" s="152"/>
      <c r="U42" s="153"/>
    </row>
    <row r="43" spans="1:21" ht="40.5" customHeight="1" x14ac:dyDescent="0.2">
      <c r="A43" s="1393"/>
      <c r="B43" s="1277"/>
      <c r="C43" s="1511"/>
      <c r="D43" s="1077"/>
      <c r="E43" s="1002"/>
      <c r="F43" s="1324"/>
      <c r="G43" s="1285"/>
      <c r="H43" s="1480"/>
      <c r="I43" s="19" t="s">
        <v>40</v>
      </c>
      <c r="J43" s="432"/>
      <c r="K43" s="253"/>
      <c r="L43" s="117"/>
      <c r="M43" s="53"/>
      <c r="N43" s="683"/>
      <c r="O43" s="118"/>
      <c r="P43" s="238"/>
      <c r="Q43" s="267"/>
      <c r="R43" s="169" t="s">
        <v>135</v>
      </c>
      <c r="S43" s="504">
        <v>100</v>
      </c>
      <c r="T43" s="172"/>
      <c r="U43" s="165"/>
    </row>
    <row r="44" spans="1:21" ht="15.75" customHeight="1" x14ac:dyDescent="0.2">
      <c r="A44" s="1393"/>
      <c r="B44" s="1277"/>
      <c r="C44" s="1511"/>
      <c r="D44" s="1097" t="s">
        <v>43</v>
      </c>
      <c r="E44" s="1264" t="s">
        <v>138</v>
      </c>
      <c r="F44" s="1324"/>
      <c r="G44" s="1285"/>
      <c r="H44" s="1480"/>
      <c r="I44" s="209" t="s">
        <v>188</v>
      </c>
      <c r="J44" s="431">
        <v>92678</v>
      </c>
      <c r="K44" s="268">
        <v>30314</v>
      </c>
      <c r="L44" s="330">
        <v>100000</v>
      </c>
      <c r="M44" s="326"/>
      <c r="N44" s="327"/>
      <c r="O44" s="329">
        <v>100000</v>
      </c>
      <c r="P44" s="268">
        <v>450000</v>
      </c>
      <c r="Q44" s="510">
        <v>600000</v>
      </c>
      <c r="R44" s="1028" t="s">
        <v>78</v>
      </c>
      <c r="S44" s="21">
        <v>1</v>
      </c>
      <c r="T44" s="21"/>
      <c r="U44" s="22"/>
    </row>
    <row r="45" spans="1:21" ht="15.75" customHeight="1" x14ac:dyDescent="0.2">
      <c r="A45" s="1393"/>
      <c r="B45" s="1277"/>
      <c r="C45" s="1511"/>
      <c r="D45" s="1097"/>
      <c r="E45" s="1264"/>
      <c r="F45" s="1324"/>
      <c r="G45" s="1285"/>
      <c r="H45" s="1480"/>
      <c r="I45" s="209" t="s">
        <v>40</v>
      </c>
      <c r="J45" s="431"/>
      <c r="K45" s="268"/>
      <c r="L45" s="330">
        <v>130000</v>
      </c>
      <c r="M45" s="327"/>
      <c r="N45" s="327"/>
      <c r="O45" s="327">
        <v>130000</v>
      </c>
      <c r="P45" s="268">
        <v>30000</v>
      </c>
      <c r="Q45" s="510">
        <v>30000</v>
      </c>
      <c r="R45" s="1191" t="s">
        <v>237</v>
      </c>
      <c r="S45" s="21"/>
      <c r="T45" s="21"/>
      <c r="U45" s="22"/>
    </row>
    <row r="46" spans="1:21" ht="41.25" customHeight="1" x14ac:dyDescent="0.2">
      <c r="A46" s="1393"/>
      <c r="B46" s="1277"/>
      <c r="C46" s="1511"/>
      <c r="D46" s="1097"/>
      <c r="E46" s="1461"/>
      <c r="F46" s="1324"/>
      <c r="G46" s="1285"/>
      <c r="H46" s="1480"/>
      <c r="I46" s="810" t="s">
        <v>40</v>
      </c>
      <c r="J46" s="432"/>
      <c r="K46" s="253"/>
      <c r="L46" s="319"/>
      <c r="M46" s="321"/>
      <c r="N46" s="320"/>
      <c r="O46" s="321"/>
      <c r="P46" s="341"/>
      <c r="Q46" s="604"/>
      <c r="R46" s="1196"/>
      <c r="S46" s="546"/>
      <c r="T46" s="546">
        <v>30</v>
      </c>
      <c r="U46" s="165">
        <v>70</v>
      </c>
    </row>
    <row r="47" spans="1:21" ht="28.5" customHeight="1" x14ac:dyDescent="0.2">
      <c r="A47" s="987"/>
      <c r="B47" s="988"/>
      <c r="C47" s="114"/>
      <c r="D47" s="1081"/>
      <c r="E47" s="228" t="s">
        <v>162</v>
      </c>
      <c r="F47" s="549" t="s">
        <v>68</v>
      </c>
      <c r="G47" s="990"/>
      <c r="H47" s="542"/>
      <c r="I47" s="79" t="s">
        <v>188</v>
      </c>
      <c r="J47" s="432">
        <v>37998</v>
      </c>
      <c r="K47" s="253">
        <v>73307</v>
      </c>
      <c r="L47" s="325"/>
      <c r="M47" s="326"/>
      <c r="N47" s="326"/>
      <c r="O47" s="329"/>
      <c r="P47" s="243"/>
      <c r="Q47" s="247"/>
      <c r="R47" s="1134"/>
      <c r="S47" s="1135"/>
      <c r="T47" s="1136"/>
      <c r="U47" s="1035"/>
    </row>
    <row r="48" spans="1:21" ht="18.75" customHeight="1" x14ac:dyDescent="0.2">
      <c r="A48" s="1393"/>
      <c r="B48" s="1277"/>
      <c r="C48" s="1511"/>
      <c r="D48" s="1558"/>
      <c r="E48" s="1328" t="s">
        <v>148</v>
      </c>
      <c r="F48" s="550" t="s">
        <v>68</v>
      </c>
      <c r="G48" s="1285"/>
      <c r="H48" s="1510"/>
      <c r="I48" s="13" t="s">
        <v>188</v>
      </c>
      <c r="J48" s="434">
        <v>159291</v>
      </c>
      <c r="K48" s="411">
        <v>87165</v>
      </c>
      <c r="L48" s="328"/>
      <c r="M48" s="326"/>
      <c r="N48" s="326"/>
      <c r="O48" s="927"/>
      <c r="P48" s="291"/>
      <c r="Q48" s="287"/>
      <c r="R48" s="1191"/>
      <c r="S48" s="560"/>
      <c r="T48" s="560"/>
      <c r="U48" s="602"/>
    </row>
    <row r="49" spans="1:27" ht="17.25" customHeight="1" x14ac:dyDescent="0.2">
      <c r="A49" s="1393"/>
      <c r="B49" s="1277"/>
      <c r="C49" s="1511"/>
      <c r="D49" s="1558"/>
      <c r="E49" s="1461"/>
      <c r="F49" s="1116"/>
      <c r="G49" s="1285"/>
      <c r="H49" s="1510"/>
      <c r="I49" s="215" t="s">
        <v>187</v>
      </c>
      <c r="J49" s="432">
        <v>24618</v>
      </c>
      <c r="K49" s="253">
        <v>18598</v>
      </c>
      <c r="L49" s="328"/>
      <c r="M49" s="326"/>
      <c r="N49" s="326"/>
      <c r="O49" s="927"/>
      <c r="P49" s="243"/>
      <c r="Q49" s="247"/>
      <c r="R49" s="1456"/>
      <c r="S49" s="560"/>
      <c r="T49" s="1137"/>
      <c r="U49" s="1138"/>
    </row>
    <row r="50" spans="1:27" ht="15" customHeight="1" x14ac:dyDescent="0.2">
      <c r="A50" s="987"/>
      <c r="B50" s="988"/>
      <c r="C50" s="114"/>
      <c r="D50" s="1093"/>
      <c r="E50" s="222" t="s">
        <v>163</v>
      </c>
      <c r="F50" s="551"/>
      <c r="G50" s="1032"/>
      <c r="H50" s="542"/>
      <c r="I50" s="460" t="s">
        <v>188</v>
      </c>
      <c r="J50" s="437">
        <v>10050</v>
      </c>
      <c r="K50" s="294">
        <v>49050</v>
      </c>
      <c r="L50" s="319"/>
      <c r="M50" s="320"/>
      <c r="N50" s="320"/>
      <c r="O50" s="340"/>
      <c r="P50" s="238"/>
      <c r="Q50" s="239"/>
      <c r="R50" s="1139" t="s">
        <v>156</v>
      </c>
      <c r="S50" s="223" t="s">
        <v>155</v>
      </c>
      <c r="T50" s="205"/>
      <c r="U50" s="92"/>
    </row>
    <row r="51" spans="1:27" ht="14.25" customHeight="1" thickBot="1" x14ac:dyDescent="0.25">
      <c r="A51" s="309"/>
      <c r="B51" s="1059"/>
      <c r="C51" s="1129"/>
      <c r="D51" s="96"/>
      <c r="E51" s="1459"/>
      <c r="F51" s="1459"/>
      <c r="G51" s="1460"/>
      <c r="H51" s="1463" t="s">
        <v>91</v>
      </c>
      <c r="I51" s="1464"/>
      <c r="J51" s="356">
        <f>SUM(J38:J50)</f>
        <v>545470</v>
      </c>
      <c r="K51" s="404">
        <f>SUM(K38:K50)</f>
        <v>526646</v>
      </c>
      <c r="L51" s="392">
        <f t="shared" ref="L51:O51" si="1">SUM(L38:L46)</f>
        <v>670800</v>
      </c>
      <c r="M51" s="355">
        <f t="shared" si="1"/>
        <v>0</v>
      </c>
      <c r="N51" s="355">
        <f t="shared" si="1"/>
        <v>0</v>
      </c>
      <c r="O51" s="355">
        <f t="shared" si="1"/>
        <v>670750</v>
      </c>
      <c r="P51" s="355">
        <f>SUM(P38:P46)</f>
        <v>970000</v>
      </c>
      <c r="Q51" s="355">
        <f>SUM(Q38:Q46)</f>
        <v>1480000</v>
      </c>
      <c r="R51" s="100"/>
      <c r="S51" s="101"/>
      <c r="T51" s="101"/>
      <c r="U51" s="102"/>
    </row>
    <row r="52" spans="1:27" ht="33.75" customHeight="1" x14ac:dyDescent="0.2">
      <c r="A52" s="1037" t="s">
        <v>8</v>
      </c>
      <c r="B52" s="1038" t="s">
        <v>8</v>
      </c>
      <c r="C52" s="1079" t="s">
        <v>43</v>
      </c>
      <c r="D52" s="61"/>
      <c r="E52" s="58" t="s">
        <v>180</v>
      </c>
      <c r="F52" s="188" t="s">
        <v>147</v>
      </c>
      <c r="G52" s="543" t="s">
        <v>63</v>
      </c>
      <c r="H52" s="1561" t="s">
        <v>101</v>
      </c>
      <c r="I52" s="146"/>
      <c r="J52" s="438"/>
      <c r="K52" s="288"/>
      <c r="L52" s="365"/>
      <c r="M52" s="357"/>
      <c r="N52" s="357"/>
      <c r="O52" s="366"/>
      <c r="P52" s="282"/>
      <c r="Q52" s="285"/>
      <c r="R52" s="129"/>
      <c r="S52" s="154"/>
      <c r="T52" s="154"/>
      <c r="U52" s="155"/>
    </row>
    <row r="53" spans="1:27" ht="17.25" customHeight="1" x14ac:dyDescent="0.2">
      <c r="A53" s="1276"/>
      <c r="B53" s="1277"/>
      <c r="C53" s="1511"/>
      <c r="D53" s="1559" t="s">
        <v>8</v>
      </c>
      <c r="E53" s="1351" t="s">
        <v>181</v>
      </c>
      <c r="F53" s="1390" t="s">
        <v>68</v>
      </c>
      <c r="G53" s="1392"/>
      <c r="H53" s="1428"/>
      <c r="I53" s="122" t="s">
        <v>188</v>
      </c>
      <c r="J53" s="428">
        <v>34725</v>
      </c>
      <c r="K53" s="411">
        <f>38730-4000</f>
        <v>34730</v>
      </c>
      <c r="L53" s="360">
        <v>100000</v>
      </c>
      <c r="M53" s="311"/>
      <c r="N53" s="343"/>
      <c r="O53" s="344">
        <v>100000</v>
      </c>
      <c r="P53" s="269">
        <v>67500</v>
      </c>
      <c r="Q53" s="270">
        <v>101200</v>
      </c>
      <c r="R53" s="1354" t="s">
        <v>121</v>
      </c>
      <c r="S53" s="45">
        <v>1</v>
      </c>
      <c r="T53" s="45"/>
      <c r="U53" s="57"/>
    </row>
    <row r="54" spans="1:27" ht="17.25" customHeight="1" x14ac:dyDescent="0.2">
      <c r="A54" s="1276"/>
      <c r="B54" s="1277"/>
      <c r="C54" s="1511"/>
      <c r="D54" s="1558"/>
      <c r="E54" s="1352"/>
      <c r="F54" s="1384"/>
      <c r="G54" s="1392"/>
      <c r="H54" s="1428"/>
      <c r="I54" s="13" t="s">
        <v>188</v>
      </c>
      <c r="J54" s="330"/>
      <c r="K54" s="268"/>
      <c r="L54" s="422"/>
      <c r="M54" s="326"/>
      <c r="N54" s="354"/>
      <c r="O54" s="352"/>
      <c r="P54" s="243">
        <v>1992200</v>
      </c>
      <c r="Q54" s="247">
        <v>2656300</v>
      </c>
      <c r="R54" s="1337"/>
      <c r="S54" s="1027"/>
      <c r="T54" s="1027"/>
      <c r="U54" s="54"/>
    </row>
    <row r="55" spans="1:27" ht="15.75" customHeight="1" x14ac:dyDescent="0.2">
      <c r="A55" s="1276"/>
      <c r="B55" s="1277"/>
      <c r="C55" s="1511"/>
      <c r="D55" s="1558"/>
      <c r="E55" s="1352"/>
      <c r="F55" s="1384"/>
      <c r="G55" s="1392"/>
      <c r="H55" s="1428"/>
      <c r="I55" s="162" t="s">
        <v>40</v>
      </c>
      <c r="J55" s="440"/>
      <c r="K55" s="444"/>
      <c r="L55" s="442">
        <v>403000</v>
      </c>
      <c r="M55" s="353"/>
      <c r="N55" s="353"/>
      <c r="O55" s="371">
        <v>403000</v>
      </c>
      <c r="P55" s="265">
        <v>28900</v>
      </c>
      <c r="Q55" s="266">
        <v>43400</v>
      </c>
      <c r="R55" s="1337"/>
      <c r="S55" s="1027">
        <v>10</v>
      </c>
      <c r="T55" s="1027">
        <v>50</v>
      </c>
      <c r="U55" s="54">
        <v>100</v>
      </c>
    </row>
    <row r="56" spans="1:27" ht="16.5" customHeight="1" x14ac:dyDescent="0.2">
      <c r="A56" s="1276"/>
      <c r="B56" s="1277"/>
      <c r="C56" s="1511"/>
      <c r="D56" s="1560"/>
      <c r="E56" s="1377"/>
      <c r="F56" s="1391"/>
      <c r="G56" s="1392"/>
      <c r="H56" s="1428"/>
      <c r="I56" s="175" t="s">
        <v>64</v>
      </c>
      <c r="J56" s="429"/>
      <c r="K56" s="253"/>
      <c r="L56" s="359"/>
      <c r="M56" s="323"/>
      <c r="N56" s="323"/>
      <c r="O56" s="324"/>
      <c r="P56" s="238">
        <v>546100</v>
      </c>
      <c r="Q56" s="239">
        <v>819000</v>
      </c>
      <c r="R56" s="1389"/>
      <c r="S56" s="55"/>
      <c r="T56" s="55"/>
      <c r="U56" s="56"/>
    </row>
    <row r="57" spans="1:27" ht="19.5" customHeight="1" x14ac:dyDescent="0.2">
      <c r="A57" s="987"/>
      <c r="B57" s="988"/>
      <c r="C57" s="493"/>
      <c r="D57" s="1559" t="s">
        <v>10</v>
      </c>
      <c r="E57" s="1351" t="s">
        <v>300</v>
      </c>
      <c r="F57" s="1390" t="s">
        <v>68</v>
      </c>
      <c r="G57" s="1567"/>
      <c r="H57" s="1488"/>
      <c r="I57" s="500" t="s">
        <v>188</v>
      </c>
      <c r="J57" s="278">
        <v>8689</v>
      </c>
      <c r="K57" s="305">
        <v>0</v>
      </c>
      <c r="L57" s="358">
        <v>12000</v>
      </c>
      <c r="M57" s="334"/>
      <c r="N57" s="334"/>
      <c r="O57" s="335">
        <v>12000</v>
      </c>
      <c r="P57" s="305">
        <v>150000</v>
      </c>
      <c r="Q57" s="305"/>
      <c r="R57" s="996" t="s">
        <v>66</v>
      </c>
      <c r="S57" s="132">
        <v>2</v>
      </c>
      <c r="T57" s="132"/>
      <c r="U57" s="133"/>
    </row>
    <row r="58" spans="1:27" ht="20.25" customHeight="1" x14ac:dyDescent="0.2">
      <c r="A58" s="987"/>
      <c r="B58" s="988"/>
      <c r="C58" s="493"/>
      <c r="D58" s="1560"/>
      <c r="E58" s="1377"/>
      <c r="F58" s="1391"/>
      <c r="G58" s="1567"/>
      <c r="H58" s="1522"/>
      <c r="I58" s="19" t="s">
        <v>65</v>
      </c>
      <c r="J58" s="429"/>
      <c r="K58" s="253"/>
      <c r="L58" s="319"/>
      <c r="M58" s="320"/>
      <c r="N58" s="320"/>
      <c r="O58" s="340"/>
      <c r="P58" s="253"/>
      <c r="Q58" s="253"/>
      <c r="R58" s="1033" t="s">
        <v>154</v>
      </c>
      <c r="S58" s="91"/>
      <c r="T58" s="108">
        <v>100</v>
      </c>
      <c r="U58" s="109"/>
    </row>
    <row r="59" spans="1:27" ht="16.5" customHeight="1" x14ac:dyDescent="0.2">
      <c r="A59" s="987"/>
      <c r="B59" s="988"/>
      <c r="C59" s="1075"/>
      <c r="D59" s="1097" t="s">
        <v>43</v>
      </c>
      <c r="E59" s="1290" t="s">
        <v>86</v>
      </c>
      <c r="F59" s="1009" t="s">
        <v>68</v>
      </c>
      <c r="G59" s="1007"/>
      <c r="H59" s="1457"/>
      <c r="I59" s="500" t="s">
        <v>188</v>
      </c>
      <c r="J59" s="306"/>
      <c r="K59" s="305"/>
      <c r="L59" s="358"/>
      <c r="M59" s="334"/>
      <c r="N59" s="334"/>
      <c r="O59" s="335"/>
      <c r="P59" s="305"/>
      <c r="Q59" s="306">
        <v>50000</v>
      </c>
      <c r="R59" s="996" t="s">
        <v>66</v>
      </c>
      <c r="S59" s="1067"/>
      <c r="T59" s="132"/>
      <c r="U59" s="133">
        <v>1</v>
      </c>
    </row>
    <row r="60" spans="1:27" ht="17.25" customHeight="1" x14ac:dyDescent="0.2">
      <c r="A60" s="987"/>
      <c r="B60" s="988"/>
      <c r="C60" s="1075"/>
      <c r="D60" s="1100"/>
      <c r="E60" s="1471"/>
      <c r="F60" s="1009"/>
      <c r="G60" s="1007"/>
      <c r="H60" s="1457"/>
      <c r="I60" s="171" t="s">
        <v>65</v>
      </c>
      <c r="J60" s="483"/>
      <c r="K60" s="443"/>
      <c r="L60" s="315"/>
      <c r="M60" s="372"/>
      <c r="N60" s="372"/>
      <c r="O60" s="373"/>
      <c r="P60" s="298"/>
      <c r="Q60" s="374">
        <v>30000</v>
      </c>
      <c r="R60" s="1000"/>
      <c r="S60" s="1066"/>
      <c r="T60" s="1027"/>
      <c r="U60" s="54"/>
    </row>
    <row r="61" spans="1:27" ht="19.5" customHeight="1" x14ac:dyDescent="0.2">
      <c r="A61" s="1276"/>
      <c r="B61" s="1277"/>
      <c r="C61" s="1511"/>
      <c r="D61" s="1563" t="s">
        <v>48</v>
      </c>
      <c r="E61" s="1347" t="s">
        <v>172</v>
      </c>
      <c r="F61" s="1120" t="s">
        <v>68</v>
      </c>
      <c r="G61" s="1007"/>
      <c r="H61" s="1457"/>
      <c r="I61" s="500" t="s">
        <v>40</v>
      </c>
      <c r="J61" s="306"/>
      <c r="K61" s="305"/>
      <c r="L61" s="358"/>
      <c r="M61" s="334"/>
      <c r="N61" s="334"/>
      <c r="O61" s="335"/>
      <c r="P61" s="336"/>
      <c r="Q61" s="513"/>
      <c r="R61" s="1354" t="s">
        <v>66</v>
      </c>
      <c r="S61" s="45"/>
      <c r="T61" s="45"/>
      <c r="U61" s="57">
        <v>1</v>
      </c>
    </row>
    <row r="62" spans="1:27" ht="20.25" customHeight="1" x14ac:dyDescent="0.2">
      <c r="A62" s="1339"/>
      <c r="B62" s="1340"/>
      <c r="C62" s="1528"/>
      <c r="D62" s="1564"/>
      <c r="E62" s="1292"/>
      <c r="F62" s="173"/>
      <c r="G62" s="893"/>
      <c r="H62" s="1458"/>
      <c r="I62" s="79" t="s">
        <v>188</v>
      </c>
      <c r="J62" s="412"/>
      <c r="K62" s="253"/>
      <c r="L62" s="359"/>
      <c r="M62" s="348"/>
      <c r="N62" s="348"/>
      <c r="O62" s="349"/>
      <c r="P62" s="279">
        <v>10000</v>
      </c>
      <c r="Q62" s="293">
        <v>60000</v>
      </c>
      <c r="R62" s="1389"/>
      <c r="S62" s="91"/>
      <c r="T62" s="91"/>
      <c r="U62" s="92"/>
    </row>
    <row r="63" spans="1:27" ht="23.25" customHeight="1" x14ac:dyDescent="0.2">
      <c r="A63" s="1276"/>
      <c r="B63" s="1277"/>
      <c r="C63" s="1511"/>
      <c r="D63" s="1567" t="s">
        <v>49</v>
      </c>
      <c r="E63" s="1290" t="s">
        <v>301</v>
      </c>
      <c r="F63" s="1099" t="s">
        <v>68</v>
      </c>
      <c r="G63" s="1100"/>
      <c r="H63" s="1465" t="s">
        <v>102</v>
      </c>
      <c r="I63" s="209" t="s">
        <v>40</v>
      </c>
      <c r="J63" s="510"/>
      <c r="K63" s="268"/>
      <c r="L63" s="325"/>
      <c r="M63" s="326"/>
      <c r="N63" s="326"/>
      <c r="O63" s="329"/>
      <c r="P63" s="410"/>
      <c r="Q63" s="514"/>
      <c r="R63" s="1337" t="s">
        <v>210</v>
      </c>
      <c r="S63" s="1027"/>
      <c r="T63" s="163" t="s">
        <v>211</v>
      </c>
      <c r="U63" s="170">
        <v>100</v>
      </c>
      <c r="V63" s="1010"/>
      <c r="W63" s="1060"/>
      <c r="X63" s="1060"/>
      <c r="Y63" s="1140"/>
      <c r="Z63" s="1140"/>
      <c r="AA63" s="1140"/>
    </row>
    <row r="64" spans="1:27" ht="28.5" customHeight="1" x14ac:dyDescent="0.2">
      <c r="A64" s="1276"/>
      <c r="B64" s="1277"/>
      <c r="C64" s="1511"/>
      <c r="D64" s="1564"/>
      <c r="E64" s="1292"/>
      <c r="F64" s="173"/>
      <c r="G64" s="174"/>
      <c r="H64" s="1382"/>
      <c r="I64" s="79" t="s">
        <v>188</v>
      </c>
      <c r="J64" s="412"/>
      <c r="K64" s="253"/>
      <c r="L64" s="359"/>
      <c r="M64" s="348"/>
      <c r="N64" s="348"/>
      <c r="O64" s="349"/>
      <c r="P64" s="279">
        <v>206800</v>
      </c>
      <c r="Q64" s="293">
        <v>150000</v>
      </c>
      <c r="R64" s="1389"/>
      <c r="S64" s="91"/>
      <c r="T64" s="91"/>
      <c r="U64" s="92"/>
      <c r="V64" s="1011"/>
      <c r="W64" s="1060"/>
      <c r="X64" s="1060"/>
      <c r="Y64" s="1140"/>
      <c r="Z64" s="1140"/>
      <c r="AA64" s="1140"/>
    </row>
    <row r="65" spans="1:27" ht="52.5" customHeight="1" x14ac:dyDescent="0.2">
      <c r="A65" s="987"/>
      <c r="B65" s="988"/>
      <c r="C65" s="1075"/>
      <c r="D65" s="1096"/>
      <c r="E65" s="552" t="s">
        <v>81</v>
      </c>
      <c r="F65" s="492" t="s">
        <v>68</v>
      </c>
      <c r="G65" s="1065"/>
      <c r="H65" s="553" t="s">
        <v>101</v>
      </c>
      <c r="I65" s="18" t="s">
        <v>188</v>
      </c>
      <c r="J65" s="439">
        <v>47816</v>
      </c>
      <c r="K65" s="289">
        <v>47820</v>
      </c>
      <c r="L65" s="441"/>
      <c r="M65" s="367"/>
      <c r="N65" s="367"/>
      <c r="O65" s="368"/>
      <c r="P65" s="238"/>
      <c r="Q65" s="244"/>
      <c r="R65" s="126"/>
      <c r="S65" s="297"/>
      <c r="T65" s="176"/>
      <c r="U65" s="177"/>
      <c r="V65" s="1026"/>
      <c r="W65" s="1140"/>
      <c r="X65" s="1140"/>
      <c r="Y65" s="1140"/>
      <c r="Z65" s="1140"/>
      <c r="AA65" s="1140"/>
    </row>
    <row r="66" spans="1:27" ht="16.5" customHeight="1" thickBot="1" x14ac:dyDescent="0.25">
      <c r="A66" s="1058"/>
      <c r="B66" s="1059"/>
      <c r="C66" s="1129"/>
      <c r="D66" s="103"/>
      <c r="E66" s="1476"/>
      <c r="F66" s="1476"/>
      <c r="G66" s="1477"/>
      <c r="H66" s="1474" t="s">
        <v>91</v>
      </c>
      <c r="I66" s="1475"/>
      <c r="J66" s="376">
        <f>SUM(J53:J65)</f>
        <v>91230</v>
      </c>
      <c r="K66" s="421">
        <f>SUM(K53:K65)</f>
        <v>82550</v>
      </c>
      <c r="L66" s="375">
        <f>SUM(L53:L62)</f>
        <v>515000</v>
      </c>
      <c r="M66" s="375">
        <f>SUM(M53:M62)</f>
        <v>0</v>
      </c>
      <c r="N66" s="375">
        <f>SUM(N53:N62)</f>
        <v>0</v>
      </c>
      <c r="O66" s="375">
        <f>SUM(O53:O62)</f>
        <v>515000</v>
      </c>
      <c r="P66" s="377">
        <f>SUM(P53:P64)</f>
        <v>3001500</v>
      </c>
      <c r="Q66" s="375">
        <f>SUM(Q53:Q64)</f>
        <v>3909900</v>
      </c>
      <c r="R66" s="100"/>
      <c r="S66" s="105"/>
      <c r="T66" s="105"/>
      <c r="U66" s="106"/>
    </row>
    <row r="67" spans="1:27" ht="33" customHeight="1" x14ac:dyDescent="0.2">
      <c r="A67" s="1037" t="s">
        <v>8</v>
      </c>
      <c r="B67" s="1038" t="s">
        <v>8</v>
      </c>
      <c r="C67" s="1079" t="s">
        <v>48</v>
      </c>
      <c r="D67" s="65"/>
      <c r="E67" s="66" t="s">
        <v>73</v>
      </c>
      <c r="F67" s="182" t="s">
        <v>143</v>
      </c>
      <c r="G67" s="568" t="s">
        <v>63</v>
      </c>
      <c r="H67" s="1562" t="s">
        <v>101</v>
      </c>
      <c r="I67" s="75"/>
      <c r="J67" s="448"/>
      <c r="K67" s="282"/>
      <c r="L67" s="379"/>
      <c r="M67" s="378"/>
      <c r="N67" s="378"/>
      <c r="O67" s="380"/>
      <c r="P67" s="282"/>
      <c r="Q67" s="286"/>
      <c r="R67" s="147"/>
      <c r="S67" s="148"/>
      <c r="T67" s="148"/>
      <c r="U67" s="149"/>
    </row>
    <row r="68" spans="1:27" ht="18.75" customHeight="1" x14ac:dyDescent="0.2">
      <c r="A68" s="987"/>
      <c r="B68" s="988"/>
      <c r="C68" s="1075"/>
      <c r="D68" s="1609" t="s">
        <v>8</v>
      </c>
      <c r="E68" s="1290" t="s">
        <v>87</v>
      </c>
      <c r="F68" s="1610" t="s">
        <v>68</v>
      </c>
      <c r="G68" s="1462"/>
      <c r="H68" s="1428"/>
      <c r="I68" s="500" t="s">
        <v>188</v>
      </c>
      <c r="J68" s="435">
        <v>98471</v>
      </c>
      <c r="K68" s="305">
        <v>69159</v>
      </c>
      <c r="L68" s="358">
        <v>70000</v>
      </c>
      <c r="M68" s="334"/>
      <c r="N68" s="334"/>
      <c r="O68" s="502">
        <f>L68</f>
        <v>70000</v>
      </c>
      <c r="P68" s="305">
        <v>450000</v>
      </c>
      <c r="Q68" s="305">
        <v>800000</v>
      </c>
      <c r="R68" s="1337" t="s">
        <v>140</v>
      </c>
      <c r="S68" s="1013">
        <v>1</v>
      </c>
      <c r="T68" s="1013"/>
      <c r="U68" s="1014"/>
    </row>
    <row r="69" spans="1:27" ht="20.25" customHeight="1" x14ac:dyDescent="0.2">
      <c r="A69" s="987"/>
      <c r="B69" s="988"/>
      <c r="C69" s="1075"/>
      <c r="D69" s="1609"/>
      <c r="E69" s="1290"/>
      <c r="F69" s="1610"/>
      <c r="G69" s="1462"/>
      <c r="H69" s="1428"/>
      <c r="I69" s="227" t="s">
        <v>40</v>
      </c>
      <c r="J69" s="432"/>
      <c r="K69" s="253"/>
      <c r="L69" s="319"/>
      <c r="M69" s="381"/>
      <c r="N69" s="381"/>
      <c r="O69" s="321"/>
      <c r="P69" s="281">
        <v>30000</v>
      </c>
      <c r="Q69" s="281">
        <v>50000</v>
      </c>
      <c r="R69" s="1337"/>
      <c r="S69" s="1013"/>
      <c r="T69" s="1013">
        <v>10</v>
      </c>
      <c r="U69" s="1014">
        <v>25</v>
      </c>
    </row>
    <row r="70" spans="1:27" ht="18" customHeight="1" x14ac:dyDescent="0.2">
      <c r="A70" s="1276"/>
      <c r="B70" s="1277"/>
      <c r="C70" s="1511"/>
      <c r="D70" s="1559" t="s">
        <v>10</v>
      </c>
      <c r="E70" s="1369" t="s">
        <v>308</v>
      </c>
      <c r="F70" s="1568" t="s">
        <v>68</v>
      </c>
      <c r="G70" s="1349"/>
      <c r="H70" s="1506"/>
      <c r="I70" s="500" t="s">
        <v>188</v>
      </c>
      <c r="J70" s="435">
        <v>28962</v>
      </c>
      <c r="K70" s="305">
        <v>0</v>
      </c>
      <c r="L70" s="358">
        <v>88800</v>
      </c>
      <c r="M70" s="334"/>
      <c r="N70" s="334"/>
      <c r="O70" s="502">
        <f>L70</f>
        <v>88800</v>
      </c>
      <c r="P70" s="305"/>
      <c r="Q70" s="306">
        <v>100000</v>
      </c>
      <c r="R70" s="166" t="s">
        <v>66</v>
      </c>
      <c r="S70" s="180">
        <v>1</v>
      </c>
      <c r="T70" s="180"/>
      <c r="U70" s="181"/>
    </row>
    <row r="71" spans="1:27" ht="39.75" customHeight="1" x14ac:dyDescent="0.2">
      <c r="A71" s="1276"/>
      <c r="B71" s="1277"/>
      <c r="C71" s="1511"/>
      <c r="D71" s="1558"/>
      <c r="E71" s="1370"/>
      <c r="F71" s="1334"/>
      <c r="G71" s="1349"/>
      <c r="H71" s="1506"/>
      <c r="I71" s="19" t="s">
        <v>40</v>
      </c>
      <c r="J71" s="432"/>
      <c r="K71" s="253"/>
      <c r="L71" s="359"/>
      <c r="M71" s="354"/>
      <c r="N71" s="354"/>
      <c r="O71" s="364"/>
      <c r="P71" s="291"/>
      <c r="Q71" s="287">
        <v>30000</v>
      </c>
      <c r="R71" s="1006" t="s">
        <v>309</v>
      </c>
      <c r="S71" s="1027"/>
      <c r="T71" s="1027"/>
      <c r="U71" s="170">
        <v>10</v>
      </c>
    </row>
    <row r="72" spans="1:27" ht="19.5" customHeight="1" x14ac:dyDescent="0.2">
      <c r="A72" s="1276"/>
      <c r="B72" s="1277"/>
      <c r="C72" s="1511"/>
      <c r="D72" s="1559" t="s">
        <v>43</v>
      </c>
      <c r="E72" s="1328" t="s">
        <v>149</v>
      </c>
      <c r="F72" s="1568" t="s">
        <v>68</v>
      </c>
      <c r="G72" s="1349"/>
      <c r="H72" s="1480"/>
      <c r="I72" s="500" t="s">
        <v>188</v>
      </c>
      <c r="J72" s="435">
        <v>25487</v>
      </c>
      <c r="K72" s="305">
        <v>10499</v>
      </c>
      <c r="L72" s="358">
        <v>10500</v>
      </c>
      <c r="M72" s="334"/>
      <c r="N72" s="334"/>
      <c r="O72" s="502">
        <v>10500</v>
      </c>
      <c r="P72" s="305">
        <v>150000</v>
      </c>
      <c r="Q72" s="306">
        <v>455700</v>
      </c>
      <c r="R72" s="1178" t="s">
        <v>150</v>
      </c>
      <c r="S72" s="45">
        <v>1</v>
      </c>
      <c r="T72" s="45"/>
      <c r="U72" s="57"/>
      <c r="V72" s="399"/>
    </row>
    <row r="73" spans="1:27" ht="15" customHeight="1" x14ac:dyDescent="0.2">
      <c r="A73" s="1276"/>
      <c r="B73" s="1277"/>
      <c r="C73" s="1511"/>
      <c r="D73" s="1558"/>
      <c r="E73" s="1264"/>
      <c r="F73" s="1334"/>
      <c r="G73" s="1349"/>
      <c r="H73" s="1480"/>
      <c r="I73" s="209" t="s">
        <v>40</v>
      </c>
      <c r="J73" s="431"/>
      <c r="K73" s="268"/>
      <c r="L73" s="325"/>
      <c r="M73" s="326"/>
      <c r="N73" s="326"/>
      <c r="O73" s="327"/>
      <c r="P73" s="268"/>
      <c r="Q73" s="510"/>
      <c r="R73" s="1179"/>
      <c r="S73" s="1027"/>
      <c r="T73" s="1027"/>
      <c r="U73" s="54"/>
    </row>
    <row r="74" spans="1:27" ht="18" customHeight="1" x14ac:dyDescent="0.2">
      <c r="A74" s="1276"/>
      <c r="B74" s="1277"/>
      <c r="C74" s="1511"/>
      <c r="D74" s="1560"/>
      <c r="E74" s="1461"/>
      <c r="F74" s="1569"/>
      <c r="G74" s="1349"/>
      <c r="H74" s="1480"/>
      <c r="I74" s="810" t="s">
        <v>65</v>
      </c>
      <c r="J74" s="432"/>
      <c r="K74" s="253"/>
      <c r="L74" s="319"/>
      <c r="M74" s="320"/>
      <c r="N74" s="320"/>
      <c r="O74" s="321"/>
      <c r="P74" s="253">
        <v>30000</v>
      </c>
      <c r="Q74" s="412"/>
      <c r="R74" s="1196"/>
      <c r="S74" s="55">
        <v>35</v>
      </c>
      <c r="T74" s="55">
        <v>100</v>
      </c>
      <c r="U74" s="179"/>
    </row>
    <row r="75" spans="1:27" ht="21" customHeight="1" x14ac:dyDescent="0.2">
      <c r="A75" s="1276"/>
      <c r="B75" s="1277"/>
      <c r="C75" s="1511"/>
      <c r="D75" s="1559" t="s">
        <v>48</v>
      </c>
      <c r="E75" s="1328" t="s">
        <v>302</v>
      </c>
      <c r="F75" s="1568" t="s">
        <v>68</v>
      </c>
      <c r="G75" s="1349"/>
      <c r="H75" s="1506"/>
      <c r="I75" s="500" t="s">
        <v>188</v>
      </c>
      <c r="J75" s="435"/>
      <c r="K75" s="305"/>
      <c r="L75" s="358">
        <v>950000</v>
      </c>
      <c r="M75" s="334"/>
      <c r="N75" s="334"/>
      <c r="O75" s="502">
        <v>950000</v>
      </c>
      <c r="P75" s="305"/>
      <c r="Q75" s="306"/>
      <c r="R75" s="1178" t="s">
        <v>220</v>
      </c>
      <c r="S75" s="45">
        <v>100</v>
      </c>
      <c r="T75" s="45"/>
      <c r="U75" s="57"/>
      <c r="V75" s="1010"/>
      <c r="W75" s="1060"/>
      <c r="X75" s="1060"/>
      <c r="Y75" s="1140"/>
      <c r="Z75" s="1140"/>
    </row>
    <row r="76" spans="1:27" ht="21" customHeight="1" x14ac:dyDescent="0.2">
      <c r="A76" s="1276"/>
      <c r="B76" s="1277"/>
      <c r="C76" s="1511"/>
      <c r="D76" s="1560"/>
      <c r="E76" s="1461"/>
      <c r="F76" s="1569"/>
      <c r="G76" s="1554"/>
      <c r="H76" s="1590"/>
      <c r="I76" s="19" t="s">
        <v>40</v>
      </c>
      <c r="J76" s="432"/>
      <c r="K76" s="253"/>
      <c r="L76" s="359"/>
      <c r="M76" s="348"/>
      <c r="N76" s="348"/>
      <c r="O76" s="382"/>
      <c r="P76" s="279"/>
      <c r="Q76" s="280"/>
      <c r="R76" s="1196"/>
      <c r="S76" s="55"/>
      <c r="T76" s="178"/>
      <c r="U76" s="179"/>
      <c r="V76" s="1011"/>
      <c r="W76" s="1060"/>
      <c r="X76" s="1060"/>
      <c r="Y76" s="1140"/>
      <c r="Z76" s="1140"/>
    </row>
    <row r="77" spans="1:27" ht="17.25" customHeight="1" thickBot="1" x14ac:dyDescent="0.25">
      <c r="A77" s="1058"/>
      <c r="B77" s="1059"/>
      <c r="C77" s="104"/>
      <c r="D77" s="103"/>
      <c r="E77" s="1476"/>
      <c r="F77" s="1476"/>
      <c r="G77" s="1477"/>
      <c r="H77" s="1474" t="s">
        <v>91</v>
      </c>
      <c r="I77" s="1625"/>
      <c r="J77" s="384">
        <f>SUM(J68:J74)</f>
        <v>152920</v>
      </c>
      <c r="K77" s="421">
        <f>SUM(K68:K74)</f>
        <v>79658</v>
      </c>
      <c r="L77" s="389">
        <f>SUM(L68:L75)</f>
        <v>1119300</v>
      </c>
      <c r="M77" s="383">
        <f t="shared" ref="M77:N77" si="2">SUM(M68:M74)</f>
        <v>0</v>
      </c>
      <c r="N77" s="383">
        <f t="shared" si="2"/>
        <v>0</v>
      </c>
      <c r="O77" s="383">
        <f>SUM(O68:O75)</f>
        <v>1119300</v>
      </c>
      <c r="P77" s="383">
        <f>SUM(P68:P74)</f>
        <v>660000</v>
      </c>
      <c r="Q77" s="383">
        <f>SUM(Q68:Q74)</f>
        <v>1435700</v>
      </c>
      <c r="R77" s="100"/>
      <c r="S77" s="105"/>
      <c r="T77" s="105"/>
      <c r="U77" s="106"/>
      <c r="V77" s="1026"/>
      <c r="W77" s="1140"/>
      <c r="X77" s="1140"/>
      <c r="Y77" s="1140"/>
      <c r="Z77" s="1140"/>
    </row>
    <row r="78" spans="1:27" ht="34.5" customHeight="1" x14ac:dyDescent="0.2">
      <c r="A78" s="1037" t="s">
        <v>8</v>
      </c>
      <c r="B78" s="1038" t="s">
        <v>8</v>
      </c>
      <c r="C78" s="1079" t="s">
        <v>49</v>
      </c>
      <c r="D78" s="150"/>
      <c r="E78" s="231" t="s">
        <v>173</v>
      </c>
      <c r="F78" s="182" t="s">
        <v>136</v>
      </c>
      <c r="G78" s="1124" t="s">
        <v>63</v>
      </c>
      <c r="H78" s="233"/>
      <c r="I78" s="146"/>
      <c r="J78" s="449"/>
      <c r="K78" s="288"/>
      <c r="L78" s="365"/>
      <c r="M78" s="357"/>
      <c r="N78" s="357"/>
      <c r="O78" s="366"/>
      <c r="P78" s="449"/>
      <c r="Q78" s="288"/>
      <c r="R78" s="12"/>
      <c r="S78" s="36"/>
      <c r="T78" s="36"/>
      <c r="U78" s="37"/>
    </row>
    <row r="79" spans="1:27" ht="13.5" customHeight="1" x14ac:dyDescent="0.2">
      <c r="A79" s="987"/>
      <c r="B79" s="988"/>
      <c r="C79" s="1075"/>
      <c r="D79" s="1076" t="s">
        <v>8</v>
      </c>
      <c r="E79" s="1351" t="s">
        <v>174</v>
      </c>
      <c r="F79" s="570" t="s">
        <v>68</v>
      </c>
      <c r="G79" s="990"/>
      <c r="H79" s="1466" t="s">
        <v>142</v>
      </c>
      <c r="I79" s="209" t="s">
        <v>188</v>
      </c>
      <c r="J79" s="435">
        <v>14481</v>
      </c>
      <c r="K79" s="305">
        <v>0</v>
      </c>
      <c r="L79" s="358">
        <v>34000</v>
      </c>
      <c r="M79" s="334"/>
      <c r="N79" s="334"/>
      <c r="O79" s="335">
        <v>34000</v>
      </c>
      <c r="P79" s="1163">
        <f>400000+34000</f>
        <v>434000</v>
      </c>
      <c r="Q79" s="336">
        <v>890000</v>
      </c>
      <c r="R79" s="1354" t="s">
        <v>146</v>
      </c>
      <c r="S79" s="46"/>
      <c r="T79" s="34">
        <v>1</v>
      </c>
      <c r="U79" s="35"/>
    </row>
    <row r="80" spans="1:27" ht="15" customHeight="1" x14ac:dyDescent="0.2">
      <c r="A80" s="987"/>
      <c r="B80" s="988"/>
      <c r="C80" s="1075"/>
      <c r="D80" s="1097"/>
      <c r="E80" s="1352"/>
      <c r="F80" s="1638"/>
      <c r="G80" s="990"/>
      <c r="H80" s="1467"/>
      <c r="I80" s="209" t="s">
        <v>64</v>
      </c>
      <c r="J80" s="431"/>
      <c r="K80" s="268"/>
      <c r="L80" s="325"/>
      <c r="M80" s="326"/>
      <c r="N80" s="326"/>
      <c r="O80" s="329"/>
      <c r="P80" s="409"/>
      <c r="Q80" s="410"/>
      <c r="R80" s="1337"/>
      <c r="S80" s="1066"/>
      <c r="T80" s="21"/>
      <c r="U80" s="22"/>
    </row>
    <row r="81" spans="1:21" ht="14.25" customHeight="1" x14ac:dyDescent="0.2">
      <c r="A81" s="987"/>
      <c r="B81" s="988"/>
      <c r="C81" s="1075"/>
      <c r="D81" s="1077"/>
      <c r="E81" s="1353"/>
      <c r="F81" s="1639"/>
      <c r="G81" s="990"/>
      <c r="H81" s="1468"/>
      <c r="I81" s="19" t="s">
        <v>67</v>
      </c>
      <c r="J81" s="432"/>
      <c r="K81" s="253"/>
      <c r="L81" s="450"/>
      <c r="M81" s="385"/>
      <c r="N81" s="385"/>
      <c r="O81" s="386"/>
      <c r="P81" s="1164">
        <v>70000</v>
      </c>
      <c r="Q81" s="238">
        <v>3000</v>
      </c>
      <c r="R81" s="1355"/>
      <c r="S81" s="30"/>
      <c r="T81" s="30">
        <v>45</v>
      </c>
      <c r="U81" s="31">
        <v>100</v>
      </c>
    </row>
    <row r="82" spans="1:21" ht="18" customHeight="1" x14ac:dyDescent="0.2">
      <c r="A82" s="987"/>
      <c r="B82" s="988"/>
      <c r="C82" s="1075"/>
      <c r="D82" s="1081" t="s">
        <v>10</v>
      </c>
      <c r="E82" s="1565" t="s">
        <v>175</v>
      </c>
      <c r="F82" s="571"/>
      <c r="G82" s="990"/>
      <c r="H82" s="1502" t="s">
        <v>142</v>
      </c>
      <c r="I82" s="500" t="s">
        <v>188</v>
      </c>
      <c r="J82" s="435">
        <v>14481</v>
      </c>
      <c r="K82" s="305">
        <v>0</v>
      </c>
      <c r="L82" s="358">
        <v>67000</v>
      </c>
      <c r="M82" s="334"/>
      <c r="N82" s="334"/>
      <c r="O82" s="335">
        <v>67000</v>
      </c>
      <c r="P82" s="1163">
        <v>600000</v>
      </c>
      <c r="Q82" s="336">
        <v>1500000</v>
      </c>
      <c r="R82" s="166" t="s">
        <v>158</v>
      </c>
      <c r="S82" s="300">
        <v>1</v>
      </c>
      <c r="T82" s="300"/>
      <c r="U82" s="301"/>
    </row>
    <row r="83" spans="1:21" ht="36" customHeight="1" x14ac:dyDescent="0.2">
      <c r="A83" s="987"/>
      <c r="B83" s="988"/>
      <c r="C83" s="1118"/>
      <c r="D83" s="1004"/>
      <c r="E83" s="1566"/>
      <c r="F83" s="571"/>
      <c r="G83" s="990"/>
      <c r="H83" s="1503"/>
      <c r="I83" s="190" t="s">
        <v>40</v>
      </c>
      <c r="J83" s="436"/>
      <c r="K83" s="443"/>
      <c r="L83" s="361"/>
      <c r="M83" s="317"/>
      <c r="N83" s="317"/>
      <c r="O83" s="318"/>
      <c r="P83" s="408">
        <v>20000</v>
      </c>
      <c r="Q83" s="263">
        <v>30000</v>
      </c>
      <c r="R83" s="506" t="s">
        <v>208</v>
      </c>
      <c r="S83" s="124"/>
      <c r="T83" s="124">
        <v>10</v>
      </c>
      <c r="U83" s="125">
        <v>30</v>
      </c>
    </row>
    <row r="84" spans="1:21" ht="14.25" customHeight="1" x14ac:dyDescent="0.2">
      <c r="A84" s="987"/>
      <c r="B84" s="988"/>
      <c r="C84" s="1118"/>
      <c r="D84" s="1004"/>
      <c r="E84" s="1470" t="s">
        <v>303</v>
      </c>
      <c r="F84" s="571"/>
      <c r="G84" s="990"/>
      <c r="H84" s="1467"/>
      <c r="I84" s="302" t="s">
        <v>40</v>
      </c>
      <c r="J84" s="488"/>
      <c r="K84" s="928"/>
      <c r="L84" s="490">
        <v>150000</v>
      </c>
      <c r="M84" s="457"/>
      <c r="N84" s="457"/>
      <c r="O84" s="458">
        <v>150000</v>
      </c>
      <c r="P84" s="1165"/>
      <c r="Q84" s="605"/>
      <c r="R84" s="1070" t="s">
        <v>304</v>
      </c>
      <c r="S84" s="459">
        <v>100</v>
      </c>
      <c r="T84" s="459"/>
      <c r="U84" s="304"/>
    </row>
    <row r="85" spans="1:21" ht="15.75" customHeight="1" x14ac:dyDescent="0.2">
      <c r="A85" s="987"/>
      <c r="B85" s="988"/>
      <c r="C85" s="1118"/>
      <c r="D85" s="1004"/>
      <c r="E85" s="1471"/>
      <c r="F85" s="571"/>
      <c r="G85" s="990"/>
      <c r="H85" s="1141"/>
      <c r="I85" s="121" t="s">
        <v>188</v>
      </c>
      <c r="J85" s="432">
        <v>136730</v>
      </c>
      <c r="K85" s="253">
        <v>0</v>
      </c>
      <c r="L85" s="359"/>
      <c r="M85" s="323"/>
      <c r="N85" s="323"/>
      <c r="O85" s="324"/>
      <c r="P85" s="1164"/>
      <c r="Q85" s="238"/>
      <c r="R85" s="1033"/>
      <c r="S85" s="108"/>
      <c r="T85" s="108"/>
      <c r="U85" s="109"/>
    </row>
    <row r="86" spans="1:21" ht="18.75" customHeight="1" x14ac:dyDescent="0.2">
      <c r="A86" s="987"/>
      <c r="B86" s="988"/>
      <c r="C86" s="1118"/>
      <c r="D86" s="1023"/>
      <c r="E86" s="1369" t="s">
        <v>182</v>
      </c>
      <c r="F86" s="1121" t="s">
        <v>68</v>
      </c>
      <c r="G86" s="990"/>
      <c r="H86" s="1618" t="s">
        <v>102</v>
      </c>
      <c r="I86" s="13" t="s">
        <v>65</v>
      </c>
      <c r="J86" s="431">
        <v>9326</v>
      </c>
      <c r="K86" s="268">
        <v>9326</v>
      </c>
      <c r="L86" s="328"/>
      <c r="M86" s="326"/>
      <c r="N86" s="326"/>
      <c r="O86" s="329"/>
      <c r="P86" s="1166"/>
      <c r="Q86" s="243"/>
      <c r="R86" s="1191"/>
      <c r="S86" s="1063"/>
      <c r="T86" s="1063"/>
      <c r="U86" s="1035"/>
    </row>
    <row r="87" spans="1:21" ht="19.5" customHeight="1" x14ac:dyDescent="0.2">
      <c r="A87" s="987"/>
      <c r="B87" s="988"/>
      <c r="C87" s="1118"/>
      <c r="D87" s="1004"/>
      <c r="E87" s="1364"/>
      <c r="F87" s="571"/>
      <c r="G87" s="990"/>
      <c r="H87" s="1619"/>
      <c r="I87" s="13" t="s">
        <v>88</v>
      </c>
      <c r="J87" s="431">
        <v>5257</v>
      </c>
      <c r="K87" s="268">
        <v>5257</v>
      </c>
      <c r="L87" s="328"/>
      <c r="M87" s="326"/>
      <c r="N87" s="326"/>
      <c r="O87" s="329"/>
      <c r="P87" s="1166"/>
      <c r="Q87" s="243"/>
      <c r="R87" s="1469"/>
      <c r="S87" s="1063"/>
      <c r="T87" s="1063"/>
      <c r="U87" s="1035"/>
    </row>
    <row r="88" spans="1:21" ht="18" customHeight="1" x14ac:dyDescent="0.2">
      <c r="A88" s="987"/>
      <c r="B88" s="988"/>
      <c r="C88" s="1118"/>
      <c r="D88" s="1096" t="s">
        <v>43</v>
      </c>
      <c r="E88" s="507" t="s">
        <v>168</v>
      </c>
      <c r="F88" s="232"/>
      <c r="G88" s="1065" t="s">
        <v>53</v>
      </c>
      <c r="H88" s="236" t="s">
        <v>289</v>
      </c>
      <c r="I88" s="17" t="s">
        <v>40</v>
      </c>
      <c r="J88" s="437">
        <v>2896</v>
      </c>
      <c r="K88" s="294">
        <v>0</v>
      </c>
      <c r="L88" s="450"/>
      <c r="M88" s="385"/>
      <c r="N88" s="385"/>
      <c r="O88" s="386"/>
      <c r="P88" s="1164"/>
      <c r="Q88" s="238"/>
      <c r="R88" s="1033"/>
      <c r="S88" s="546"/>
      <c r="T88" s="546"/>
      <c r="U88" s="165"/>
    </row>
    <row r="89" spans="1:21" ht="15" customHeight="1" thickBot="1" x14ac:dyDescent="0.25">
      <c r="A89" s="1058"/>
      <c r="B89" s="1059"/>
      <c r="C89" s="1129"/>
      <c r="D89" s="164"/>
      <c r="E89" s="1476"/>
      <c r="F89" s="1476"/>
      <c r="G89" s="1476"/>
      <c r="H89" s="1474" t="s">
        <v>91</v>
      </c>
      <c r="I89" s="1475"/>
      <c r="J89" s="390">
        <f>SUM(J79:J88)</f>
        <v>183171</v>
      </c>
      <c r="K89" s="421">
        <f>SUM(K79:K88)</f>
        <v>14583</v>
      </c>
      <c r="L89" s="389">
        <f>SUM(L79:L88)</f>
        <v>251000</v>
      </c>
      <c r="M89" s="389">
        <f t="shared" ref="M89:Q89" si="3">SUM(M79:M88)</f>
        <v>0</v>
      </c>
      <c r="N89" s="389">
        <f t="shared" si="3"/>
        <v>0</v>
      </c>
      <c r="O89" s="389">
        <f>SUM(O79:O88)</f>
        <v>251000</v>
      </c>
      <c r="P89" s="384">
        <f>SUM(P79:P88)</f>
        <v>1124000</v>
      </c>
      <c r="Q89" s="421">
        <f t="shared" si="3"/>
        <v>2423000</v>
      </c>
      <c r="R89" s="100"/>
      <c r="S89" s="101"/>
      <c r="T89" s="101"/>
      <c r="U89" s="102"/>
    </row>
    <row r="90" spans="1:21" ht="30" customHeight="1" x14ac:dyDescent="0.2">
      <c r="A90" s="1627" t="s">
        <v>8</v>
      </c>
      <c r="B90" s="1340" t="s">
        <v>8</v>
      </c>
      <c r="C90" s="1528" t="s">
        <v>51</v>
      </c>
      <c r="D90" s="1077"/>
      <c r="E90" s="730" t="s">
        <v>103</v>
      </c>
      <c r="F90" s="929" t="s">
        <v>145</v>
      </c>
      <c r="G90" s="992" t="s">
        <v>63</v>
      </c>
      <c r="H90" s="930"/>
      <c r="I90" s="731"/>
      <c r="J90" s="931"/>
      <c r="K90" s="932"/>
      <c r="L90" s="933"/>
      <c r="M90" s="934"/>
      <c r="N90" s="934"/>
      <c r="O90" s="935"/>
      <c r="P90" s="936"/>
      <c r="Q90" s="937"/>
      <c r="R90" s="481"/>
      <c r="S90" s="30"/>
      <c r="T90" s="30"/>
      <c r="U90" s="31"/>
    </row>
    <row r="91" spans="1:21" ht="21" customHeight="1" x14ac:dyDescent="0.2">
      <c r="A91" s="1628"/>
      <c r="B91" s="1373"/>
      <c r="C91" s="1587"/>
      <c r="D91" s="1620" t="s">
        <v>8</v>
      </c>
      <c r="E91" s="1328" t="s">
        <v>245</v>
      </c>
      <c r="F91" s="1472" t="s">
        <v>68</v>
      </c>
      <c r="G91" s="1285"/>
      <c r="H91" s="1589" t="s">
        <v>102</v>
      </c>
      <c r="I91" s="1094" t="s">
        <v>40</v>
      </c>
      <c r="J91" s="305"/>
      <c r="K91" s="435"/>
      <c r="L91" s="576">
        <v>21400</v>
      </c>
      <c r="M91" s="334"/>
      <c r="N91" s="334"/>
      <c r="O91" s="335">
        <v>21400</v>
      </c>
      <c r="P91" s="513"/>
      <c r="Q91" s="613"/>
      <c r="R91" s="1379" t="s">
        <v>164</v>
      </c>
      <c r="S91" s="625">
        <v>100</v>
      </c>
      <c r="T91" s="1067"/>
      <c r="U91" s="168"/>
    </row>
    <row r="92" spans="1:21" ht="21.75" customHeight="1" x14ac:dyDescent="0.2">
      <c r="A92" s="1628"/>
      <c r="B92" s="1373"/>
      <c r="C92" s="1587"/>
      <c r="D92" s="1620"/>
      <c r="E92" s="1264"/>
      <c r="F92" s="1473"/>
      <c r="G92" s="1285"/>
      <c r="H92" s="1506"/>
      <c r="I92" s="1025" t="s">
        <v>69</v>
      </c>
      <c r="J92" s="268">
        <v>492875</v>
      </c>
      <c r="K92" s="431">
        <v>492875</v>
      </c>
      <c r="L92" s="328"/>
      <c r="M92" s="326"/>
      <c r="N92" s="326"/>
      <c r="O92" s="329"/>
      <c r="P92" s="677"/>
      <c r="Q92" s="330"/>
      <c r="R92" s="1504"/>
      <c r="S92" s="626"/>
      <c r="T92" s="560"/>
      <c r="U92" s="602"/>
    </row>
    <row r="93" spans="1:21" ht="18" customHeight="1" x14ac:dyDescent="0.2">
      <c r="A93" s="1628"/>
      <c r="B93" s="1373"/>
      <c r="C93" s="1587"/>
      <c r="D93" s="1620"/>
      <c r="E93" s="1461"/>
      <c r="F93" s="1123"/>
      <c r="G93" s="990"/>
      <c r="H93" s="1590"/>
      <c r="I93" s="810" t="s">
        <v>64</v>
      </c>
      <c r="J93" s="253">
        <v>1981696</v>
      </c>
      <c r="K93" s="432">
        <v>1981696</v>
      </c>
      <c r="L93" s="328"/>
      <c r="M93" s="326"/>
      <c r="N93" s="320"/>
      <c r="O93" s="340"/>
      <c r="P93" s="678"/>
      <c r="Q93" s="429"/>
      <c r="R93" s="1142"/>
      <c r="S93" s="626"/>
      <c r="T93" s="560"/>
      <c r="U93" s="602"/>
    </row>
    <row r="94" spans="1:21" ht="18" customHeight="1" x14ac:dyDescent="0.2">
      <c r="A94" s="1628"/>
      <c r="B94" s="1373"/>
      <c r="C94" s="1587"/>
      <c r="D94" s="1621" t="s">
        <v>10</v>
      </c>
      <c r="E94" s="1328" t="s">
        <v>238</v>
      </c>
      <c r="F94" s="1099"/>
      <c r="G94" s="1285"/>
      <c r="H94" s="1466" t="s">
        <v>142</v>
      </c>
      <c r="I94" s="1613" t="s">
        <v>69</v>
      </c>
      <c r="J94" s="305"/>
      <c r="K94" s="435"/>
      <c r="L94" s="467">
        <v>758800</v>
      </c>
      <c r="M94" s="468">
        <v>758800</v>
      </c>
      <c r="N94" s="358"/>
      <c r="O94" s="335"/>
      <c r="P94" s="679"/>
      <c r="Q94" s="306"/>
      <c r="R94" s="738" t="s">
        <v>240</v>
      </c>
      <c r="S94" s="132">
        <v>2</v>
      </c>
      <c r="T94" s="1067"/>
      <c r="U94" s="168"/>
    </row>
    <row r="95" spans="1:21" ht="22.5" customHeight="1" x14ac:dyDescent="0.2">
      <c r="A95" s="1628"/>
      <c r="B95" s="1373"/>
      <c r="C95" s="1587"/>
      <c r="D95" s="1622"/>
      <c r="E95" s="1461"/>
      <c r="F95" s="1099"/>
      <c r="G95" s="1285"/>
      <c r="H95" s="1480"/>
      <c r="I95" s="1382"/>
      <c r="J95" s="253"/>
      <c r="K95" s="432"/>
      <c r="L95" s="322"/>
      <c r="M95" s="320"/>
      <c r="N95" s="319"/>
      <c r="O95" s="340"/>
      <c r="P95" s="678"/>
      <c r="Q95" s="412"/>
      <c r="R95" s="167" t="s">
        <v>239</v>
      </c>
      <c r="S95" s="108">
        <v>2</v>
      </c>
      <c r="T95" s="546"/>
      <c r="U95" s="165"/>
    </row>
    <row r="96" spans="1:21" ht="16.5" customHeight="1" x14ac:dyDescent="0.2">
      <c r="A96" s="1628"/>
      <c r="B96" s="1373"/>
      <c r="C96" s="1587"/>
      <c r="D96" s="1098" t="s">
        <v>43</v>
      </c>
      <c r="E96" s="1328" t="s">
        <v>252</v>
      </c>
      <c r="F96" s="1009"/>
      <c r="G96" s="990"/>
      <c r="H96" s="586"/>
      <c r="I96" s="1110" t="s">
        <v>69</v>
      </c>
      <c r="J96" s="268"/>
      <c r="K96" s="431"/>
      <c r="L96" s="328">
        <v>60000</v>
      </c>
      <c r="M96" s="326"/>
      <c r="N96" s="325"/>
      <c r="O96" s="329">
        <v>60000</v>
      </c>
      <c r="P96" s="677">
        <v>624000</v>
      </c>
      <c r="Q96" s="330">
        <v>1316000</v>
      </c>
      <c r="R96" s="738" t="s">
        <v>66</v>
      </c>
      <c r="S96" s="132"/>
      <c r="T96" s="1067">
        <v>1</v>
      </c>
      <c r="U96" s="168"/>
    </row>
    <row r="97" spans="1:21" ht="16.5" customHeight="1" x14ac:dyDescent="0.2">
      <c r="A97" s="1628"/>
      <c r="B97" s="1373"/>
      <c r="C97" s="1587"/>
      <c r="D97" s="1098"/>
      <c r="E97" s="1471"/>
      <c r="F97" s="1009"/>
      <c r="G97" s="990"/>
      <c r="H97" s="586"/>
      <c r="I97" s="1110"/>
      <c r="J97" s="268"/>
      <c r="K97" s="431"/>
      <c r="L97" s="328"/>
      <c r="M97" s="326"/>
      <c r="N97" s="325"/>
      <c r="O97" s="329"/>
      <c r="P97" s="677"/>
      <c r="Q97" s="330"/>
      <c r="R97" s="737" t="s">
        <v>251</v>
      </c>
      <c r="S97" s="108"/>
      <c r="T97" s="546">
        <v>30</v>
      </c>
      <c r="U97" s="165">
        <v>100</v>
      </c>
    </row>
    <row r="98" spans="1:21" ht="42" customHeight="1" x14ac:dyDescent="0.2">
      <c r="A98" s="1628"/>
      <c r="B98" s="1373"/>
      <c r="C98" s="1587"/>
      <c r="D98" s="1096" t="s">
        <v>48</v>
      </c>
      <c r="E98" s="552" t="s">
        <v>120</v>
      </c>
      <c r="F98" s="492" t="s">
        <v>68</v>
      </c>
      <c r="G98" s="1032"/>
      <c r="H98" s="1143"/>
      <c r="I98" s="17" t="s">
        <v>69</v>
      </c>
      <c r="J98" s="294"/>
      <c r="K98" s="437"/>
      <c r="L98" s="363"/>
      <c r="M98" s="413"/>
      <c r="N98" s="413"/>
      <c r="O98" s="416"/>
      <c r="P98" s="680"/>
      <c r="Q98" s="627">
        <v>300000</v>
      </c>
      <c r="R98" s="1024" t="s">
        <v>266</v>
      </c>
      <c r="S98" s="134"/>
      <c r="T98" s="741"/>
      <c r="U98" s="177" t="s">
        <v>165</v>
      </c>
    </row>
    <row r="99" spans="1:21" ht="21" customHeight="1" x14ac:dyDescent="0.2">
      <c r="A99" s="1628"/>
      <c r="B99" s="1373"/>
      <c r="C99" s="1587"/>
      <c r="D99" s="1623" t="s">
        <v>49</v>
      </c>
      <c r="E99" s="1481" t="s">
        <v>176</v>
      </c>
      <c r="F99" s="623" t="s">
        <v>68</v>
      </c>
      <c r="G99" s="1285"/>
      <c r="H99" s="1500" t="s">
        <v>102</v>
      </c>
      <c r="I99" s="1094" t="s">
        <v>67</v>
      </c>
      <c r="J99" s="305">
        <v>120829</v>
      </c>
      <c r="K99" s="435">
        <v>120829</v>
      </c>
      <c r="L99" s="328"/>
      <c r="M99" s="326"/>
      <c r="N99" s="502"/>
      <c r="O99" s="335"/>
      <c r="P99" s="513"/>
      <c r="Q99" s="613"/>
      <c r="R99" s="1175" t="s">
        <v>267</v>
      </c>
      <c r="S99" s="1171" t="s">
        <v>133</v>
      </c>
      <c r="T99" s="809"/>
      <c r="U99" s="74"/>
    </row>
    <row r="100" spans="1:21" ht="17.25" customHeight="1" x14ac:dyDescent="0.2">
      <c r="A100" s="1628"/>
      <c r="B100" s="1373"/>
      <c r="C100" s="1587"/>
      <c r="D100" s="1559"/>
      <c r="E100" s="1369"/>
      <c r="F100" s="624"/>
      <c r="G100" s="1285"/>
      <c r="H100" s="1501"/>
      <c r="I100" s="1025" t="s">
        <v>65</v>
      </c>
      <c r="J100" s="268">
        <v>191149</v>
      </c>
      <c r="K100" s="431">
        <v>191149</v>
      </c>
      <c r="L100" s="328">
        <v>29000</v>
      </c>
      <c r="M100" s="326"/>
      <c r="N100" s="327"/>
      <c r="O100" s="329">
        <v>29000</v>
      </c>
      <c r="P100" s="510"/>
      <c r="Q100" s="330"/>
      <c r="R100" s="1176"/>
      <c r="S100" s="1172"/>
      <c r="T100" s="1173"/>
      <c r="U100" s="1174"/>
    </row>
    <row r="101" spans="1:21" ht="17.25" customHeight="1" x14ac:dyDescent="0.2">
      <c r="A101" s="1629"/>
      <c r="B101" s="1374"/>
      <c r="C101" s="1588"/>
      <c r="D101" s="1097"/>
      <c r="E101" s="1008"/>
      <c r="F101" s="624"/>
      <c r="G101" s="990"/>
      <c r="H101" s="1082"/>
      <c r="I101" s="1025" t="s">
        <v>40</v>
      </c>
      <c r="J101" s="268"/>
      <c r="K101" s="431"/>
      <c r="L101" s="328">
        <v>113000</v>
      </c>
      <c r="M101" s="326"/>
      <c r="N101" s="327"/>
      <c r="O101" s="329">
        <v>113000</v>
      </c>
      <c r="P101" s="510"/>
      <c r="Q101" s="330"/>
      <c r="R101" s="1176"/>
      <c r="S101" s="1172"/>
      <c r="T101" s="1173"/>
      <c r="U101" s="1174"/>
    </row>
    <row r="102" spans="1:21" ht="18.75" customHeight="1" x14ac:dyDescent="0.2">
      <c r="A102" s="1629"/>
      <c r="B102" s="1374"/>
      <c r="C102" s="1588"/>
      <c r="D102" s="1077"/>
      <c r="E102" s="1005"/>
      <c r="F102" s="622"/>
      <c r="G102" s="1032"/>
      <c r="H102" s="634"/>
      <c r="I102" s="810" t="s">
        <v>69</v>
      </c>
      <c r="J102" s="253">
        <v>23199</v>
      </c>
      <c r="K102" s="432">
        <v>23199</v>
      </c>
      <c r="L102" s="322"/>
      <c r="M102" s="320"/>
      <c r="N102" s="321"/>
      <c r="O102" s="340"/>
      <c r="P102" s="412"/>
      <c r="Q102" s="429"/>
      <c r="R102" s="1614"/>
      <c r="S102" s="1482"/>
      <c r="T102" s="1482"/>
      <c r="U102" s="1507"/>
    </row>
    <row r="103" spans="1:21" ht="15" customHeight="1" thickBot="1" x14ac:dyDescent="0.25">
      <c r="A103" s="1058"/>
      <c r="B103" s="1059"/>
      <c r="C103" s="1129"/>
      <c r="D103" s="164"/>
      <c r="E103" s="1476"/>
      <c r="F103" s="1476"/>
      <c r="G103" s="1476"/>
      <c r="H103" s="1474" t="s">
        <v>91</v>
      </c>
      <c r="I103" s="1475"/>
      <c r="J103" s="390">
        <f t="shared" ref="J103:O103" si="4">SUM(J91:J102)</f>
        <v>2809748</v>
      </c>
      <c r="K103" s="384">
        <f t="shared" si="4"/>
        <v>2809748</v>
      </c>
      <c r="L103" s="383">
        <f>SUM(L91:L102)</f>
        <v>982200</v>
      </c>
      <c r="M103" s="541">
        <f t="shared" si="4"/>
        <v>758800</v>
      </c>
      <c r="N103" s="541">
        <f t="shared" si="4"/>
        <v>0</v>
      </c>
      <c r="O103" s="938">
        <f t="shared" si="4"/>
        <v>223400</v>
      </c>
      <c r="P103" s="583">
        <f>SUM(P91:P102)</f>
        <v>624000</v>
      </c>
      <c r="Q103" s="384">
        <f>SUM(Q91:Q102)</f>
        <v>1616000</v>
      </c>
      <c r="R103" s="100"/>
      <c r="S103" s="101"/>
      <c r="T103" s="101"/>
      <c r="U103" s="102"/>
    </row>
    <row r="104" spans="1:21" ht="27" customHeight="1" x14ac:dyDescent="0.2">
      <c r="A104" s="987" t="s">
        <v>8</v>
      </c>
      <c r="B104" s="988" t="s">
        <v>8</v>
      </c>
      <c r="C104" s="114" t="s">
        <v>52</v>
      </c>
      <c r="D104" s="1093"/>
      <c r="E104" s="635" t="s">
        <v>243</v>
      </c>
      <c r="F104" s="536"/>
      <c r="G104" s="1044" t="s">
        <v>63</v>
      </c>
      <c r="H104" s="1624" t="s">
        <v>101</v>
      </c>
      <c r="I104" s="79"/>
      <c r="J104" s="296"/>
      <c r="K104" s="455"/>
      <c r="L104" s="454"/>
      <c r="M104" s="323"/>
      <c r="N104" s="323"/>
      <c r="O104" s="454"/>
      <c r="P104" s="290"/>
      <c r="Q104" s="272"/>
      <c r="R104" s="126"/>
      <c r="S104" s="128"/>
      <c r="T104" s="128"/>
      <c r="U104" s="127"/>
    </row>
    <row r="105" spans="1:21" ht="23.25" customHeight="1" x14ac:dyDescent="0.2">
      <c r="A105" s="987"/>
      <c r="B105" s="988"/>
      <c r="C105" s="484"/>
      <c r="D105" s="1093" t="s">
        <v>8</v>
      </c>
      <c r="E105" s="588" t="s">
        <v>131</v>
      </c>
      <c r="F105" s="1061"/>
      <c r="G105" s="990"/>
      <c r="H105" s="1467"/>
      <c r="I105" s="79" t="s">
        <v>188</v>
      </c>
      <c r="J105" s="296">
        <v>2896</v>
      </c>
      <c r="K105" s="294">
        <v>1000</v>
      </c>
      <c r="L105" s="600">
        <v>3000</v>
      </c>
      <c r="M105" s="367"/>
      <c r="N105" s="367"/>
      <c r="O105" s="600">
        <v>3000</v>
      </c>
      <c r="P105" s="244">
        <v>3000</v>
      </c>
      <c r="Q105" s="272">
        <v>3000</v>
      </c>
      <c r="R105" s="1178" t="s">
        <v>268</v>
      </c>
      <c r="S105" s="73">
        <v>100</v>
      </c>
      <c r="T105" s="73">
        <v>100</v>
      </c>
      <c r="U105" s="74">
        <v>100</v>
      </c>
    </row>
    <row r="106" spans="1:21" s="33" customFormat="1" ht="53.25" customHeight="1" x14ac:dyDescent="0.2">
      <c r="A106" s="987"/>
      <c r="B106" s="988"/>
      <c r="C106" s="1075"/>
      <c r="D106" s="85" t="s">
        <v>10</v>
      </c>
      <c r="E106" s="462" t="s">
        <v>113</v>
      </c>
      <c r="F106" s="597"/>
      <c r="G106" s="1085"/>
      <c r="H106" s="595"/>
      <c r="I106" s="594" t="s">
        <v>40</v>
      </c>
      <c r="J106" s="599">
        <v>2896</v>
      </c>
      <c r="K106" s="590">
        <v>2896</v>
      </c>
      <c r="L106" s="589">
        <v>6000</v>
      </c>
      <c r="M106" s="591"/>
      <c r="N106" s="591"/>
      <c r="O106" s="601">
        <v>6000</v>
      </c>
      <c r="P106" s="592">
        <v>3000</v>
      </c>
      <c r="Q106" s="593">
        <v>3000</v>
      </c>
      <c r="R106" s="1196"/>
      <c r="S106" s="1071"/>
      <c r="T106" s="1071"/>
      <c r="U106" s="1072"/>
    </row>
    <row r="107" spans="1:21" ht="15" customHeight="1" thickBot="1" x14ac:dyDescent="0.25">
      <c r="A107" s="987"/>
      <c r="B107" s="988"/>
      <c r="C107" s="1118"/>
      <c r="D107" s="939"/>
      <c r="E107" s="940"/>
      <c r="F107" s="941"/>
      <c r="G107" s="939"/>
      <c r="H107" s="1474" t="s">
        <v>91</v>
      </c>
      <c r="I107" s="1475"/>
      <c r="J107" s="390">
        <f>SUM(J105:J106)</f>
        <v>5792</v>
      </c>
      <c r="K107" s="421">
        <f t="shared" ref="K107:Q107" si="5">SUM(K105:K106)</f>
        <v>3896</v>
      </c>
      <c r="L107" s="390">
        <f>SUM(L105:L106)</f>
        <v>9000</v>
      </c>
      <c r="M107" s="541">
        <f t="shared" si="5"/>
        <v>0</v>
      </c>
      <c r="N107" s="541">
        <f t="shared" si="5"/>
        <v>0</v>
      </c>
      <c r="O107" s="390">
        <f>SUM(O105:O106)</f>
        <v>9000</v>
      </c>
      <c r="P107" s="421">
        <f>SUM(P105:P106)</f>
        <v>6000</v>
      </c>
      <c r="Q107" s="390">
        <f t="shared" si="5"/>
        <v>6000</v>
      </c>
      <c r="R107" s="1144"/>
      <c r="S107" s="98"/>
      <c r="T107" s="98"/>
      <c r="U107" s="99"/>
    </row>
    <row r="108" spans="1:21" ht="14.25" customHeight="1" thickBot="1" x14ac:dyDescent="0.25">
      <c r="A108" s="94" t="s">
        <v>8</v>
      </c>
      <c r="B108" s="9" t="s">
        <v>8</v>
      </c>
      <c r="C108" s="1183" t="s">
        <v>11</v>
      </c>
      <c r="D108" s="1183"/>
      <c r="E108" s="1183"/>
      <c r="F108" s="1183"/>
      <c r="G108" s="1183"/>
      <c r="H108" s="1183"/>
      <c r="I108" s="1184"/>
      <c r="J108" s="405">
        <f t="shared" ref="J108:Q108" si="6">J103+J66+J51+J36+J89+J77+J107</f>
        <v>4206832</v>
      </c>
      <c r="K108" s="249">
        <f t="shared" si="6"/>
        <v>3930672</v>
      </c>
      <c r="L108" s="405">
        <f t="shared" si="6"/>
        <v>5412600</v>
      </c>
      <c r="M108" s="405">
        <f t="shared" si="6"/>
        <v>758800</v>
      </c>
      <c r="N108" s="405">
        <f t="shared" si="6"/>
        <v>0</v>
      </c>
      <c r="O108" s="405">
        <f t="shared" si="6"/>
        <v>4653750</v>
      </c>
      <c r="P108" s="249">
        <f>P103+P66+P51+P36+P89+P77+P107</f>
        <v>7015400</v>
      </c>
      <c r="Q108" s="405">
        <f t="shared" si="6"/>
        <v>14686700</v>
      </c>
      <c r="R108" s="1057"/>
      <c r="S108" s="27"/>
      <c r="T108" s="27"/>
      <c r="U108" s="28"/>
    </row>
    <row r="109" spans="1:21" ht="14.25" customHeight="1" thickBot="1" x14ac:dyDescent="0.25">
      <c r="A109" s="94" t="s">
        <v>8</v>
      </c>
      <c r="B109" s="9" t="s">
        <v>10</v>
      </c>
      <c r="C109" s="1197" t="s">
        <v>47</v>
      </c>
      <c r="D109" s="1197"/>
      <c r="E109" s="1197"/>
      <c r="F109" s="1197"/>
      <c r="G109" s="1197"/>
      <c r="H109" s="1197"/>
      <c r="I109" s="1197"/>
      <c r="J109" s="1197"/>
      <c r="K109" s="1197"/>
      <c r="L109" s="1198"/>
      <c r="M109" s="1198"/>
      <c r="N109" s="1198"/>
      <c r="O109" s="1198"/>
      <c r="P109" s="1197"/>
      <c r="Q109" s="1197"/>
      <c r="R109" s="1197"/>
      <c r="S109" s="1197"/>
      <c r="T109" s="1197"/>
      <c r="U109" s="1199"/>
    </row>
    <row r="110" spans="1:21" ht="29.25" customHeight="1" x14ac:dyDescent="0.2">
      <c r="A110" s="1037" t="s">
        <v>8</v>
      </c>
      <c r="B110" s="1038" t="s">
        <v>10</v>
      </c>
      <c r="C110" s="1079" t="s">
        <v>8</v>
      </c>
      <c r="D110" s="145"/>
      <c r="E110" s="140" t="s">
        <v>80</v>
      </c>
      <c r="F110" s="942" t="s">
        <v>282</v>
      </c>
      <c r="G110" s="1064" t="s">
        <v>53</v>
      </c>
      <c r="H110" s="1090" t="s">
        <v>104</v>
      </c>
      <c r="I110" s="948"/>
      <c r="J110" s="949"/>
      <c r="K110" s="948"/>
      <c r="L110" s="981"/>
      <c r="M110" s="1145"/>
      <c r="N110" s="1145"/>
      <c r="O110" s="1146"/>
      <c r="P110" s="981"/>
      <c r="Q110" s="1147"/>
      <c r="R110" s="950"/>
      <c r="S110" s="951"/>
      <c r="T110" s="952"/>
      <c r="U110" s="953"/>
    </row>
    <row r="111" spans="1:21" ht="14.25" customHeight="1" x14ac:dyDescent="0.2">
      <c r="A111" s="987"/>
      <c r="B111" s="988"/>
      <c r="C111" s="1075"/>
      <c r="D111" s="1081" t="s">
        <v>8</v>
      </c>
      <c r="E111" s="1041" t="s">
        <v>74</v>
      </c>
      <c r="F111" s="755"/>
      <c r="G111" s="990"/>
      <c r="H111" s="1480"/>
      <c r="I111" s="192"/>
      <c r="J111" s="943"/>
      <c r="K111" s="943"/>
      <c r="L111" s="944"/>
      <c r="M111" s="945"/>
      <c r="N111" s="945"/>
      <c r="O111" s="946"/>
      <c r="P111" s="400"/>
      <c r="Q111" s="947"/>
      <c r="R111" s="954"/>
      <c r="S111" s="955"/>
      <c r="T111" s="956"/>
      <c r="U111" s="957"/>
    </row>
    <row r="112" spans="1:21" ht="15.75" customHeight="1" x14ac:dyDescent="0.2">
      <c r="A112" s="987"/>
      <c r="B112" s="988"/>
      <c r="C112" s="1075"/>
      <c r="D112" s="1081"/>
      <c r="E112" s="1591" t="s">
        <v>116</v>
      </c>
      <c r="F112" s="1003"/>
      <c r="G112" s="990"/>
      <c r="H112" s="1480"/>
      <c r="I112" s="636" t="s">
        <v>40</v>
      </c>
      <c r="J112" s="328">
        <v>4805636</v>
      </c>
      <c r="K112" s="431">
        <f>4805636-53266</f>
        <v>4752370</v>
      </c>
      <c r="L112" s="328">
        <v>4852300</v>
      </c>
      <c r="M112" s="326">
        <v>4852300</v>
      </c>
      <c r="N112" s="326"/>
      <c r="O112" s="329"/>
      <c r="P112" s="410">
        <v>5162400</v>
      </c>
      <c r="Q112" s="247">
        <v>5263400</v>
      </c>
      <c r="R112" s="1179" t="s">
        <v>60</v>
      </c>
      <c r="S112" s="1013">
        <v>5</v>
      </c>
      <c r="T112" s="1013">
        <v>5</v>
      </c>
      <c r="U112" s="1014">
        <v>5</v>
      </c>
    </row>
    <row r="113" spans="1:23" ht="14.25" customHeight="1" x14ac:dyDescent="0.2">
      <c r="A113" s="987"/>
      <c r="B113" s="988"/>
      <c r="C113" s="1075"/>
      <c r="D113" s="1081"/>
      <c r="E113" s="1591"/>
      <c r="F113" s="1003"/>
      <c r="G113" s="990"/>
      <c r="H113" s="1480"/>
      <c r="I113" s="636" t="s">
        <v>88</v>
      </c>
      <c r="J113" s="328"/>
      <c r="K113" s="431"/>
      <c r="L113" s="328"/>
      <c r="M113" s="326"/>
      <c r="N113" s="326"/>
      <c r="O113" s="329"/>
      <c r="P113" s="410"/>
      <c r="Q113" s="273"/>
      <c r="R113" s="1247"/>
      <c r="S113" s="1013"/>
      <c r="T113" s="1013"/>
      <c r="U113" s="1014"/>
    </row>
    <row r="114" spans="1:23" ht="26.25" customHeight="1" x14ac:dyDescent="0.2">
      <c r="A114" s="987"/>
      <c r="B114" s="988"/>
      <c r="C114" s="1075"/>
      <c r="D114" s="1081"/>
      <c r="E114" s="197" t="s">
        <v>117</v>
      </c>
      <c r="F114" s="1046"/>
      <c r="G114" s="990"/>
      <c r="H114" s="1480"/>
      <c r="I114" s="193" t="s">
        <v>40</v>
      </c>
      <c r="J114" s="958">
        <v>13033</v>
      </c>
      <c r="K114" s="430">
        <f>45/3.4528*1000</f>
        <v>13033</v>
      </c>
      <c r="L114" s="958">
        <v>13000</v>
      </c>
      <c r="M114" s="337">
        <v>13000</v>
      </c>
      <c r="N114" s="353"/>
      <c r="O114" s="371"/>
      <c r="P114" s="265">
        <v>35600</v>
      </c>
      <c r="Q114" s="283">
        <v>36600</v>
      </c>
      <c r="R114" s="159" t="s">
        <v>160</v>
      </c>
      <c r="S114" s="141">
        <v>3</v>
      </c>
      <c r="T114" s="141">
        <v>3</v>
      </c>
      <c r="U114" s="142">
        <v>3</v>
      </c>
    </row>
    <row r="115" spans="1:23" ht="27.75" customHeight="1" x14ac:dyDescent="0.2">
      <c r="A115" s="1018"/>
      <c r="B115" s="1020"/>
      <c r="C115" s="1078"/>
      <c r="D115" s="1093"/>
      <c r="E115" s="1002" t="s">
        <v>118</v>
      </c>
      <c r="F115" s="1031"/>
      <c r="G115" s="1032"/>
      <c r="H115" s="976"/>
      <c r="I115" s="578" t="s">
        <v>40</v>
      </c>
      <c r="J115" s="322">
        <v>144810</v>
      </c>
      <c r="K115" s="432">
        <f>144810-2823-3-37456</f>
        <v>104528</v>
      </c>
      <c r="L115" s="322">
        <v>110000</v>
      </c>
      <c r="M115" s="320">
        <v>110000</v>
      </c>
      <c r="N115" s="320"/>
      <c r="O115" s="340"/>
      <c r="P115" s="341">
        <v>110000</v>
      </c>
      <c r="Q115" s="341">
        <v>110000</v>
      </c>
      <c r="R115" s="1033" t="s">
        <v>159</v>
      </c>
      <c r="S115" s="108">
        <v>6</v>
      </c>
      <c r="T115" s="108">
        <v>6</v>
      </c>
      <c r="U115" s="109">
        <v>6</v>
      </c>
    </row>
    <row r="116" spans="1:23" ht="18" customHeight="1" x14ac:dyDescent="0.2">
      <c r="A116" s="1276"/>
      <c r="B116" s="1277"/>
      <c r="C116" s="1511"/>
      <c r="D116" s="1529" t="s">
        <v>10</v>
      </c>
      <c r="E116" s="1283" t="s">
        <v>61</v>
      </c>
      <c r="F116" s="1367"/>
      <c r="G116" s="1285"/>
      <c r="H116" s="1480"/>
      <c r="I116" s="636" t="s">
        <v>40</v>
      </c>
      <c r="J116" s="328">
        <v>54738</v>
      </c>
      <c r="K116" s="431">
        <f>189/3.4528*1000</f>
        <v>54738</v>
      </c>
      <c r="L116" s="328">
        <v>54800</v>
      </c>
      <c r="M116" s="326">
        <v>54800</v>
      </c>
      <c r="N116" s="326"/>
      <c r="O116" s="329"/>
      <c r="P116" s="410">
        <v>54800</v>
      </c>
      <c r="Q116" s="514">
        <v>54800</v>
      </c>
      <c r="R116" s="1179" t="s">
        <v>76</v>
      </c>
      <c r="S116" s="1505">
        <v>6.8</v>
      </c>
      <c r="T116" s="1519">
        <v>7</v>
      </c>
      <c r="U116" s="1487">
        <v>7</v>
      </c>
      <c r="W116" s="399"/>
    </row>
    <row r="117" spans="1:23" ht="17.25" customHeight="1" x14ac:dyDescent="0.2">
      <c r="A117" s="1276"/>
      <c r="B117" s="1277"/>
      <c r="C117" s="1511"/>
      <c r="D117" s="1529"/>
      <c r="E117" s="1283"/>
      <c r="F117" s="1367"/>
      <c r="G117" s="1285"/>
      <c r="H117" s="1480"/>
      <c r="I117" s="578" t="s">
        <v>88</v>
      </c>
      <c r="J117" s="322"/>
      <c r="K117" s="432"/>
      <c r="L117" s="322"/>
      <c r="M117" s="320"/>
      <c r="N117" s="320"/>
      <c r="O117" s="340"/>
      <c r="P117" s="341"/>
      <c r="Q117" s="604"/>
      <c r="R117" s="1179"/>
      <c r="S117" s="1505"/>
      <c r="T117" s="1519"/>
      <c r="U117" s="1487"/>
    </row>
    <row r="118" spans="1:23" ht="30" customHeight="1" x14ac:dyDescent="0.2">
      <c r="A118" s="1276"/>
      <c r="B118" s="1277"/>
      <c r="C118" s="1511"/>
      <c r="D118" s="1514" t="s">
        <v>43</v>
      </c>
      <c r="E118" s="1282" t="s">
        <v>177</v>
      </c>
      <c r="F118" s="1343"/>
      <c r="G118" s="1285"/>
      <c r="H118" s="1480"/>
      <c r="I118" s="636" t="s">
        <v>88</v>
      </c>
      <c r="J118" s="328">
        <v>3717</v>
      </c>
      <c r="K118" s="431">
        <v>3717</v>
      </c>
      <c r="L118" s="328">
        <v>36700</v>
      </c>
      <c r="M118" s="326">
        <v>36700</v>
      </c>
      <c r="N118" s="326"/>
      <c r="O118" s="329"/>
      <c r="P118" s="410">
        <v>36700</v>
      </c>
      <c r="Q118" s="514">
        <v>36700</v>
      </c>
      <c r="R118" s="1175" t="s">
        <v>62</v>
      </c>
      <c r="S118" s="132">
        <v>3</v>
      </c>
      <c r="T118" s="132">
        <v>3</v>
      </c>
      <c r="U118" s="133">
        <v>3</v>
      </c>
    </row>
    <row r="119" spans="1:23" ht="22.5" customHeight="1" x14ac:dyDescent="0.2">
      <c r="A119" s="1276"/>
      <c r="B119" s="1277"/>
      <c r="C119" s="1511"/>
      <c r="D119" s="1515"/>
      <c r="E119" s="1342"/>
      <c r="F119" s="1344"/>
      <c r="G119" s="1285"/>
      <c r="H119" s="1480"/>
      <c r="I119" s="578" t="s">
        <v>40</v>
      </c>
      <c r="J119" s="322"/>
      <c r="K119" s="432">
        <f>2823+3</f>
        <v>2826</v>
      </c>
      <c r="L119" s="322"/>
      <c r="M119" s="320"/>
      <c r="N119" s="320"/>
      <c r="O119" s="340"/>
      <c r="P119" s="341"/>
      <c r="Q119" s="420"/>
      <c r="R119" s="1346"/>
      <c r="S119" s="108"/>
      <c r="T119" s="108"/>
      <c r="U119" s="109"/>
      <c r="V119" s="51"/>
    </row>
    <row r="120" spans="1:23" ht="19.5" customHeight="1" x14ac:dyDescent="0.2">
      <c r="A120" s="1276"/>
      <c r="B120" s="1277"/>
      <c r="C120" s="1511"/>
      <c r="D120" s="1514" t="s">
        <v>48</v>
      </c>
      <c r="E120" s="1282" t="s">
        <v>114</v>
      </c>
      <c r="F120" s="1343"/>
      <c r="G120" s="1285"/>
      <c r="H120" s="1506"/>
      <c r="I120" s="577" t="s">
        <v>99</v>
      </c>
      <c r="J120" s="576">
        <v>144810</v>
      </c>
      <c r="K120" s="435">
        <f>144810+155549</f>
        <v>300359</v>
      </c>
      <c r="L120" s="576">
        <v>30100</v>
      </c>
      <c r="M120" s="334">
        <v>30100</v>
      </c>
      <c r="N120" s="334"/>
      <c r="O120" s="335"/>
      <c r="P120" s="336">
        <v>30100</v>
      </c>
      <c r="Q120" s="513">
        <v>30100</v>
      </c>
      <c r="R120" s="1354" t="s">
        <v>96</v>
      </c>
      <c r="S120" s="73">
        <v>36</v>
      </c>
      <c r="T120" s="73">
        <v>36</v>
      </c>
      <c r="U120" s="74">
        <v>36</v>
      </c>
    </row>
    <row r="121" spans="1:23" ht="21" customHeight="1" x14ac:dyDescent="0.2">
      <c r="A121" s="1276"/>
      <c r="B121" s="1277"/>
      <c r="C121" s="1511"/>
      <c r="D121" s="1515"/>
      <c r="E121" s="1342"/>
      <c r="F121" s="1344"/>
      <c r="G121" s="1285"/>
      <c r="H121" s="1506"/>
      <c r="I121" s="578" t="s">
        <v>40</v>
      </c>
      <c r="J121" s="322"/>
      <c r="K121" s="432">
        <f>37456+56162</f>
        <v>93618</v>
      </c>
      <c r="L121" s="322">
        <f t="shared" ref="L121" si="7">M121+O121</f>
        <v>0</v>
      </c>
      <c r="M121" s="320"/>
      <c r="N121" s="320"/>
      <c r="O121" s="340"/>
      <c r="P121" s="341"/>
      <c r="Q121" s="420"/>
      <c r="R121" s="1389"/>
      <c r="S121" s="91"/>
      <c r="T121" s="91"/>
      <c r="U121" s="92"/>
    </row>
    <row r="122" spans="1:23" ht="14.25" customHeight="1" thickBot="1" x14ac:dyDescent="0.25">
      <c r="A122" s="1058"/>
      <c r="B122" s="1059"/>
      <c r="C122" s="1129"/>
      <c r="D122" s="110"/>
      <c r="E122" s="1459"/>
      <c r="F122" s="1459"/>
      <c r="G122" s="1459"/>
      <c r="H122" s="1463" t="s">
        <v>91</v>
      </c>
      <c r="I122" s="1464"/>
      <c r="J122" s="355">
        <f t="shared" ref="J122:O122" si="8">SUM(J112:J121)</f>
        <v>5166744</v>
      </c>
      <c r="K122" s="356">
        <f t="shared" si="8"/>
        <v>5325189</v>
      </c>
      <c r="L122" s="355">
        <f t="shared" si="8"/>
        <v>5096900</v>
      </c>
      <c r="M122" s="479">
        <f t="shared" si="8"/>
        <v>5096900</v>
      </c>
      <c r="N122" s="479">
        <f t="shared" si="8"/>
        <v>0</v>
      </c>
      <c r="O122" s="572">
        <f t="shared" si="8"/>
        <v>0</v>
      </c>
      <c r="P122" s="404">
        <f>SUM(P112:P121)</f>
        <v>5429600</v>
      </c>
      <c r="Q122" s="393">
        <f>SUM(Q112:Q121)</f>
        <v>5531600</v>
      </c>
      <c r="R122" s="100"/>
      <c r="S122" s="105"/>
      <c r="T122" s="105"/>
      <c r="U122" s="106"/>
    </row>
    <row r="123" spans="1:23" ht="16.5" customHeight="1" x14ac:dyDescent="0.2">
      <c r="A123" s="1037" t="s">
        <v>8</v>
      </c>
      <c r="B123" s="1038" t="s">
        <v>10</v>
      </c>
      <c r="C123" s="1050" t="s">
        <v>10</v>
      </c>
      <c r="D123" s="1296"/>
      <c r="E123" s="1616" t="s">
        <v>310</v>
      </c>
      <c r="F123" s="1323" t="s">
        <v>68</v>
      </c>
      <c r="G123" s="1325" t="s">
        <v>63</v>
      </c>
      <c r="H123" s="1489" t="s">
        <v>263</v>
      </c>
      <c r="I123" s="13" t="s">
        <v>188</v>
      </c>
      <c r="J123" s="330">
        <v>72405</v>
      </c>
      <c r="K123" s="268">
        <v>8088</v>
      </c>
      <c r="L123" s="325">
        <v>150000</v>
      </c>
      <c r="M123" s="326"/>
      <c r="N123" s="326"/>
      <c r="O123" s="329">
        <v>150000</v>
      </c>
      <c r="P123" s="410"/>
      <c r="Q123" s="410"/>
      <c r="R123" s="1326" t="s">
        <v>311</v>
      </c>
      <c r="S123" s="1069">
        <v>10</v>
      </c>
      <c r="T123" s="1069"/>
      <c r="U123" s="1034"/>
    </row>
    <row r="124" spans="1:23" ht="16.5" customHeight="1" x14ac:dyDescent="0.2">
      <c r="A124" s="997"/>
      <c r="B124" s="988"/>
      <c r="C124" s="989"/>
      <c r="D124" s="1279"/>
      <c r="E124" s="1617"/>
      <c r="F124" s="1324"/>
      <c r="G124" s="1285"/>
      <c r="H124" s="1489"/>
      <c r="I124" s="13" t="s">
        <v>40</v>
      </c>
      <c r="J124" s="330"/>
      <c r="K124" s="268"/>
      <c r="L124" s="325">
        <v>395800</v>
      </c>
      <c r="M124" s="326"/>
      <c r="N124" s="326"/>
      <c r="O124" s="329">
        <v>395800</v>
      </c>
      <c r="P124" s="410"/>
      <c r="Q124" s="410"/>
      <c r="R124" s="1327"/>
      <c r="S124" s="1063"/>
      <c r="T124" s="1063"/>
      <c r="U124" s="1035"/>
    </row>
    <row r="125" spans="1:23" ht="18.75" customHeight="1" x14ac:dyDescent="0.2">
      <c r="A125" s="997"/>
      <c r="B125" s="988"/>
      <c r="C125" s="989"/>
      <c r="D125" s="1279"/>
      <c r="E125" s="1617"/>
      <c r="F125" s="1324"/>
      <c r="G125" s="1285"/>
      <c r="H125" s="1489"/>
      <c r="I125" s="227" t="s">
        <v>99</v>
      </c>
      <c r="J125" s="429">
        <v>14481</v>
      </c>
      <c r="K125" s="253">
        <v>14481</v>
      </c>
      <c r="L125" s="450">
        <v>116200</v>
      </c>
      <c r="M125" s="385"/>
      <c r="N125" s="385"/>
      <c r="O125" s="386">
        <f>L125</f>
        <v>116200</v>
      </c>
      <c r="P125" s="238"/>
      <c r="Q125" s="238"/>
      <c r="R125" s="1327"/>
      <c r="S125" s="1063"/>
      <c r="T125" s="1063"/>
      <c r="U125" s="1035"/>
    </row>
    <row r="126" spans="1:23" ht="18" customHeight="1" thickBot="1" x14ac:dyDescent="0.25">
      <c r="A126" s="997"/>
      <c r="B126" s="988"/>
      <c r="C126" s="1047"/>
      <c r="D126" s="1049"/>
      <c r="E126" s="1274"/>
      <c r="F126" s="587"/>
      <c r="G126" s="1051"/>
      <c r="H126" s="586"/>
      <c r="I126" s="82" t="s">
        <v>9</v>
      </c>
      <c r="J126" s="292">
        <f>SUM(J123:J125)</f>
        <v>86886</v>
      </c>
      <c r="K126" s="245">
        <f t="shared" ref="K126:O126" si="9">SUM(K123:K125)</f>
        <v>22569</v>
      </c>
      <c r="L126" s="246">
        <f>SUM(L123:L125)</f>
        <v>662000</v>
      </c>
      <c r="M126" s="395">
        <f t="shared" si="9"/>
        <v>0</v>
      </c>
      <c r="N126" s="395">
        <f t="shared" si="9"/>
        <v>0</v>
      </c>
      <c r="O126" s="396">
        <f t="shared" si="9"/>
        <v>662000</v>
      </c>
      <c r="P126" s="245">
        <f>SUM(P123:P125)</f>
        <v>0</v>
      </c>
      <c r="Q126" s="248">
        <f t="shared" ref="Q126" si="10">SUM(Q123:Q125)</f>
        <v>0</v>
      </c>
      <c r="R126" s="1272"/>
      <c r="S126" s="25"/>
      <c r="T126" s="25"/>
      <c r="U126" s="26"/>
    </row>
    <row r="127" spans="1:23" ht="14.25" customHeight="1" thickBot="1" x14ac:dyDescent="0.25">
      <c r="A127" s="95" t="s">
        <v>8</v>
      </c>
      <c r="B127" s="9" t="s">
        <v>10</v>
      </c>
      <c r="C127" s="1183" t="s">
        <v>11</v>
      </c>
      <c r="D127" s="1183"/>
      <c r="E127" s="1183"/>
      <c r="F127" s="1183"/>
      <c r="G127" s="1183"/>
      <c r="H127" s="1183"/>
      <c r="I127" s="1184"/>
      <c r="J127" s="250">
        <f>J122+J126</f>
        <v>5253630</v>
      </c>
      <c r="K127" s="250">
        <f t="shared" ref="K127:O127" si="11">K122+K126</f>
        <v>5347758</v>
      </c>
      <c r="L127" s="250">
        <f t="shared" si="11"/>
        <v>5758900</v>
      </c>
      <c r="M127" s="250">
        <f t="shared" si="11"/>
        <v>5096900</v>
      </c>
      <c r="N127" s="250">
        <f t="shared" si="11"/>
        <v>0</v>
      </c>
      <c r="O127" s="250">
        <f t="shared" si="11"/>
        <v>662000</v>
      </c>
      <c r="P127" s="250">
        <f>P122+P126</f>
        <v>5429600</v>
      </c>
      <c r="Q127" s="250">
        <f>Q122+Q126</f>
        <v>5531600</v>
      </c>
      <c r="R127" s="1185"/>
      <c r="S127" s="1185"/>
      <c r="T127" s="1185"/>
      <c r="U127" s="1186"/>
    </row>
    <row r="128" spans="1:23" ht="18" customHeight="1" thickBot="1" x14ac:dyDescent="0.25">
      <c r="A128" s="94" t="s">
        <v>8</v>
      </c>
      <c r="B128" s="9" t="s">
        <v>43</v>
      </c>
      <c r="C128" s="1187" t="s">
        <v>255</v>
      </c>
      <c r="D128" s="1188"/>
      <c r="E128" s="1188"/>
      <c r="F128" s="1188"/>
      <c r="G128" s="1188"/>
      <c r="H128" s="1188"/>
      <c r="I128" s="1188"/>
      <c r="J128" s="1188"/>
      <c r="K128" s="1188"/>
      <c r="L128" s="1188"/>
      <c r="M128" s="1188"/>
      <c r="N128" s="1188"/>
      <c r="O128" s="1188"/>
      <c r="P128" s="1188"/>
      <c r="Q128" s="1188"/>
      <c r="R128" s="1188"/>
      <c r="S128" s="1188"/>
      <c r="T128" s="1188"/>
      <c r="U128" s="1189"/>
    </row>
    <row r="129" spans="1:23" ht="27" customHeight="1" x14ac:dyDescent="0.2">
      <c r="A129" s="1294" t="s">
        <v>8</v>
      </c>
      <c r="B129" s="1295" t="s">
        <v>43</v>
      </c>
      <c r="C129" s="1634" t="s">
        <v>8</v>
      </c>
      <c r="D129" s="1083"/>
      <c r="E129" s="1040" t="s">
        <v>228</v>
      </c>
      <c r="F129" s="555" t="s">
        <v>111</v>
      </c>
      <c r="G129" s="1050" t="s">
        <v>53</v>
      </c>
      <c r="H129" s="1128"/>
      <c r="I129" s="775"/>
      <c r="J129" s="451"/>
      <c r="K129" s="775"/>
      <c r="L129" s="485"/>
      <c r="M129" s="486"/>
      <c r="N129" s="486"/>
      <c r="O129" s="487"/>
      <c r="P129" s="485"/>
      <c r="Q129" s="485"/>
      <c r="R129" s="959"/>
      <c r="S129" s="960"/>
      <c r="T129" s="960"/>
      <c r="U129" s="961"/>
    </row>
    <row r="130" spans="1:23" ht="27" customHeight="1" x14ac:dyDescent="0.2">
      <c r="A130" s="1276"/>
      <c r="B130" s="1277"/>
      <c r="C130" s="1511"/>
      <c r="D130" s="1023" t="s">
        <v>8</v>
      </c>
      <c r="E130" s="1001" t="s">
        <v>222</v>
      </c>
      <c r="F130" s="1516" t="s">
        <v>109</v>
      </c>
      <c r="G130" s="224" t="s">
        <v>53</v>
      </c>
      <c r="H130" s="1086" t="s">
        <v>106</v>
      </c>
      <c r="I130" s="122" t="s">
        <v>188</v>
      </c>
      <c r="J130" s="452">
        <v>152311</v>
      </c>
      <c r="K130" s="452">
        <v>152311</v>
      </c>
      <c r="L130" s="342">
        <v>130000</v>
      </c>
      <c r="M130" s="313">
        <v>130000</v>
      </c>
      <c r="N130" s="313"/>
      <c r="O130" s="314"/>
      <c r="P130" s="284">
        <v>130000</v>
      </c>
      <c r="Q130" s="263">
        <v>130000</v>
      </c>
      <c r="R130" s="123" t="s">
        <v>269</v>
      </c>
      <c r="S130" s="534" t="s">
        <v>213</v>
      </c>
      <c r="T130" s="534" t="s">
        <v>213</v>
      </c>
      <c r="U130" s="535" t="s">
        <v>213</v>
      </c>
    </row>
    <row r="131" spans="1:23" ht="26.25" customHeight="1" x14ac:dyDescent="0.2">
      <c r="A131" s="1276"/>
      <c r="B131" s="1277"/>
      <c r="C131" s="1511"/>
      <c r="D131" s="1004"/>
      <c r="E131" s="998"/>
      <c r="F131" s="1320"/>
      <c r="G131" s="990"/>
      <c r="H131" s="1089"/>
      <c r="I131" s="190" t="s">
        <v>99</v>
      </c>
      <c r="J131" s="453">
        <v>105653</v>
      </c>
      <c r="K131" s="453">
        <v>105653</v>
      </c>
      <c r="L131" s="463">
        <v>97000</v>
      </c>
      <c r="M131" s="317">
        <v>97000</v>
      </c>
      <c r="N131" s="317"/>
      <c r="O131" s="318"/>
      <c r="P131" s="614">
        <v>80000</v>
      </c>
      <c r="Q131" s="263">
        <v>80000</v>
      </c>
      <c r="R131" s="206" t="s">
        <v>119</v>
      </c>
      <c r="S131" s="207">
        <v>1</v>
      </c>
      <c r="T131" s="207">
        <v>1</v>
      </c>
      <c r="U131" s="208">
        <v>1</v>
      </c>
    </row>
    <row r="132" spans="1:23" ht="28.5" customHeight="1" x14ac:dyDescent="0.2">
      <c r="A132" s="1276"/>
      <c r="B132" s="1277"/>
      <c r="C132" s="1511"/>
      <c r="D132" s="1004"/>
      <c r="E132" s="998"/>
      <c r="F132" s="768"/>
      <c r="G132" s="990"/>
      <c r="H132" s="1091"/>
      <c r="I132" s="144" t="s">
        <v>40</v>
      </c>
      <c r="J132" s="430"/>
      <c r="K132" s="430"/>
      <c r="L132" s="637">
        <v>61000</v>
      </c>
      <c r="M132" s="638"/>
      <c r="N132" s="638"/>
      <c r="O132" s="639">
        <v>61000</v>
      </c>
      <c r="P132" s="274">
        <v>58000</v>
      </c>
      <c r="Q132" s="275"/>
      <c r="R132" s="206" t="s">
        <v>248</v>
      </c>
      <c r="S132" s="640">
        <v>50</v>
      </c>
      <c r="T132" s="640">
        <v>100</v>
      </c>
      <c r="U132" s="195"/>
    </row>
    <row r="133" spans="1:23" ht="20.25" customHeight="1" x14ac:dyDescent="0.2">
      <c r="A133" s="1276"/>
      <c r="B133" s="1277"/>
      <c r="C133" s="1511"/>
      <c r="D133" s="1021"/>
      <c r="E133" s="1002"/>
      <c r="F133" s="769"/>
      <c r="G133" s="1032"/>
      <c r="H133" s="1091"/>
      <c r="I133" s="121" t="s">
        <v>107</v>
      </c>
      <c r="J133" s="456">
        <v>65825</v>
      </c>
      <c r="K133" s="456">
        <v>65825</v>
      </c>
      <c r="L133" s="401"/>
      <c r="M133" s="323"/>
      <c r="N133" s="323"/>
      <c r="O133" s="340"/>
      <c r="P133" s="420"/>
      <c r="Q133" s="341"/>
      <c r="R133" s="527" t="s">
        <v>54</v>
      </c>
      <c r="S133" s="529">
        <v>69</v>
      </c>
      <c r="T133" s="529">
        <v>69</v>
      </c>
      <c r="U133" s="530">
        <v>69</v>
      </c>
    </row>
    <row r="134" spans="1:23" ht="28.5" customHeight="1" x14ac:dyDescent="0.2">
      <c r="A134" s="1276"/>
      <c r="B134" s="1277"/>
      <c r="C134" s="1511"/>
      <c r="D134" s="1022"/>
      <c r="E134" s="462" t="s">
        <v>249</v>
      </c>
      <c r="F134" s="1148"/>
      <c r="G134" s="672"/>
      <c r="H134" s="1091"/>
      <c r="I134" s="18" t="s">
        <v>99</v>
      </c>
      <c r="J134" s="431">
        <v>5792</v>
      </c>
      <c r="K134" s="431">
        <v>5792</v>
      </c>
      <c r="L134" s="461"/>
      <c r="M134" s="415"/>
      <c r="N134" s="415"/>
      <c r="O134" s="287"/>
      <c r="P134" s="670"/>
      <c r="Q134" s="291"/>
      <c r="R134" s="1054"/>
      <c r="S134" s="671"/>
      <c r="T134" s="671"/>
      <c r="U134" s="1014"/>
    </row>
    <row r="135" spans="1:23" ht="16.5" customHeight="1" x14ac:dyDescent="0.2">
      <c r="A135" s="1276"/>
      <c r="B135" s="1277"/>
      <c r="C135" s="1511"/>
      <c r="D135" s="1004" t="s">
        <v>10</v>
      </c>
      <c r="E135" s="1119" t="s">
        <v>94</v>
      </c>
      <c r="F135" s="768"/>
      <c r="G135" s="989" t="s">
        <v>53</v>
      </c>
      <c r="H135" s="1091"/>
      <c r="I135" s="190" t="s">
        <v>188</v>
      </c>
      <c r="J135" s="428">
        <v>173801</v>
      </c>
      <c r="K135" s="434">
        <v>174911</v>
      </c>
      <c r="L135" s="312">
        <v>150000</v>
      </c>
      <c r="M135" s="311">
        <v>150000</v>
      </c>
      <c r="N135" s="311"/>
      <c r="O135" s="331"/>
      <c r="P135" s="284">
        <v>150000</v>
      </c>
      <c r="Q135" s="269">
        <v>150000</v>
      </c>
      <c r="R135" s="653" t="s">
        <v>125</v>
      </c>
      <c r="S135" s="654" t="s">
        <v>214</v>
      </c>
      <c r="T135" s="654" t="s">
        <v>214</v>
      </c>
      <c r="U135" s="655" t="s">
        <v>214</v>
      </c>
    </row>
    <row r="136" spans="1:23" ht="66.75" customHeight="1" x14ac:dyDescent="0.2">
      <c r="A136" s="1276"/>
      <c r="B136" s="1277"/>
      <c r="C136" s="1511"/>
      <c r="D136" s="1004"/>
      <c r="E136" s="1080" t="s">
        <v>283</v>
      </c>
      <c r="F136" s="769"/>
      <c r="G136" s="556"/>
      <c r="H136" s="1091"/>
      <c r="I136" s="79" t="s">
        <v>188</v>
      </c>
      <c r="J136" s="429"/>
      <c r="K136" s="432"/>
      <c r="L136" s="322">
        <v>10000</v>
      </c>
      <c r="M136" s="319">
        <v>10000</v>
      </c>
      <c r="N136" s="319"/>
      <c r="O136" s="412"/>
      <c r="P136" s="267"/>
      <c r="Q136" s="238"/>
      <c r="R136" s="107" t="s">
        <v>312</v>
      </c>
      <c r="S136" s="135" t="s">
        <v>246</v>
      </c>
      <c r="T136" s="135"/>
      <c r="U136" s="136"/>
    </row>
    <row r="137" spans="1:23" ht="22.5" customHeight="1" x14ac:dyDescent="0.2">
      <c r="A137" s="1276"/>
      <c r="B137" s="1277"/>
      <c r="C137" s="1511"/>
      <c r="D137" s="641" t="s">
        <v>43</v>
      </c>
      <c r="E137" s="1328" t="s">
        <v>284</v>
      </c>
      <c r="F137" s="1036"/>
      <c r="G137" s="989" t="s">
        <v>53</v>
      </c>
      <c r="H137" s="1488"/>
      <c r="I137" s="500" t="s">
        <v>40</v>
      </c>
      <c r="J137" s="278">
        <v>5213</v>
      </c>
      <c r="K137" s="435">
        <v>5213</v>
      </c>
      <c r="L137" s="576">
        <v>3000</v>
      </c>
      <c r="M137" s="358">
        <v>3000</v>
      </c>
      <c r="N137" s="358"/>
      <c r="O137" s="306"/>
      <c r="P137" s="613">
        <v>3000</v>
      </c>
      <c r="Q137" s="336">
        <v>3000</v>
      </c>
      <c r="R137" s="1329" t="s">
        <v>270</v>
      </c>
      <c r="S137" s="1331" t="s">
        <v>247</v>
      </c>
      <c r="T137" s="1331" t="s">
        <v>229</v>
      </c>
      <c r="U137" s="1181" t="s">
        <v>229</v>
      </c>
    </row>
    <row r="138" spans="1:23" ht="31.5" customHeight="1" x14ac:dyDescent="0.2">
      <c r="A138" s="1276"/>
      <c r="B138" s="1277"/>
      <c r="C138" s="1511"/>
      <c r="D138" s="642"/>
      <c r="E138" s="1264"/>
      <c r="F138" s="1036"/>
      <c r="G138" s="990"/>
      <c r="H138" s="1428"/>
      <c r="I138" s="515" t="s">
        <v>99</v>
      </c>
      <c r="J138" s="418"/>
      <c r="K138" s="436"/>
      <c r="L138" s="316">
        <v>5100</v>
      </c>
      <c r="M138" s="315">
        <v>5100</v>
      </c>
      <c r="N138" s="315"/>
      <c r="O138" s="483"/>
      <c r="P138" s="657">
        <v>2100</v>
      </c>
      <c r="Q138" s="501">
        <v>2100</v>
      </c>
      <c r="R138" s="1330"/>
      <c r="S138" s="1332"/>
      <c r="T138" s="1332"/>
      <c r="U138" s="1182"/>
    </row>
    <row r="139" spans="1:23" ht="40.5" customHeight="1" x14ac:dyDescent="0.2">
      <c r="A139" s="1339"/>
      <c r="B139" s="1340"/>
      <c r="C139" s="1528"/>
      <c r="D139" s="643"/>
      <c r="E139" s="1461"/>
      <c r="F139" s="548"/>
      <c r="G139" s="1032"/>
      <c r="H139" s="977"/>
      <c r="I139" s="121" t="s">
        <v>99</v>
      </c>
      <c r="J139" s="429"/>
      <c r="K139" s="432"/>
      <c r="L139" s="322">
        <v>500</v>
      </c>
      <c r="M139" s="319">
        <v>500</v>
      </c>
      <c r="N139" s="319"/>
      <c r="O139" s="412"/>
      <c r="P139" s="420"/>
      <c r="Q139" s="341"/>
      <c r="R139" s="107" t="s">
        <v>271</v>
      </c>
      <c r="S139" s="226" t="s">
        <v>241</v>
      </c>
      <c r="T139" s="226"/>
      <c r="U139" s="656"/>
    </row>
    <row r="140" spans="1:23" ht="41.25" customHeight="1" x14ac:dyDescent="0.2">
      <c r="A140" s="987"/>
      <c r="B140" s="988"/>
      <c r="C140" s="1075"/>
      <c r="D140" s="198" t="s">
        <v>48</v>
      </c>
      <c r="E140" s="1052" t="s">
        <v>285</v>
      </c>
      <c r="F140" s="1061"/>
      <c r="G140" s="1012" t="s">
        <v>53</v>
      </c>
      <c r="H140" s="1089"/>
      <c r="I140" s="209" t="s">
        <v>99</v>
      </c>
      <c r="J140" s="268"/>
      <c r="K140" s="431"/>
      <c r="L140" s="464">
        <v>8000</v>
      </c>
      <c r="M140" s="465">
        <v>8000</v>
      </c>
      <c r="N140" s="1063"/>
      <c r="O140" s="1035"/>
      <c r="P140" s="511"/>
      <c r="Q140" s="410"/>
      <c r="R140" s="910" t="s">
        <v>272</v>
      </c>
      <c r="S140" s="560">
        <v>1</v>
      </c>
      <c r="T140" s="1087"/>
      <c r="U140" s="1088"/>
    </row>
    <row r="141" spans="1:23" ht="88.5" customHeight="1" x14ac:dyDescent="0.2">
      <c r="A141" s="987"/>
      <c r="B141" s="988"/>
      <c r="C141" s="1075"/>
      <c r="D141" s="198"/>
      <c r="E141" s="1052"/>
      <c r="F141" s="1061"/>
      <c r="G141" s="1012"/>
      <c r="H141" s="1089"/>
      <c r="I141" s="156" t="s">
        <v>99</v>
      </c>
      <c r="J141" s="444"/>
      <c r="K141" s="444"/>
      <c r="L141" s="580">
        <v>50000</v>
      </c>
      <c r="M141" s="526">
        <v>50000</v>
      </c>
      <c r="N141" s="141"/>
      <c r="O141" s="142"/>
      <c r="P141" s="631"/>
      <c r="Q141" s="339"/>
      <c r="R141" s="770" t="s">
        <v>313</v>
      </c>
      <c r="S141" s="664">
        <v>100</v>
      </c>
      <c r="T141" s="632"/>
      <c r="U141" s="633"/>
      <c r="W141" s="399"/>
    </row>
    <row r="142" spans="1:23" ht="41.25" customHeight="1" x14ac:dyDescent="0.2">
      <c r="A142" s="987"/>
      <c r="B142" s="988"/>
      <c r="C142" s="1075"/>
      <c r="D142" s="630"/>
      <c r="E142" s="1095"/>
      <c r="F142" s="1116"/>
      <c r="G142" s="629"/>
      <c r="H142" s="491"/>
      <c r="I142" s="121" t="s">
        <v>99</v>
      </c>
      <c r="J142" s="253"/>
      <c r="K142" s="432"/>
      <c r="L142" s="456">
        <v>122000</v>
      </c>
      <c r="M142" s="658">
        <v>122000</v>
      </c>
      <c r="N142" s="659"/>
      <c r="O142" s="660"/>
      <c r="P142" s="661"/>
      <c r="Q142" s="419"/>
      <c r="R142" s="169" t="s">
        <v>273</v>
      </c>
      <c r="S142" s="665">
        <v>100</v>
      </c>
      <c r="T142" s="662"/>
      <c r="U142" s="663"/>
    </row>
    <row r="143" spans="1:23" ht="15.75" customHeight="1" x14ac:dyDescent="0.2">
      <c r="A143" s="1276"/>
      <c r="B143" s="1277"/>
      <c r="C143" s="1511"/>
      <c r="D143" s="1615" t="s">
        <v>49</v>
      </c>
      <c r="E143" s="1313" t="s">
        <v>223</v>
      </c>
      <c r="F143" s="1061"/>
      <c r="G143" s="1012" t="s">
        <v>53</v>
      </c>
      <c r="H143" s="1480" t="s">
        <v>126</v>
      </c>
      <c r="I143" s="209" t="s">
        <v>99</v>
      </c>
      <c r="J143" s="431">
        <v>321478</v>
      </c>
      <c r="K143" s="431">
        <v>321478</v>
      </c>
      <c r="L143" s="617">
        <v>376800</v>
      </c>
      <c r="M143" s="465">
        <v>376800</v>
      </c>
      <c r="N143" s="1063"/>
      <c r="O143" s="1035"/>
      <c r="P143" s="511">
        <v>472000</v>
      </c>
      <c r="Q143" s="410">
        <v>495000</v>
      </c>
      <c r="R143" s="1191" t="s">
        <v>305</v>
      </c>
      <c r="S143" s="1483">
        <v>165</v>
      </c>
      <c r="T143" s="1483">
        <v>170</v>
      </c>
      <c r="U143" s="1485">
        <v>175</v>
      </c>
    </row>
    <row r="144" spans="1:23" ht="15.75" customHeight="1" x14ac:dyDescent="0.2">
      <c r="A144" s="1276"/>
      <c r="B144" s="1277"/>
      <c r="C144" s="1511"/>
      <c r="D144" s="1615"/>
      <c r="E144" s="1612"/>
      <c r="F144" s="1036"/>
      <c r="G144" s="1012"/>
      <c r="H144" s="1467"/>
      <c r="I144" s="209" t="s">
        <v>107</v>
      </c>
      <c r="J144" s="431">
        <v>6482</v>
      </c>
      <c r="K144" s="431">
        <v>6482</v>
      </c>
      <c r="L144" s="617"/>
      <c r="M144" s="465"/>
      <c r="N144" s="1063"/>
      <c r="O144" s="1035"/>
      <c r="P144" s="511"/>
      <c r="Q144" s="410"/>
      <c r="R144" s="1191"/>
      <c r="S144" s="1484"/>
      <c r="T144" s="1484"/>
      <c r="U144" s="1486"/>
    </row>
    <row r="145" spans="1:23" ht="15" customHeight="1" x14ac:dyDescent="0.2">
      <c r="A145" s="1276"/>
      <c r="B145" s="1277"/>
      <c r="C145" s="1511"/>
      <c r="D145" s="1615"/>
      <c r="E145" s="575"/>
      <c r="F145" s="1036"/>
      <c r="G145" s="1012"/>
      <c r="H145" s="1467"/>
      <c r="I145" s="515" t="s">
        <v>99</v>
      </c>
      <c r="J145" s="418">
        <v>11585</v>
      </c>
      <c r="K145" s="436">
        <v>11585</v>
      </c>
      <c r="L145" s="453"/>
      <c r="M145" s="516"/>
      <c r="N145" s="517"/>
      <c r="O145" s="518"/>
      <c r="P145" s="418"/>
      <c r="Q145" s="443"/>
      <c r="R145" s="151"/>
      <c r="S145" s="519"/>
      <c r="T145" s="520"/>
      <c r="U145" s="521"/>
    </row>
    <row r="146" spans="1:23" ht="52.5" customHeight="1" x14ac:dyDescent="0.2">
      <c r="A146" s="1276"/>
      <c r="B146" s="1277"/>
      <c r="C146" s="1511"/>
      <c r="D146" s="1615"/>
      <c r="E146" s="771"/>
      <c r="F146" s="768"/>
      <c r="G146" s="1012"/>
      <c r="H146" s="524" t="s">
        <v>106</v>
      </c>
      <c r="I146" s="156" t="s">
        <v>99</v>
      </c>
      <c r="J146" s="430">
        <v>168038</v>
      </c>
      <c r="K146" s="430">
        <f>168038+15519</f>
        <v>183557</v>
      </c>
      <c r="L146" s="982">
        <v>123200</v>
      </c>
      <c r="M146" s="526">
        <v>123200</v>
      </c>
      <c r="N146" s="558"/>
      <c r="O146" s="559"/>
      <c r="P146" s="283">
        <v>50000</v>
      </c>
      <c r="Q146" s="265">
        <v>50000</v>
      </c>
      <c r="R146" s="159" t="s">
        <v>274</v>
      </c>
      <c r="S146" s="619" t="s">
        <v>231</v>
      </c>
      <c r="T146" s="619" t="s">
        <v>230</v>
      </c>
      <c r="U146" s="772" t="s">
        <v>232</v>
      </c>
    </row>
    <row r="147" spans="1:23" ht="38.25" customHeight="1" x14ac:dyDescent="0.2">
      <c r="A147" s="1276"/>
      <c r="B147" s="1277"/>
      <c r="C147" s="1511"/>
      <c r="D147" s="1615"/>
      <c r="E147" s="1052"/>
      <c r="F147" s="768"/>
      <c r="G147" s="1012"/>
      <c r="H147" s="1091"/>
      <c r="I147" s="522" t="s">
        <v>99</v>
      </c>
      <c r="J147" s="436"/>
      <c r="K147" s="436"/>
      <c r="L147" s="579">
        <v>9000</v>
      </c>
      <c r="M147" s="516"/>
      <c r="N147" s="517"/>
      <c r="O147" s="518">
        <v>9000</v>
      </c>
      <c r="P147" s="657">
        <v>140000</v>
      </c>
      <c r="Q147" s="263"/>
      <c r="R147" s="211" t="s">
        <v>212</v>
      </c>
      <c r="S147" s="261" t="s">
        <v>79</v>
      </c>
      <c r="T147" s="523">
        <v>1</v>
      </c>
      <c r="U147" s="1149"/>
      <c r="W147" s="399"/>
    </row>
    <row r="148" spans="1:23" ht="18.75" customHeight="1" x14ac:dyDescent="0.2">
      <c r="A148" s="1276"/>
      <c r="B148" s="1277"/>
      <c r="C148" s="1511"/>
      <c r="D148" s="1615"/>
      <c r="E148" s="1313"/>
      <c r="F148" s="525"/>
      <c r="G148" s="990"/>
      <c r="H148" s="1091"/>
      <c r="I148" s="209" t="s">
        <v>99</v>
      </c>
      <c r="J148" s="330">
        <f>40547+178087</f>
        <v>218634</v>
      </c>
      <c r="K148" s="431">
        <f>40547+106531-67842</f>
        <v>79236</v>
      </c>
      <c r="L148" s="328"/>
      <c r="M148" s="326"/>
      <c r="N148" s="326"/>
      <c r="O148" s="329"/>
      <c r="P148" s="330"/>
      <c r="Q148" s="268"/>
      <c r="R148" s="1611" t="s">
        <v>183</v>
      </c>
      <c r="S148" s="225" t="s">
        <v>133</v>
      </c>
      <c r="T148" s="42"/>
      <c r="U148" s="512"/>
    </row>
    <row r="149" spans="1:23" ht="18" customHeight="1" x14ac:dyDescent="0.2">
      <c r="A149" s="1276"/>
      <c r="B149" s="1277"/>
      <c r="C149" s="1511"/>
      <c r="D149" s="1615"/>
      <c r="E149" s="1491"/>
      <c r="F149" s="532"/>
      <c r="G149" s="1032"/>
      <c r="H149" s="1141"/>
      <c r="I149" s="531" t="s">
        <v>40</v>
      </c>
      <c r="J149" s="330"/>
      <c r="K149" s="431"/>
      <c r="L149" s="328">
        <f>O149</f>
        <v>92500</v>
      </c>
      <c r="M149" s="326"/>
      <c r="N149" s="326"/>
      <c r="O149" s="329">
        <v>92500</v>
      </c>
      <c r="P149" s="330"/>
      <c r="Q149" s="268"/>
      <c r="R149" s="1247"/>
      <c r="S149" s="225"/>
      <c r="T149" s="42"/>
      <c r="U149" s="512"/>
    </row>
    <row r="150" spans="1:23" ht="66.75" customHeight="1" x14ac:dyDescent="0.2">
      <c r="A150" s="997"/>
      <c r="B150" s="988"/>
      <c r="C150" s="528"/>
      <c r="D150" s="1023" t="s">
        <v>52</v>
      </c>
      <c r="E150" s="1282" t="s">
        <v>83</v>
      </c>
      <c r="F150" s="561"/>
      <c r="G150" s="224" t="s">
        <v>53</v>
      </c>
      <c r="H150" s="1466" t="s">
        <v>106</v>
      </c>
      <c r="I150" s="500" t="s">
        <v>188</v>
      </c>
      <c r="J150" s="435">
        <v>29049</v>
      </c>
      <c r="K150" s="435">
        <f>29049+64522</f>
        <v>93571</v>
      </c>
      <c r="L150" s="581">
        <v>25000</v>
      </c>
      <c r="M150" s="562"/>
      <c r="N150" s="562"/>
      <c r="O150" s="347">
        <v>25000</v>
      </c>
      <c r="P150" s="615">
        <v>25000</v>
      </c>
      <c r="Q150" s="277">
        <v>25000</v>
      </c>
      <c r="R150" s="1508" t="s">
        <v>306</v>
      </c>
      <c r="S150" s="183">
        <v>11</v>
      </c>
      <c r="T150" s="183">
        <v>5</v>
      </c>
      <c r="U150" s="74">
        <v>5</v>
      </c>
    </row>
    <row r="151" spans="1:23" ht="102" customHeight="1" x14ac:dyDescent="0.2">
      <c r="A151" s="997"/>
      <c r="B151" s="988"/>
      <c r="C151" s="528"/>
      <c r="D151" s="1093"/>
      <c r="E151" s="1342"/>
      <c r="F151" s="563"/>
      <c r="G151" s="962"/>
      <c r="H151" s="1631"/>
      <c r="I151" s="121" t="s">
        <v>40</v>
      </c>
      <c r="J151" s="432"/>
      <c r="K151" s="432"/>
      <c r="L151" s="582">
        <v>55000</v>
      </c>
      <c r="M151" s="983"/>
      <c r="N151" s="382"/>
      <c r="O151" s="349">
        <v>55000</v>
      </c>
      <c r="P151" s="280"/>
      <c r="Q151" s="279"/>
      <c r="R151" s="1509"/>
      <c r="S151" s="1150"/>
      <c r="T151" s="1150"/>
      <c r="U151" s="109"/>
    </row>
    <row r="152" spans="1:23" ht="15.75" customHeight="1" thickBot="1" x14ac:dyDescent="0.25">
      <c r="A152" s="309"/>
      <c r="B152" s="1059"/>
      <c r="C152" s="111"/>
      <c r="D152" s="115"/>
      <c r="E152" s="115"/>
      <c r="F152" s="115"/>
      <c r="G152" s="115"/>
      <c r="H152" s="1474" t="s">
        <v>91</v>
      </c>
      <c r="I152" s="1475"/>
      <c r="J152" s="390">
        <f t="shared" ref="J152:Q152" si="12">SUM(J130:J151)</f>
        <v>1263861</v>
      </c>
      <c r="K152" s="421">
        <f t="shared" si="12"/>
        <v>1205614</v>
      </c>
      <c r="L152" s="421">
        <f t="shared" si="12"/>
        <v>1318100</v>
      </c>
      <c r="M152" s="390">
        <f t="shared" si="12"/>
        <v>1075600</v>
      </c>
      <c r="N152" s="985">
        <f t="shared" si="12"/>
        <v>0</v>
      </c>
      <c r="O152" s="938">
        <f t="shared" si="12"/>
        <v>242500</v>
      </c>
      <c r="P152" s="421">
        <f t="shared" si="12"/>
        <v>1110100</v>
      </c>
      <c r="Q152" s="390">
        <f t="shared" si="12"/>
        <v>935100</v>
      </c>
      <c r="R152" s="112"/>
      <c r="S152" s="113"/>
      <c r="T152" s="113"/>
      <c r="U152" s="106"/>
    </row>
    <row r="153" spans="1:23" ht="25.5" customHeight="1" x14ac:dyDescent="0.2">
      <c r="A153" s="1276" t="s">
        <v>8</v>
      </c>
      <c r="B153" s="1277" t="s">
        <v>43</v>
      </c>
      <c r="C153" s="1279" t="s">
        <v>10</v>
      </c>
      <c r="D153" s="1039"/>
      <c r="E153" s="1297" t="s">
        <v>286</v>
      </c>
      <c r="F153" s="1043" t="s">
        <v>68</v>
      </c>
      <c r="G153" s="1044" t="s">
        <v>53</v>
      </c>
      <c r="H153" s="1479" t="s">
        <v>127</v>
      </c>
      <c r="I153" s="81" t="s">
        <v>99</v>
      </c>
      <c r="J153" s="278">
        <v>57924</v>
      </c>
      <c r="K153" s="414">
        <v>40735</v>
      </c>
      <c r="L153" s="397">
        <v>34600</v>
      </c>
      <c r="M153" s="984">
        <v>10000</v>
      </c>
      <c r="N153" s="986"/>
      <c r="O153" s="890">
        <v>24600</v>
      </c>
      <c r="P153" s="278">
        <v>70000</v>
      </c>
      <c r="Q153" s="305"/>
      <c r="R153" s="994" t="s">
        <v>129</v>
      </c>
      <c r="S153" s="73">
        <v>1</v>
      </c>
      <c r="T153" s="73"/>
      <c r="U153" s="74"/>
    </row>
    <row r="154" spans="1:23" ht="27.75" customHeight="1" x14ac:dyDescent="0.2">
      <c r="A154" s="1276"/>
      <c r="B154" s="1277"/>
      <c r="C154" s="1279"/>
      <c r="D154" s="1004"/>
      <c r="E154" s="1313"/>
      <c r="F154" s="1003"/>
      <c r="G154" s="990"/>
      <c r="H154" s="1381"/>
      <c r="I154" s="209" t="s">
        <v>107</v>
      </c>
      <c r="J154" s="330"/>
      <c r="K154" s="268"/>
      <c r="L154" s="617">
        <v>4400</v>
      </c>
      <c r="M154" s="676"/>
      <c r="N154" s="327"/>
      <c r="O154" s="329">
        <v>4400</v>
      </c>
      <c r="P154" s="330"/>
      <c r="Q154" s="268"/>
      <c r="R154" s="911" t="s">
        <v>276</v>
      </c>
      <c r="S154" s="1013">
        <v>1</v>
      </c>
      <c r="T154" s="194"/>
      <c r="U154" s="195"/>
    </row>
    <row r="155" spans="1:23" ht="26.25" customHeight="1" x14ac:dyDescent="0.2">
      <c r="A155" s="1276"/>
      <c r="B155" s="1277"/>
      <c r="C155" s="1279"/>
      <c r="D155" s="1004"/>
      <c r="E155" s="1201"/>
      <c r="F155" s="1635" t="s">
        <v>287</v>
      </c>
      <c r="G155" s="990"/>
      <c r="H155" s="1381"/>
      <c r="I155" s="675" t="s">
        <v>40</v>
      </c>
      <c r="J155" s="6"/>
      <c r="K155" s="603"/>
      <c r="L155" s="29">
        <v>14500</v>
      </c>
      <c r="M155" s="628"/>
      <c r="N155" s="628"/>
      <c r="O155" s="43">
        <v>14500</v>
      </c>
      <c r="P155" s="330"/>
      <c r="Q155" s="268"/>
      <c r="R155" s="912" t="s">
        <v>275</v>
      </c>
      <c r="S155" s="141">
        <v>2</v>
      </c>
      <c r="T155" s="194"/>
      <c r="U155" s="195"/>
    </row>
    <row r="156" spans="1:23" ht="14.25" customHeight="1" x14ac:dyDescent="0.2">
      <c r="A156" s="1276"/>
      <c r="B156" s="1277"/>
      <c r="C156" s="1279"/>
      <c r="D156" s="1004"/>
      <c r="E156" s="889"/>
      <c r="F156" s="1636"/>
      <c r="G156" s="990"/>
      <c r="H156" s="1381"/>
      <c r="I156" s="121"/>
      <c r="J156" s="429"/>
      <c r="K156" s="253"/>
      <c r="L156" s="322"/>
      <c r="M156" s="319"/>
      <c r="N156" s="319"/>
      <c r="O156" s="412"/>
      <c r="P156" s="429"/>
      <c r="Q156" s="253"/>
      <c r="R156" s="234" t="s">
        <v>250</v>
      </c>
      <c r="S156" s="459"/>
      <c r="T156" s="303">
        <v>1</v>
      </c>
      <c r="U156" s="304"/>
      <c r="W156" s="399"/>
    </row>
    <row r="157" spans="1:23" ht="15.75" customHeight="1" thickBot="1" x14ac:dyDescent="0.25">
      <c r="A157" s="309"/>
      <c r="B157" s="1059"/>
      <c r="C157" s="781"/>
      <c r="D157" s="1084"/>
      <c r="E157" s="1042"/>
      <c r="F157" s="574"/>
      <c r="G157" s="1051"/>
      <c r="H157" s="59"/>
      <c r="I157" s="82" t="s">
        <v>9</v>
      </c>
      <c r="J157" s="242">
        <f>J153</f>
        <v>57924</v>
      </c>
      <c r="K157" s="241">
        <f>K153</f>
        <v>40735</v>
      </c>
      <c r="L157" s="276">
        <f>L156+L155+L154+L153</f>
        <v>53500</v>
      </c>
      <c r="M157" s="276">
        <f t="shared" ref="M157:Q157" si="13">M156+M155+M154+M153</f>
        <v>10000</v>
      </c>
      <c r="N157" s="276">
        <f t="shared" si="13"/>
        <v>0</v>
      </c>
      <c r="O157" s="245">
        <f>O156+O155+O154+O153</f>
        <v>43500</v>
      </c>
      <c r="P157" s="246">
        <f>P156+P155+P154+P153</f>
        <v>70000</v>
      </c>
      <c r="Q157" s="276">
        <f t="shared" si="13"/>
        <v>0</v>
      </c>
      <c r="R157" s="648"/>
      <c r="S157" s="649"/>
      <c r="T157" s="649"/>
      <c r="U157" s="71"/>
    </row>
    <row r="158" spans="1:23" ht="14.25" customHeight="1" x14ac:dyDescent="0.2">
      <c r="A158" s="1294" t="s">
        <v>8</v>
      </c>
      <c r="B158" s="1295" t="s">
        <v>43</v>
      </c>
      <c r="C158" s="1296" t="s">
        <v>43</v>
      </c>
      <c r="D158" s="1632"/>
      <c r="E158" s="1305" t="s">
        <v>70</v>
      </c>
      <c r="F158" s="1308" t="s">
        <v>108</v>
      </c>
      <c r="G158" s="1325" t="s">
        <v>79</v>
      </c>
      <c r="H158" s="1630" t="s">
        <v>92</v>
      </c>
      <c r="I158" s="41" t="s">
        <v>40</v>
      </c>
      <c r="J158" s="584">
        <v>98471</v>
      </c>
      <c r="K158" s="414">
        <f>98471-33546</f>
        <v>64925</v>
      </c>
      <c r="L158" s="328">
        <v>148200</v>
      </c>
      <c r="M158" s="326">
        <v>148200</v>
      </c>
      <c r="N158" s="326"/>
      <c r="O158" s="329"/>
      <c r="P158" s="585">
        <v>148200</v>
      </c>
      <c r="Q158" s="585">
        <v>148200</v>
      </c>
      <c r="R158" s="12" t="s">
        <v>98</v>
      </c>
      <c r="S158" s="1131">
        <v>18</v>
      </c>
      <c r="T158" s="1131">
        <v>18</v>
      </c>
      <c r="U158" s="1132">
        <v>18</v>
      </c>
      <c r="V158" s="11"/>
    </row>
    <row r="159" spans="1:23" ht="14.25" customHeight="1" x14ac:dyDescent="0.2">
      <c r="A159" s="1276"/>
      <c r="B159" s="1277"/>
      <c r="C159" s="1279"/>
      <c r="D159" s="1529"/>
      <c r="E159" s="1306"/>
      <c r="F159" s="1309"/>
      <c r="G159" s="1285"/>
      <c r="H159" s="1489"/>
      <c r="I159" s="227" t="s">
        <v>88</v>
      </c>
      <c r="J159" s="432"/>
      <c r="K159" s="253"/>
      <c r="L159" s="333"/>
      <c r="M159" s="351"/>
      <c r="N159" s="351"/>
      <c r="O159" s="394"/>
      <c r="P159" s="247"/>
      <c r="Q159" s="247"/>
      <c r="R159" s="1271" t="s">
        <v>128</v>
      </c>
      <c r="S159" s="1063">
        <v>2</v>
      </c>
      <c r="T159" s="1063">
        <v>2</v>
      </c>
      <c r="U159" s="1035">
        <v>2</v>
      </c>
      <c r="V159" s="11"/>
    </row>
    <row r="160" spans="1:23" ht="14.25" customHeight="1" thickBot="1" x14ac:dyDescent="0.25">
      <c r="A160" s="1301"/>
      <c r="B160" s="1302"/>
      <c r="C160" s="1304"/>
      <c r="D160" s="1633"/>
      <c r="E160" s="1307"/>
      <c r="F160" s="1310"/>
      <c r="G160" s="1312"/>
      <c r="H160" s="598"/>
      <c r="I160" s="82" t="s">
        <v>9</v>
      </c>
      <c r="J160" s="292">
        <f>SUM(J158:J159)</f>
        <v>98471</v>
      </c>
      <c r="K160" s="245">
        <f>SUM(K158:K159)</f>
        <v>64925</v>
      </c>
      <c r="L160" s="276">
        <f>SUM(L158:L159)</f>
        <v>148200</v>
      </c>
      <c r="M160" s="395">
        <f t="shared" ref="M160:O160" si="14">SUM(M158:M159)</f>
        <v>148200</v>
      </c>
      <c r="N160" s="395">
        <f t="shared" si="14"/>
        <v>0</v>
      </c>
      <c r="O160" s="396">
        <f t="shared" si="14"/>
        <v>0</v>
      </c>
      <c r="P160" s="248">
        <f>SUM(P158:P159)</f>
        <v>148200</v>
      </c>
      <c r="Q160" s="248">
        <f>SUM(Q158:Q159)</f>
        <v>148200</v>
      </c>
      <c r="R160" s="1293"/>
      <c r="S160" s="70"/>
      <c r="T160" s="70"/>
      <c r="U160" s="71"/>
      <c r="V160" s="11"/>
    </row>
    <row r="161" spans="1:22" ht="17.25" customHeight="1" x14ac:dyDescent="0.2">
      <c r="A161" s="1294" t="s">
        <v>8</v>
      </c>
      <c r="B161" s="1295" t="s">
        <v>43</v>
      </c>
      <c r="C161" s="1296" t="s">
        <v>48</v>
      </c>
      <c r="D161" s="1081"/>
      <c r="E161" s="1297" t="s">
        <v>221</v>
      </c>
      <c r="F161" s="1299" t="s">
        <v>151</v>
      </c>
      <c r="G161" s="573" t="s">
        <v>63</v>
      </c>
      <c r="H161" s="1498" t="s">
        <v>105</v>
      </c>
      <c r="I161" s="13" t="s">
        <v>64</v>
      </c>
      <c r="J161" s="330"/>
      <c r="K161" s="268"/>
      <c r="L161" s="328"/>
      <c r="M161" s="326"/>
      <c r="N161" s="326"/>
      <c r="O161" s="329"/>
      <c r="P161" s="247"/>
      <c r="Q161" s="273">
        <v>295400</v>
      </c>
      <c r="R161" s="1092" t="s">
        <v>200</v>
      </c>
      <c r="S161" s="187"/>
      <c r="T161" s="1063">
        <v>1</v>
      </c>
      <c r="U161" s="1035"/>
    </row>
    <row r="162" spans="1:22" ht="15.75" customHeight="1" x14ac:dyDescent="0.2">
      <c r="A162" s="1276"/>
      <c r="B162" s="1277"/>
      <c r="C162" s="1279"/>
      <c r="D162" s="1081"/>
      <c r="E162" s="1201"/>
      <c r="F162" s="1300"/>
      <c r="G162" s="554"/>
      <c r="H162" s="1428"/>
      <c r="I162" s="13" t="s">
        <v>40</v>
      </c>
      <c r="J162" s="330"/>
      <c r="K162" s="268"/>
      <c r="L162" s="328"/>
      <c r="M162" s="326"/>
      <c r="N162" s="326"/>
      <c r="O162" s="329"/>
      <c r="P162" s="247">
        <v>2900</v>
      </c>
      <c r="Q162" s="247">
        <v>15700</v>
      </c>
      <c r="R162" s="1056" t="s">
        <v>66</v>
      </c>
      <c r="S162" s="560"/>
      <c r="T162" s="1063">
        <v>1</v>
      </c>
      <c r="U162" s="1035"/>
    </row>
    <row r="163" spans="1:22" ht="15.75" customHeight="1" x14ac:dyDescent="0.2">
      <c r="A163" s="1276"/>
      <c r="B163" s="1277"/>
      <c r="C163" s="1279"/>
      <c r="D163" s="1081"/>
      <c r="E163" s="1201"/>
      <c r="F163" s="1300"/>
      <c r="G163" s="554"/>
      <c r="H163" s="1499"/>
      <c r="I163" s="79" t="s">
        <v>188</v>
      </c>
      <c r="J163" s="429"/>
      <c r="K163" s="253"/>
      <c r="L163" s="322"/>
      <c r="M163" s="320"/>
      <c r="N163" s="320"/>
      <c r="O163" s="340"/>
      <c r="P163" s="280"/>
      <c r="Q163" s="350">
        <v>36500</v>
      </c>
      <c r="R163" s="1062" t="s">
        <v>209</v>
      </c>
      <c r="S163" s="1063"/>
      <c r="T163" s="1063"/>
      <c r="U163" s="1035">
        <v>30</v>
      </c>
    </row>
    <row r="164" spans="1:22" ht="16.5" customHeight="1" x14ac:dyDescent="0.2">
      <c r="A164" s="1276"/>
      <c r="B164" s="1277"/>
      <c r="C164" s="1279"/>
      <c r="D164" s="1081"/>
      <c r="E164" s="1053"/>
      <c r="F164" s="1300"/>
      <c r="G164" s="990"/>
      <c r="H164" s="669" t="s">
        <v>288</v>
      </c>
      <c r="I164" s="79" t="s">
        <v>99</v>
      </c>
      <c r="J164" s="429">
        <v>14481</v>
      </c>
      <c r="K164" s="253">
        <v>0</v>
      </c>
      <c r="L164" s="322"/>
      <c r="M164" s="320"/>
      <c r="N164" s="320"/>
      <c r="O164" s="340"/>
      <c r="P164" s="280"/>
      <c r="Q164" s="350"/>
      <c r="R164" s="1062"/>
      <c r="S164" s="1063"/>
      <c r="T164" s="1063"/>
      <c r="U164" s="1035"/>
    </row>
    <row r="165" spans="1:22" ht="15" customHeight="1" thickBot="1" x14ac:dyDescent="0.25">
      <c r="A165" s="997"/>
      <c r="B165" s="988"/>
      <c r="C165" s="1047"/>
      <c r="D165" s="1084"/>
      <c r="E165" s="1042"/>
      <c r="F165" s="574"/>
      <c r="G165" s="1051"/>
      <c r="H165" s="59"/>
      <c r="I165" s="82" t="s">
        <v>9</v>
      </c>
      <c r="J165" s="292">
        <f>SUM(J162:J164)</f>
        <v>14481</v>
      </c>
      <c r="K165" s="245">
        <f>SUM(K162:K164)</f>
        <v>0</v>
      </c>
      <c r="L165" s="276">
        <f>SUM(L162:L164)</f>
        <v>0</v>
      </c>
      <c r="M165" s="395">
        <f t="shared" ref="M165:O165" si="15">SUM(M162:M164)</f>
        <v>0</v>
      </c>
      <c r="N165" s="395">
        <f t="shared" si="15"/>
        <v>0</v>
      </c>
      <c r="O165" s="396">
        <f t="shared" si="15"/>
        <v>0</v>
      </c>
      <c r="P165" s="248">
        <f>SUM(P161:P164)</f>
        <v>2900</v>
      </c>
      <c r="Q165" s="245">
        <f>SUM(Q161:Q164)</f>
        <v>347600</v>
      </c>
      <c r="R165" s="1062"/>
      <c r="S165" s="70"/>
      <c r="T165" s="70"/>
      <c r="U165" s="71"/>
      <c r="V165" s="11"/>
    </row>
    <row r="166" spans="1:22" ht="14.25" customHeight="1" thickBot="1" x14ac:dyDescent="0.25">
      <c r="A166" s="95" t="s">
        <v>8</v>
      </c>
      <c r="B166" s="9" t="s">
        <v>43</v>
      </c>
      <c r="C166" s="1183" t="s">
        <v>11</v>
      </c>
      <c r="D166" s="1183"/>
      <c r="E166" s="1183"/>
      <c r="F166" s="1183"/>
      <c r="G166" s="1183"/>
      <c r="H166" s="1183"/>
      <c r="I166" s="1184"/>
      <c r="J166" s="405">
        <f>J165+J160+J157+J152</f>
        <v>1434737</v>
      </c>
      <c r="K166" s="249">
        <f>K165+K160+K157+K152</f>
        <v>1311274</v>
      </c>
      <c r="L166" s="406">
        <f>L165+L160+L157+L152</f>
        <v>1519800</v>
      </c>
      <c r="M166" s="250">
        <f t="shared" ref="M166:Q166" si="16">M165+M160+M157+M152</f>
        <v>1233800</v>
      </c>
      <c r="N166" s="250">
        <f t="shared" si="16"/>
        <v>0</v>
      </c>
      <c r="O166" s="407">
        <f t="shared" si="16"/>
        <v>286000</v>
      </c>
      <c r="P166" s="250">
        <f t="shared" si="16"/>
        <v>1331200</v>
      </c>
      <c r="Q166" s="250">
        <f t="shared" si="16"/>
        <v>1430900</v>
      </c>
      <c r="R166" s="1250"/>
      <c r="S166" s="1185"/>
      <c r="T166" s="1185"/>
      <c r="U166" s="1186"/>
      <c r="V166" s="11"/>
    </row>
    <row r="167" spans="1:22" ht="14.25" customHeight="1" thickBot="1" x14ac:dyDescent="0.25">
      <c r="A167" s="94" t="s">
        <v>8</v>
      </c>
      <c r="B167" s="9" t="s">
        <v>48</v>
      </c>
      <c r="C167" s="1187" t="s">
        <v>264</v>
      </c>
      <c r="D167" s="1188"/>
      <c r="E167" s="1188"/>
      <c r="F167" s="1188"/>
      <c r="G167" s="1188"/>
      <c r="H167" s="1188"/>
      <c r="I167" s="1188"/>
      <c r="J167" s="1188"/>
      <c r="K167" s="1188"/>
      <c r="L167" s="1188"/>
      <c r="M167" s="1188"/>
      <c r="N167" s="1188"/>
      <c r="O167" s="1188"/>
      <c r="P167" s="1188"/>
      <c r="Q167" s="1188"/>
      <c r="R167" s="1188"/>
      <c r="S167" s="1188"/>
      <c r="T167" s="1188"/>
      <c r="U167" s="1189"/>
    </row>
    <row r="168" spans="1:22" ht="31.5" customHeight="1" x14ac:dyDescent="0.2">
      <c r="A168" s="1037" t="s">
        <v>8</v>
      </c>
      <c r="B168" s="1038" t="s">
        <v>48</v>
      </c>
      <c r="C168" s="596" t="s">
        <v>8</v>
      </c>
      <c r="D168" s="963"/>
      <c r="E168" s="964" t="s">
        <v>218</v>
      </c>
      <c r="F168" s="536"/>
      <c r="G168" s="1044" t="s">
        <v>53</v>
      </c>
      <c r="H168" s="1090" t="s">
        <v>195</v>
      </c>
      <c r="I168" s="775"/>
      <c r="J168" s="451"/>
      <c r="K168" s="948"/>
      <c r="L168" s="451"/>
      <c r="M168" s="1151"/>
      <c r="N168" s="486"/>
      <c r="O168" s="455"/>
      <c r="P168" s="1152"/>
      <c r="Q168" s="455"/>
      <c r="R168" s="299"/>
      <c r="S168" s="23"/>
      <c r="T168" s="23"/>
      <c r="U168" s="24"/>
    </row>
    <row r="169" spans="1:22" ht="14.25" customHeight="1" x14ac:dyDescent="0.2">
      <c r="A169" s="987"/>
      <c r="B169" s="988"/>
      <c r="C169" s="114"/>
      <c r="D169" s="1004" t="s">
        <v>8</v>
      </c>
      <c r="E169" s="1052" t="s">
        <v>196</v>
      </c>
      <c r="F169" s="1061"/>
      <c r="G169" s="990"/>
      <c r="H169" s="1153"/>
      <c r="I169" s="500" t="s">
        <v>188</v>
      </c>
      <c r="J169" s="435">
        <v>347544</v>
      </c>
      <c r="K169" s="435">
        <v>762460</v>
      </c>
      <c r="L169" s="895">
        <v>290000</v>
      </c>
      <c r="M169" s="899">
        <v>290000</v>
      </c>
      <c r="N169" s="387"/>
      <c r="O169" s="388"/>
      <c r="P169" s="271">
        <v>290000</v>
      </c>
      <c r="Q169" s="237">
        <v>290000</v>
      </c>
      <c r="R169" s="1517" t="s">
        <v>97</v>
      </c>
      <c r="S169" s="666">
        <v>1.7</v>
      </c>
      <c r="T169" s="667">
        <v>1.2</v>
      </c>
      <c r="U169" s="668">
        <v>1.2</v>
      </c>
      <c r="V169" s="51"/>
    </row>
    <row r="170" spans="1:22" ht="26.25" customHeight="1" x14ac:dyDescent="0.2">
      <c r="A170" s="987"/>
      <c r="B170" s="988"/>
      <c r="C170" s="114"/>
      <c r="D170" s="1004"/>
      <c r="E170" s="1119" t="s">
        <v>244</v>
      </c>
      <c r="F170" s="1061"/>
      <c r="G170" s="990"/>
      <c r="H170" s="1091"/>
      <c r="I170" s="209" t="s">
        <v>188</v>
      </c>
      <c r="J170" s="330"/>
      <c r="K170" s="431">
        <v>345544</v>
      </c>
      <c r="L170" s="431"/>
      <c r="M170" s="327"/>
      <c r="N170" s="326"/>
      <c r="O170" s="510"/>
      <c r="P170" s="511"/>
      <c r="Q170" s="410"/>
      <c r="R170" s="1518"/>
      <c r="S170" s="473"/>
      <c r="T170" s="474"/>
      <c r="U170" s="475"/>
      <c r="V170" s="51"/>
    </row>
    <row r="171" spans="1:22" ht="25.5" customHeight="1" x14ac:dyDescent="0.2">
      <c r="A171" s="987"/>
      <c r="B171" s="988"/>
      <c r="C171" s="114"/>
      <c r="D171" s="1004"/>
      <c r="E171" s="1119" t="s">
        <v>225</v>
      </c>
      <c r="F171" s="1061"/>
      <c r="G171" s="990"/>
      <c r="H171" s="1091"/>
      <c r="I171" s="209"/>
      <c r="J171" s="330"/>
      <c r="K171" s="431"/>
      <c r="L171" s="431"/>
      <c r="M171" s="327"/>
      <c r="N171" s="326"/>
      <c r="O171" s="510"/>
      <c r="P171" s="511"/>
      <c r="Q171" s="410"/>
      <c r="R171" s="1109"/>
      <c r="S171" s="473"/>
      <c r="T171" s="474"/>
      <c r="U171" s="475"/>
      <c r="V171" s="51"/>
    </row>
    <row r="172" spans="1:22" ht="27.75" customHeight="1" x14ac:dyDescent="0.2">
      <c r="A172" s="987"/>
      <c r="B172" s="988"/>
      <c r="C172" s="114"/>
      <c r="D172" s="1004"/>
      <c r="E172" s="1119" t="s">
        <v>226</v>
      </c>
      <c r="F172" s="1061"/>
      <c r="G172" s="990"/>
      <c r="H172" s="1091"/>
      <c r="I172" s="209"/>
      <c r="J172" s="330"/>
      <c r="K172" s="431"/>
      <c r="L172" s="431"/>
      <c r="M172" s="327"/>
      <c r="N172" s="326"/>
      <c r="O172" s="510"/>
      <c r="P172" s="511"/>
      <c r="Q172" s="410"/>
      <c r="R172" s="1109"/>
      <c r="S172" s="473"/>
      <c r="T172" s="474"/>
      <c r="U172" s="475"/>
      <c r="V172" s="51"/>
    </row>
    <row r="173" spans="1:22" ht="14.25" customHeight="1" x14ac:dyDescent="0.2">
      <c r="A173" s="987"/>
      <c r="B173" s="988"/>
      <c r="C173" s="114"/>
      <c r="D173" s="1004"/>
      <c r="E173" s="1478" t="s">
        <v>227</v>
      </c>
      <c r="F173" s="1061"/>
      <c r="G173" s="990"/>
      <c r="H173" s="1091"/>
      <c r="I173" s="209" t="s">
        <v>40</v>
      </c>
      <c r="J173" s="431"/>
      <c r="K173" s="431"/>
      <c r="L173" s="431">
        <v>75200</v>
      </c>
      <c r="M173" s="327">
        <v>75200</v>
      </c>
      <c r="N173" s="326"/>
      <c r="O173" s="329"/>
      <c r="P173" s="511"/>
      <c r="Q173" s="410"/>
      <c r="R173" s="1154" t="s">
        <v>166</v>
      </c>
      <c r="S173" s="1155" t="s">
        <v>155</v>
      </c>
      <c r="T173" s="1155"/>
      <c r="U173" s="1035"/>
      <c r="V173" s="51"/>
    </row>
    <row r="174" spans="1:22" ht="16.5" customHeight="1" x14ac:dyDescent="0.2">
      <c r="A174" s="987"/>
      <c r="B174" s="988"/>
      <c r="C174" s="114"/>
      <c r="D174" s="1021"/>
      <c r="E174" s="1202"/>
      <c r="F174" s="1061"/>
      <c r="G174" s="990"/>
      <c r="H174" s="1091"/>
      <c r="I174" s="121" t="s">
        <v>188</v>
      </c>
      <c r="J174" s="432">
        <v>61081</v>
      </c>
      <c r="K174" s="432">
        <v>0</v>
      </c>
      <c r="L174" s="432"/>
      <c r="M174" s="321"/>
      <c r="N174" s="320"/>
      <c r="O174" s="340"/>
      <c r="P174" s="420"/>
      <c r="Q174" s="341"/>
      <c r="R174" s="1156" t="s">
        <v>166</v>
      </c>
      <c r="S174" s="223" t="s">
        <v>155</v>
      </c>
      <c r="T174" s="223"/>
      <c r="U174" s="109"/>
      <c r="V174" s="51"/>
    </row>
    <row r="175" spans="1:22" ht="29.25" customHeight="1" x14ac:dyDescent="0.2">
      <c r="A175" s="1276"/>
      <c r="B175" s="1277"/>
      <c r="C175" s="1511"/>
      <c r="D175" s="642" t="s">
        <v>10</v>
      </c>
      <c r="E175" s="1264" t="s">
        <v>217</v>
      </c>
      <c r="F175" s="1061"/>
      <c r="G175" s="990"/>
      <c r="H175" s="1488"/>
      <c r="I175" s="13" t="s">
        <v>188</v>
      </c>
      <c r="J175" s="431">
        <v>628475</v>
      </c>
      <c r="K175" s="616">
        <v>901747</v>
      </c>
      <c r="L175" s="431">
        <v>600000</v>
      </c>
      <c r="M175" s="327">
        <v>600000</v>
      </c>
      <c r="N175" s="326"/>
      <c r="O175" s="329"/>
      <c r="P175" s="273">
        <v>600000</v>
      </c>
      <c r="Q175" s="243">
        <v>600000</v>
      </c>
      <c r="R175" s="1105" t="s">
        <v>59</v>
      </c>
      <c r="S175" s="119" t="s">
        <v>216</v>
      </c>
      <c r="T175" s="119" t="s">
        <v>216</v>
      </c>
      <c r="U175" s="120" t="s">
        <v>216</v>
      </c>
    </row>
    <row r="176" spans="1:22" ht="26.25" customHeight="1" x14ac:dyDescent="0.2">
      <c r="A176" s="1276"/>
      <c r="B176" s="1277"/>
      <c r="C176" s="1511"/>
      <c r="D176" s="642"/>
      <c r="E176" s="1264"/>
      <c r="F176" s="1061"/>
      <c r="G176" s="990"/>
      <c r="H176" s="1488"/>
      <c r="I176" s="13"/>
      <c r="J176" s="431"/>
      <c r="K176" s="616"/>
      <c r="L176" s="896"/>
      <c r="M176" s="900"/>
      <c r="N176" s="351"/>
      <c r="O176" s="394"/>
      <c r="P176" s="273"/>
      <c r="Q176" s="243"/>
      <c r="R176" s="912" t="s">
        <v>58</v>
      </c>
      <c r="S176" s="138" t="s">
        <v>215</v>
      </c>
      <c r="T176" s="138" t="s">
        <v>215</v>
      </c>
      <c r="U176" s="139" t="s">
        <v>215</v>
      </c>
    </row>
    <row r="177" spans="1:29" ht="16.5" customHeight="1" x14ac:dyDescent="0.2">
      <c r="A177" s="1276"/>
      <c r="B177" s="1277"/>
      <c r="C177" s="1511"/>
      <c r="D177" s="642"/>
      <c r="E177" s="1513"/>
      <c r="F177" s="1061"/>
      <c r="G177" s="990"/>
      <c r="H177" s="1522"/>
      <c r="I177" s="489"/>
      <c r="J177" s="436"/>
      <c r="K177" s="436"/>
      <c r="L177" s="897"/>
      <c r="M177" s="362"/>
      <c r="N177" s="417"/>
      <c r="O177" s="391"/>
      <c r="P177" s="614"/>
      <c r="Q177" s="263"/>
      <c r="R177" s="196" t="s">
        <v>95</v>
      </c>
      <c r="S177" s="534" t="s">
        <v>130</v>
      </c>
      <c r="T177" s="534" t="s">
        <v>130</v>
      </c>
      <c r="U177" s="535" t="s">
        <v>130</v>
      </c>
    </row>
    <row r="178" spans="1:29" ht="17.25" customHeight="1" x14ac:dyDescent="0.2">
      <c r="A178" s="1276"/>
      <c r="B178" s="1277"/>
      <c r="C178" s="1511"/>
      <c r="D178" s="642"/>
      <c r="E178" s="1264" t="s">
        <v>75</v>
      </c>
      <c r="F178" s="1061"/>
      <c r="G178" s="990"/>
      <c r="H178" s="1522"/>
      <c r="I178" s="209" t="s">
        <v>40</v>
      </c>
      <c r="J178" s="431">
        <v>144810</v>
      </c>
      <c r="K178" s="431">
        <v>144810</v>
      </c>
      <c r="L178" s="431">
        <v>144800</v>
      </c>
      <c r="M178" s="327">
        <v>144800</v>
      </c>
      <c r="N178" s="326"/>
      <c r="O178" s="329"/>
      <c r="P178" s="273">
        <v>300000</v>
      </c>
      <c r="Q178" s="243">
        <v>429200</v>
      </c>
      <c r="R178" s="1573" t="s">
        <v>57</v>
      </c>
      <c r="S178" s="199">
        <v>0.6</v>
      </c>
      <c r="T178" s="199">
        <v>1.3</v>
      </c>
      <c r="U178" s="200">
        <v>1.8</v>
      </c>
    </row>
    <row r="179" spans="1:29" ht="14.25" customHeight="1" x14ac:dyDescent="0.2">
      <c r="A179" s="1276"/>
      <c r="B179" s="1277"/>
      <c r="C179" s="1512"/>
      <c r="D179" s="643"/>
      <c r="E179" s="1461"/>
      <c r="F179" s="1061"/>
      <c r="G179" s="990"/>
      <c r="H179" s="1522"/>
      <c r="I179" s="121"/>
      <c r="J179" s="429"/>
      <c r="K179" s="432"/>
      <c r="L179" s="432"/>
      <c r="M179" s="321"/>
      <c r="N179" s="320"/>
      <c r="O179" s="340"/>
      <c r="P179" s="267"/>
      <c r="Q179" s="238"/>
      <c r="R179" s="1574"/>
      <c r="S179" s="63"/>
      <c r="T179" s="63"/>
      <c r="U179" s="67"/>
    </row>
    <row r="180" spans="1:29" ht="15.75" customHeight="1" x14ac:dyDescent="0.2">
      <c r="A180" s="1276"/>
      <c r="B180" s="1277"/>
      <c r="C180" s="1511"/>
      <c r="D180" s="1514" t="s">
        <v>43</v>
      </c>
      <c r="E180" s="1283" t="s">
        <v>198</v>
      </c>
      <c r="F180" s="1281"/>
      <c r="G180" s="1285"/>
      <c r="H180" s="1523"/>
      <c r="I180" s="500" t="s">
        <v>99</v>
      </c>
      <c r="J180" s="482">
        <v>13033</v>
      </c>
      <c r="K180" s="606">
        <f>45/3.4528*1000</f>
        <v>13033</v>
      </c>
      <c r="L180" s="431">
        <f>M180</f>
        <v>336800</v>
      </c>
      <c r="M180" s="502">
        <v>336800</v>
      </c>
      <c r="N180" s="326"/>
      <c r="O180" s="335"/>
      <c r="P180" s="613">
        <v>50000</v>
      </c>
      <c r="Q180" s="336">
        <v>50000</v>
      </c>
      <c r="R180" s="908" t="s">
        <v>56</v>
      </c>
      <c r="S180" s="474">
        <v>2.9</v>
      </c>
      <c r="T180" s="474">
        <v>1.7</v>
      </c>
      <c r="U180" s="475">
        <v>1.7</v>
      </c>
    </row>
    <row r="181" spans="1:29" ht="14.25" customHeight="1" x14ac:dyDescent="0.2">
      <c r="A181" s="1276"/>
      <c r="B181" s="1277"/>
      <c r="C181" s="1511"/>
      <c r="D181" s="1529"/>
      <c r="E181" s="1283"/>
      <c r="F181" s="1281"/>
      <c r="G181" s="1285"/>
      <c r="H181" s="1523"/>
      <c r="I181" s="209" t="s">
        <v>40</v>
      </c>
      <c r="J181" s="308"/>
      <c r="K181" s="617"/>
      <c r="L181" s="431">
        <f>M181</f>
        <v>121700</v>
      </c>
      <c r="M181" s="327">
        <v>121700</v>
      </c>
      <c r="N181" s="326"/>
      <c r="O181" s="329"/>
      <c r="P181" s="511"/>
      <c r="Q181" s="410"/>
      <c r="R181" s="908"/>
      <c r="S181" s="474"/>
      <c r="T181" s="474"/>
      <c r="U181" s="475"/>
    </row>
    <row r="182" spans="1:29" ht="15.75" customHeight="1" x14ac:dyDescent="0.2">
      <c r="A182" s="1339"/>
      <c r="B182" s="1340"/>
      <c r="C182" s="1528"/>
      <c r="D182" s="1515"/>
      <c r="E182" s="1342"/>
      <c r="F182" s="1530"/>
      <c r="G182" s="1345"/>
      <c r="H182" s="1524"/>
      <c r="I182" s="121" t="s">
        <v>188</v>
      </c>
      <c r="J182" s="610">
        <v>131777</v>
      </c>
      <c r="K182" s="618">
        <v>418273</v>
      </c>
      <c r="L182" s="432">
        <v>120000</v>
      </c>
      <c r="M182" s="321">
        <v>120000</v>
      </c>
      <c r="N182" s="320"/>
      <c r="O182" s="340"/>
      <c r="P182" s="420">
        <v>130000</v>
      </c>
      <c r="Q182" s="341">
        <v>130000</v>
      </c>
      <c r="R182" s="909"/>
      <c r="S182" s="108"/>
      <c r="T182" s="108"/>
      <c r="U182" s="109"/>
    </row>
    <row r="183" spans="1:29" ht="17.25" customHeight="1" x14ac:dyDescent="0.2">
      <c r="A183" s="987"/>
      <c r="B183" s="988"/>
      <c r="C183" s="1075"/>
      <c r="D183" s="1004" t="s">
        <v>48</v>
      </c>
      <c r="E183" s="1313" t="s">
        <v>197</v>
      </c>
      <c r="F183" s="1061"/>
      <c r="G183" s="990"/>
      <c r="H183" s="1025"/>
      <c r="I183" s="13" t="s">
        <v>40</v>
      </c>
      <c r="J183" s="617">
        <v>52711</v>
      </c>
      <c r="K183" s="617">
        <f>52711+28897+32954</f>
        <v>114562</v>
      </c>
      <c r="L183" s="431">
        <v>109600</v>
      </c>
      <c r="M183" s="978">
        <v>109600</v>
      </c>
      <c r="N183" s="1157"/>
      <c r="O183" s="510"/>
      <c r="P183" s="330">
        <v>118900</v>
      </c>
      <c r="Q183" s="268">
        <v>118900</v>
      </c>
      <c r="R183" s="1571" t="s">
        <v>199</v>
      </c>
      <c r="S183" s="979">
        <v>18</v>
      </c>
      <c r="T183" s="681">
        <v>18</v>
      </c>
      <c r="U183" s="644">
        <v>18</v>
      </c>
      <c r="V183" s="1273"/>
      <c r="W183" s="1274"/>
      <c r="X183" s="1274"/>
      <c r="Y183" s="1274"/>
      <c r="Z183" s="1274"/>
      <c r="AA183" s="1274"/>
      <c r="AB183" s="1274"/>
      <c r="AC183" s="1274"/>
    </row>
    <row r="184" spans="1:29" ht="15.75" customHeight="1" x14ac:dyDescent="0.2">
      <c r="A184" s="987"/>
      <c r="B184" s="988"/>
      <c r="C184" s="1075"/>
      <c r="D184" s="1021"/>
      <c r="E184" s="1570"/>
      <c r="F184" s="1061"/>
      <c r="G184" s="990"/>
      <c r="H184" s="537"/>
      <c r="I184" s="79"/>
      <c r="J184" s="610"/>
      <c r="K184" s="618"/>
      <c r="L184" s="432"/>
      <c r="M184" s="901"/>
      <c r="N184" s="540"/>
      <c r="O184" s="412"/>
      <c r="P184" s="965"/>
      <c r="Q184" s="692"/>
      <c r="R184" s="1572"/>
      <c r="S184" s="611"/>
      <c r="T184" s="131"/>
      <c r="U184" s="612"/>
      <c r="V184" s="1275"/>
      <c r="W184" s="1274"/>
      <c r="X184" s="1274"/>
      <c r="Y184" s="1274"/>
      <c r="Z184" s="1274"/>
      <c r="AA184" s="1274"/>
      <c r="AB184" s="1274"/>
      <c r="AC184" s="1274"/>
    </row>
    <row r="185" spans="1:29" ht="21" customHeight="1" x14ac:dyDescent="0.2">
      <c r="A185" s="987"/>
      <c r="B185" s="988"/>
      <c r="C185" s="1075"/>
      <c r="D185" s="1093" t="s">
        <v>49</v>
      </c>
      <c r="E185" s="1030" t="s">
        <v>55</v>
      </c>
      <c r="F185" s="1116"/>
      <c r="G185" s="1032"/>
      <c r="H185" s="1103"/>
      <c r="I185" s="79" t="s">
        <v>188</v>
      </c>
      <c r="J185" s="437">
        <v>92012</v>
      </c>
      <c r="K185" s="437">
        <v>92012</v>
      </c>
      <c r="L185" s="363">
        <v>92100</v>
      </c>
      <c r="M185" s="321">
        <v>92100</v>
      </c>
      <c r="N185" s="320"/>
      <c r="O185" s="412"/>
      <c r="P185" s="420">
        <v>92100</v>
      </c>
      <c r="Q185" s="341">
        <v>92100</v>
      </c>
      <c r="R185" s="909" t="s">
        <v>77</v>
      </c>
      <c r="S185" s="108">
        <v>14</v>
      </c>
      <c r="T185" s="108">
        <v>14</v>
      </c>
      <c r="U185" s="109">
        <v>14</v>
      </c>
    </row>
    <row r="186" spans="1:29" ht="14.25" customHeight="1" thickBot="1" x14ac:dyDescent="0.25">
      <c r="A186" s="309"/>
      <c r="B186" s="1059"/>
      <c r="C186" s="1129"/>
      <c r="D186" s="111"/>
      <c r="E186" s="811"/>
      <c r="F186" s="812"/>
      <c r="G186" s="111"/>
      <c r="H186" s="1474" t="s">
        <v>91</v>
      </c>
      <c r="I186" s="1475"/>
      <c r="J186" s="819">
        <f t="shared" ref="J186:Q186" si="17">SUM(J169:J185)</f>
        <v>1471443</v>
      </c>
      <c r="K186" s="966">
        <f t="shared" si="17"/>
        <v>2792441</v>
      </c>
      <c r="L186" s="820">
        <f t="shared" si="17"/>
        <v>1890200</v>
      </c>
      <c r="M186" s="898">
        <f t="shared" si="17"/>
        <v>1890200</v>
      </c>
      <c r="N186" s="898">
        <f t="shared" si="17"/>
        <v>0</v>
      </c>
      <c r="O186" s="821">
        <f t="shared" si="17"/>
        <v>0</v>
      </c>
      <c r="P186" s="819">
        <f t="shared" si="17"/>
        <v>1581000</v>
      </c>
      <c r="Q186" s="966">
        <f t="shared" si="17"/>
        <v>1710200</v>
      </c>
      <c r="R186" s="813"/>
      <c r="S186" s="105"/>
      <c r="T186" s="780"/>
      <c r="U186" s="106"/>
      <c r="V186" s="399"/>
      <c r="W186" s="399"/>
      <c r="X186" s="399"/>
      <c r="Y186" s="399"/>
      <c r="Z186" s="399"/>
      <c r="AA186" s="399"/>
    </row>
    <row r="187" spans="1:29" ht="24" customHeight="1" x14ac:dyDescent="0.2">
      <c r="A187" s="997" t="s">
        <v>8</v>
      </c>
      <c r="B187" s="988" t="s">
        <v>48</v>
      </c>
      <c r="C187" s="198" t="s">
        <v>10</v>
      </c>
      <c r="D187" s="1529"/>
      <c r="E187" s="1553" t="s">
        <v>307</v>
      </c>
      <c r="F187" s="1555"/>
      <c r="G187" s="1554" t="s">
        <v>63</v>
      </c>
      <c r="H187" s="1557" t="s">
        <v>101</v>
      </c>
      <c r="I187" s="41" t="s">
        <v>188</v>
      </c>
      <c r="J187" s="915">
        <v>8689</v>
      </c>
      <c r="K187" s="980">
        <v>0</v>
      </c>
      <c r="L187" s="584"/>
      <c r="M187" s="814"/>
      <c r="N187" s="814"/>
      <c r="O187" s="585"/>
      <c r="P187" s="916">
        <v>203000</v>
      </c>
      <c r="Q187" s="818"/>
      <c r="R187" s="1104" t="s">
        <v>235</v>
      </c>
      <c r="S187" s="681">
        <v>1</v>
      </c>
      <c r="T187" s="682"/>
      <c r="U187" s="644"/>
      <c r="V187" s="399"/>
      <c r="W187" s="399"/>
      <c r="X187" s="399"/>
      <c r="Y187" s="399"/>
      <c r="Z187" s="399"/>
      <c r="AA187" s="399"/>
    </row>
    <row r="188" spans="1:29" ht="15" customHeight="1" x14ac:dyDescent="0.2">
      <c r="A188" s="997"/>
      <c r="B188" s="988"/>
      <c r="C188" s="198"/>
      <c r="D188" s="1529"/>
      <c r="E188" s="1553"/>
      <c r="F188" s="1555"/>
      <c r="G188" s="1269"/>
      <c r="H188" s="1465"/>
      <c r="I188" s="209" t="s">
        <v>40</v>
      </c>
      <c r="J188" s="617"/>
      <c r="K188" s="307"/>
      <c r="L188" s="431">
        <v>30000</v>
      </c>
      <c r="M188" s="326"/>
      <c r="N188" s="327"/>
      <c r="O188" s="329">
        <v>30000</v>
      </c>
      <c r="P188" s="511"/>
      <c r="Q188" s="410"/>
      <c r="R188" s="151" t="s">
        <v>236</v>
      </c>
      <c r="S188" s="517"/>
      <c r="T188" s="517">
        <v>100</v>
      </c>
      <c r="U188" s="970"/>
    </row>
    <row r="189" spans="1:29" ht="18" customHeight="1" x14ac:dyDescent="0.2">
      <c r="A189" s="997"/>
      <c r="B189" s="988"/>
      <c r="C189" s="848"/>
      <c r="D189" s="1529"/>
      <c r="E189" s="1553"/>
      <c r="F189" s="1555"/>
      <c r="G189" s="1269"/>
      <c r="H189" s="1465"/>
      <c r="I189" s="79"/>
      <c r="J189" s="618"/>
      <c r="K189" s="480"/>
      <c r="L189" s="432"/>
      <c r="M189" s="321"/>
      <c r="N189" s="321"/>
      <c r="O189" s="340"/>
      <c r="P189" s="420"/>
      <c r="Q189" s="341"/>
      <c r="R189" s="1271" t="s">
        <v>278</v>
      </c>
      <c r="S189" s="1063"/>
      <c r="T189" s="1063">
        <v>100</v>
      </c>
      <c r="U189" s="644"/>
    </row>
    <row r="190" spans="1:29" ht="17.25" customHeight="1" thickBot="1" x14ac:dyDescent="0.25">
      <c r="A190" s="309"/>
      <c r="B190" s="1059"/>
      <c r="C190" s="781"/>
      <c r="D190" s="647"/>
      <c r="E190" s="646"/>
      <c r="F190" s="1556"/>
      <c r="G190" s="1270"/>
      <c r="H190" s="59"/>
      <c r="I190" s="82" t="s">
        <v>9</v>
      </c>
      <c r="J190" s="242">
        <f>SUM(J187:J189)</f>
        <v>8689</v>
      </c>
      <c r="K190" s="241">
        <f t="shared" ref="K190:Q190" si="18">SUM(K187:K189)</f>
        <v>0</v>
      </c>
      <c r="L190" s="917">
        <f t="shared" si="18"/>
        <v>30000</v>
      </c>
      <c r="M190" s="395">
        <f t="shared" si="18"/>
        <v>0</v>
      </c>
      <c r="N190" s="918">
        <f t="shared" si="18"/>
        <v>0</v>
      </c>
      <c r="O190" s="969">
        <f t="shared" si="18"/>
        <v>30000</v>
      </c>
      <c r="P190" s="242">
        <f t="shared" si="18"/>
        <v>203000</v>
      </c>
      <c r="Q190" s="241">
        <f t="shared" si="18"/>
        <v>0</v>
      </c>
      <c r="R190" s="1272"/>
      <c r="S190" s="649"/>
      <c r="T190" s="649"/>
      <c r="U190" s="71"/>
    </row>
    <row r="191" spans="1:29" ht="14.25" customHeight="1" thickBot="1" x14ac:dyDescent="0.25">
      <c r="A191" s="309" t="s">
        <v>8</v>
      </c>
      <c r="B191" s="1059" t="s">
        <v>48</v>
      </c>
      <c r="C191" s="1249" t="s">
        <v>11</v>
      </c>
      <c r="D191" s="1249"/>
      <c r="E191" s="1249"/>
      <c r="F191" s="1249"/>
      <c r="G191" s="1249"/>
      <c r="H191" s="1183"/>
      <c r="I191" s="1184"/>
      <c r="J191" s="405">
        <f>J190+J186</f>
        <v>1480132</v>
      </c>
      <c r="K191" s="249">
        <f t="shared" ref="K191:Q191" si="19">K190+K186</f>
        <v>2792441</v>
      </c>
      <c r="L191" s="971">
        <f>L190+L186</f>
        <v>1920200</v>
      </c>
      <c r="M191" s="974">
        <f t="shared" si="19"/>
        <v>1890200</v>
      </c>
      <c r="N191" s="968">
        <f t="shared" si="19"/>
        <v>0</v>
      </c>
      <c r="O191" s="972">
        <f t="shared" si="19"/>
        <v>30000</v>
      </c>
      <c r="P191" s="405">
        <f t="shared" si="19"/>
        <v>1784000</v>
      </c>
      <c r="Q191" s="249">
        <f t="shared" si="19"/>
        <v>1710200</v>
      </c>
      <c r="R191" s="1250"/>
      <c r="S191" s="1185"/>
      <c r="T191" s="1185"/>
      <c r="U191" s="1186"/>
    </row>
    <row r="192" spans="1:29" ht="14.25" customHeight="1" thickBot="1" x14ac:dyDescent="0.25">
      <c r="A192" s="95" t="s">
        <v>8</v>
      </c>
      <c r="B192" s="1251" t="s">
        <v>12</v>
      </c>
      <c r="C192" s="1252"/>
      <c r="D192" s="1252"/>
      <c r="E192" s="1252"/>
      <c r="F192" s="1252"/>
      <c r="G192" s="1252"/>
      <c r="H192" s="1252"/>
      <c r="I192" s="1253"/>
      <c r="J192" s="470">
        <f t="shared" ref="J192:Q192" si="20">J191+J166+J127+J108</f>
        <v>12375331</v>
      </c>
      <c r="K192" s="815">
        <f t="shared" si="20"/>
        <v>13382145</v>
      </c>
      <c r="L192" s="650">
        <f t="shared" si="20"/>
        <v>14611500</v>
      </c>
      <c r="M192" s="975">
        <f t="shared" si="20"/>
        <v>8979700</v>
      </c>
      <c r="N192" s="967">
        <f t="shared" si="20"/>
        <v>0</v>
      </c>
      <c r="O192" s="651">
        <f t="shared" si="20"/>
        <v>5631750</v>
      </c>
      <c r="P192" s="470">
        <f t="shared" si="20"/>
        <v>15560200</v>
      </c>
      <c r="Q192" s="815">
        <f t="shared" si="20"/>
        <v>23359400</v>
      </c>
      <c r="R192" s="1254"/>
      <c r="S192" s="1255"/>
      <c r="T192" s="1255"/>
      <c r="U192" s="1256"/>
    </row>
    <row r="193" spans="1:37" ht="14.25" customHeight="1" thickBot="1" x14ac:dyDescent="0.25">
      <c r="A193" s="62" t="s">
        <v>51</v>
      </c>
      <c r="B193" s="1257" t="s">
        <v>82</v>
      </c>
      <c r="C193" s="1258"/>
      <c r="D193" s="1258"/>
      <c r="E193" s="1258"/>
      <c r="F193" s="1258"/>
      <c r="G193" s="1258"/>
      <c r="H193" s="1258"/>
      <c r="I193" s="1259"/>
      <c r="J193" s="471">
        <f>SUM(J192)</f>
        <v>12375331</v>
      </c>
      <c r="K193" s="816">
        <f t="shared" ref="K193:Q193" si="21">SUM(K192)</f>
        <v>13382145</v>
      </c>
      <c r="L193" s="471">
        <f t="shared" si="21"/>
        <v>14611500</v>
      </c>
      <c r="M193" s="494">
        <f t="shared" si="21"/>
        <v>8979700</v>
      </c>
      <c r="N193" s="494">
        <f t="shared" si="21"/>
        <v>0</v>
      </c>
      <c r="O193" s="557">
        <f t="shared" si="21"/>
        <v>5631750</v>
      </c>
      <c r="P193" s="817">
        <f t="shared" si="21"/>
        <v>15560200</v>
      </c>
      <c r="Q193" s="816">
        <f t="shared" si="21"/>
        <v>23359400</v>
      </c>
      <c r="R193" s="1260"/>
      <c r="S193" s="1261"/>
      <c r="T193" s="1261"/>
      <c r="U193" s="1262"/>
    </row>
    <row r="194" spans="1:37" s="15" customFormat="1" ht="13.5" customHeight="1" x14ac:dyDescent="0.2">
      <c r="A194" s="1552"/>
      <c r="B194" s="1552"/>
      <c r="C194" s="1552"/>
      <c r="D194" s="1552"/>
      <c r="E194" s="1552"/>
      <c r="F194" s="1552"/>
      <c r="G194" s="1552"/>
      <c r="H194" s="1552"/>
      <c r="I194" s="1552"/>
      <c r="J194" s="1552"/>
      <c r="K194" s="1552"/>
      <c r="L194" s="1552"/>
      <c r="M194" s="1552"/>
      <c r="N194" s="1552"/>
      <c r="O194" s="1552"/>
      <c r="P194" s="1552"/>
      <c r="Q194" s="1552"/>
      <c r="R194" s="1552"/>
      <c r="S194" s="1552"/>
      <c r="T194" s="1552"/>
      <c r="U194" s="1552"/>
      <c r="V194" s="14"/>
      <c r="W194" s="14"/>
      <c r="X194" s="14"/>
      <c r="Y194" s="14"/>
      <c r="Z194" s="14"/>
      <c r="AA194" s="14"/>
      <c r="AB194" s="14"/>
      <c r="AC194" s="14"/>
      <c r="AD194" s="14"/>
      <c r="AE194" s="14"/>
      <c r="AF194" s="14"/>
      <c r="AG194" s="14"/>
      <c r="AH194" s="14"/>
      <c r="AI194" s="14"/>
      <c r="AJ194" s="14"/>
      <c r="AK194" s="14"/>
    </row>
    <row r="195" spans="1:37" s="15" customFormat="1" ht="15" customHeight="1" thickBot="1" x14ac:dyDescent="0.25">
      <c r="A195" s="1237" t="s">
        <v>17</v>
      </c>
      <c r="B195" s="1237"/>
      <c r="C195" s="1237"/>
      <c r="D195" s="1237"/>
      <c r="E195" s="1237"/>
      <c r="F195" s="1237"/>
      <c r="G195" s="1237"/>
      <c r="H195" s="1237"/>
      <c r="I195" s="1237"/>
      <c r="J195" s="1237"/>
      <c r="K195" s="1237"/>
      <c r="L195" s="1237"/>
      <c r="M195" s="1237"/>
      <c r="N195" s="1237"/>
      <c r="O195" s="1237"/>
      <c r="P195" s="1237"/>
      <c r="Q195" s="1237"/>
      <c r="R195" s="5"/>
      <c r="S195" s="5"/>
      <c r="T195" s="5"/>
      <c r="U195" s="5"/>
      <c r="V195" s="14"/>
      <c r="W195" s="14"/>
      <c r="X195" s="14"/>
      <c r="Y195" s="14"/>
      <c r="Z195" s="14"/>
      <c r="AA195" s="14"/>
      <c r="AB195" s="14"/>
      <c r="AC195" s="14"/>
      <c r="AD195" s="14"/>
      <c r="AE195" s="14"/>
      <c r="AF195" s="14"/>
      <c r="AG195" s="14"/>
      <c r="AH195" s="14"/>
      <c r="AI195" s="14"/>
      <c r="AJ195" s="14"/>
      <c r="AK195" s="14"/>
    </row>
    <row r="196" spans="1:37" ht="48" customHeight="1" thickBot="1" x14ac:dyDescent="0.25">
      <c r="A196" s="1238" t="s">
        <v>13</v>
      </c>
      <c r="B196" s="1239"/>
      <c r="C196" s="1239"/>
      <c r="D196" s="1239"/>
      <c r="E196" s="1239"/>
      <c r="F196" s="1239"/>
      <c r="G196" s="1239"/>
      <c r="H196" s="1239"/>
      <c r="I196" s="1240"/>
      <c r="J196" s="423" t="s">
        <v>157</v>
      </c>
      <c r="K196" s="423" t="s">
        <v>189</v>
      </c>
      <c r="L196" s="1546" t="s">
        <v>190</v>
      </c>
      <c r="M196" s="1547"/>
      <c r="N196" s="1547"/>
      <c r="O196" s="1548"/>
      <c r="P196" s="20" t="s">
        <v>124</v>
      </c>
      <c r="Q196" s="20" t="s">
        <v>193</v>
      </c>
    </row>
    <row r="197" spans="1:37" ht="14.25" customHeight="1" x14ac:dyDescent="0.2">
      <c r="A197" s="1241" t="s">
        <v>18</v>
      </c>
      <c r="B197" s="1242"/>
      <c r="C197" s="1242"/>
      <c r="D197" s="1242"/>
      <c r="E197" s="1242"/>
      <c r="F197" s="1242"/>
      <c r="G197" s="1242"/>
      <c r="H197" s="1242"/>
      <c r="I197" s="1243"/>
      <c r="J197" s="1107">
        <f>J198+J204+J205+J206</f>
        <v>6864297</v>
      </c>
      <c r="K197" s="1107">
        <f>K198+K204+K205+K206</f>
        <v>10636547</v>
      </c>
      <c r="L197" s="1543">
        <f>L198+L204+L205+L206</f>
        <v>13738700</v>
      </c>
      <c r="M197" s="1544"/>
      <c r="N197" s="1544"/>
      <c r="O197" s="1545"/>
      <c r="P197" s="251">
        <f>P198+P205+P206+P204</f>
        <v>14308100</v>
      </c>
      <c r="Q197" s="251">
        <f>Q198+Q205+Q206+Q204</f>
        <v>17425300</v>
      </c>
    </row>
    <row r="198" spans="1:37" ht="14.25" customHeight="1" x14ac:dyDescent="0.2">
      <c r="A198" s="1244" t="s">
        <v>153</v>
      </c>
      <c r="B198" s="1245"/>
      <c r="C198" s="1245"/>
      <c r="D198" s="1245"/>
      <c r="E198" s="1245"/>
      <c r="F198" s="1245"/>
      <c r="G198" s="1245"/>
      <c r="H198" s="1245"/>
      <c r="I198" s="1246"/>
      <c r="J198" s="1108">
        <f>SUM(J199:J202)</f>
        <v>6539615</v>
      </c>
      <c r="K198" s="1108">
        <f>SUM(K199:K203)</f>
        <v>10254465</v>
      </c>
      <c r="L198" s="1549">
        <f>SUM(L199:O203)</f>
        <v>13734300</v>
      </c>
      <c r="M198" s="1550"/>
      <c r="N198" s="1550"/>
      <c r="O198" s="1551"/>
      <c r="P198" s="252">
        <f>SUM(P199:P203)</f>
        <v>14308100</v>
      </c>
      <c r="Q198" s="252">
        <f>SUM(Q199:Q203)</f>
        <v>17425300</v>
      </c>
    </row>
    <row r="199" spans="1:37" ht="14.25" customHeight="1" x14ac:dyDescent="0.2">
      <c r="A199" s="1233" t="s">
        <v>33</v>
      </c>
      <c r="B199" s="1234"/>
      <c r="C199" s="1234"/>
      <c r="D199" s="1234"/>
      <c r="E199" s="1234"/>
      <c r="F199" s="1234"/>
      <c r="G199" s="1234"/>
      <c r="H199" s="1234"/>
      <c r="I199" s="1235"/>
      <c r="J199" s="1115">
        <f>SUMIF(I13:I193,"SB",J13:J193)</f>
        <v>5325214</v>
      </c>
      <c r="K199" s="1115">
        <f>SUMIF(I13:I193,"SB",K13:K193)</f>
        <v>5353519</v>
      </c>
      <c r="L199" s="1525">
        <f>SUMIF(I13:I193,"SB",L13:L193)</f>
        <v>8181200</v>
      </c>
      <c r="M199" s="1526"/>
      <c r="N199" s="1526"/>
      <c r="O199" s="1527"/>
      <c r="P199" s="253">
        <f>SUMIF(I13:I193,"SB",P13:P193)</f>
        <v>6573600</v>
      </c>
      <c r="Q199" s="253">
        <f>SUMIF(I13:I193,"SB",Q13:Q193)</f>
        <v>6912400</v>
      </c>
      <c r="R199" s="49"/>
    </row>
    <row r="200" spans="1:37" ht="14.25" customHeight="1" x14ac:dyDescent="0.2">
      <c r="A200" s="1215" t="s">
        <v>34</v>
      </c>
      <c r="B200" s="1216"/>
      <c r="C200" s="1216"/>
      <c r="D200" s="1216"/>
      <c r="E200" s="1216"/>
      <c r="F200" s="1216"/>
      <c r="G200" s="1216"/>
      <c r="H200" s="1216"/>
      <c r="I200" s="1217"/>
      <c r="J200" s="1112">
        <f>SUMIF(I13:I193,"SB(P)",J13:J193)</f>
        <v>120829</v>
      </c>
      <c r="K200" s="1112">
        <f>SUMIF(I13:I193,"SB(P)",K13:K193)</f>
        <v>120829</v>
      </c>
      <c r="L200" s="1531">
        <f>SUMIF(I13:I193,"SB(P)",L13:L193)</f>
        <v>0</v>
      </c>
      <c r="M200" s="1532"/>
      <c r="N200" s="1532"/>
      <c r="O200" s="1533"/>
      <c r="P200" s="254">
        <f>SUMIF(I13:I193,"SB(P)",P13:P193)</f>
        <v>70000</v>
      </c>
      <c r="Q200" s="254">
        <f>SUMIF(I13:I193,"SB(P)",Q13:Q193)</f>
        <v>3000</v>
      </c>
      <c r="R200" s="49"/>
    </row>
    <row r="201" spans="1:37" ht="14.25" customHeight="1" x14ac:dyDescent="0.2">
      <c r="A201" s="1215" t="s">
        <v>100</v>
      </c>
      <c r="B201" s="1216"/>
      <c r="C201" s="1216"/>
      <c r="D201" s="1216"/>
      <c r="E201" s="1216"/>
      <c r="F201" s="1216"/>
      <c r="G201" s="1216"/>
      <c r="H201" s="1216"/>
      <c r="I201" s="1217"/>
      <c r="J201" s="1112">
        <f>SUMIF(I14:I193,"SB(VR)",J14:J193)</f>
        <v>1084598</v>
      </c>
      <c r="K201" s="1112">
        <f>SUMIF(I13:I193,"SB(VR)",K13:K193)</f>
        <v>1084598</v>
      </c>
      <c r="L201" s="1525">
        <f>SUMIF(I13:I193,"SB(VR)",L13:L193)</f>
        <v>1309300</v>
      </c>
      <c r="M201" s="1526"/>
      <c r="N201" s="1526"/>
      <c r="O201" s="1527"/>
      <c r="P201" s="253">
        <f>SUMIF(I13:I193,"SB(VR)",P13:P193)</f>
        <v>894200</v>
      </c>
      <c r="Q201" s="253">
        <f>SUMIF(I13:I193,"SB(VR)",Q13:Q193)</f>
        <v>707200</v>
      </c>
      <c r="R201" s="49"/>
    </row>
    <row r="202" spans="1:37" ht="14.25" customHeight="1" x14ac:dyDescent="0.2">
      <c r="A202" s="1212" t="s">
        <v>115</v>
      </c>
      <c r="B202" s="1213"/>
      <c r="C202" s="1213"/>
      <c r="D202" s="1213"/>
      <c r="E202" s="1213"/>
      <c r="F202" s="1213"/>
      <c r="G202" s="1213"/>
      <c r="H202" s="1213"/>
      <c r="I202" s="1214"/>
      <c r="J202" s="1112">
        <f>SUMIF(I11:I191,"SB(L)",J11:J191)</f>
        <v>8974</v>
      </c>
      <c r="K202" s="1112">
        <f>SUMIF(I11:I191,"SB(L)",K11:K191)</f>
        <v>8974</v>
      </c>
      <c r="L202" s="1531">
        <f>SUMIF(I11:I191,"SB(L)",L11:L191)</f>
        <v>36700</v>
      </c>
      <c r="M202" s="1532"/>
      <c r="N202" s="1532"/>
      <c r="O202" s="1533"/>
      <c r="P202" s="254">
        <f>SUMIF(I12:I191,"SB(L)",P12:P191)</f>
        <v>36700</v>
      </c>
      <c r="Q202" s="254">
        <f>SUMIF(I12:I191,"SB(L)",Q12:Q191)</f>
        <v>36700</v>
      </c>
    </row>
    <row r="203" spans="1:37" ht="14.25" customHeight="1" x14ac:dyDescent="0.2">
      <c r="A203" s="1212" t="s">
        <v>186</v>
      </c>
      <c r="B203" s="1213"/>
      <c r="C203" s="1213"/>
      <c r="D203" s="1213"/>
      <c r="E203" s="1213"/>
      <c r="F203" s="1213"/>
      <c r="G203" s="1213"/>
      <c r="H203" s="1213"/>
      <c r="I203" s="1214"/>
      <c r="J203" s="1112"/>
      <c r="K203" s="1112">
        <f>SUMIF(I12:I192,"SB(KPP)",K12:K192)</f>
        <v>3686545</v>
      </c>
      <c r="L203" s="1531">
        <f>SUMIF(I12:I192,"SB(KPP)",L12:L192)</f>
        <v>4207100</v>
      </c>
      <c r="M203" s="1532"/>
      <c r="N203" s="1532"/>
      <c r="O203" s="1533"/>
      <c r="P203" s="254">
        <f>SUMIF(I13:I192,"SB(KPP)",P13:P192)</f>
        <v>6733600</v>
      </c>
      <c r="Q203" s="254">
        <f>SUMIF(I13:I192,"SB(KPP)",Q13:Q192)</f>
        <v>9766000</v>
      </c>
      <c r="R203" s="539"/>
    </row>
    <row r="204" spans="1:37" ht="14.25" customHeight="1" x14ac:dyDescent="0.2">
      <c r="A204" s="1221" t="s">
        <v>184</v>
      </c>
      <c r="B204" s="1222"/>
      <c r="C204" s="1222"/>
      <c r="D204" s="1222"/>
      <c r="E204" s="1222"/>
      <c r="F204" s="1222"/>
      <c r="G204" s="1222"/>
      <c r="H204" s="1222"/>
      <c r="I204" s="1223"/>
      <c r="J204" s="1111">
        <f>SUMIF(I12:I192,"SB(VRL)",J12:J192)</f>
        <v>72307</v>
      </c>
      <c r="K204" s="1111">
        <f>SUMIF(I12:I192,"SB(VRL)",K12:K192)</f>
        <v>72307</v>
      </c>
      <c r="L204" s="1537">
        <f>SUMIF(I12:I192,"SB(VRL)",L12:L192)</f>
        <v>4400</v>
      </c>
      <c r="M204" s="1538"/>
      <c r="N204" s="1538"/>
      <c r="O204" s="1539"/>
      <c r="P204" s="240">
        <f>SUMIF(I13:I192,"SB(VRL)",P13:P192)</f>
        <v>0</v>
      </c>
      <c r="Q204" s="240">
        <f>SUMIF(I13:I192,"SB(VRL)",Q13:Q192)</f>
        <v>0</v>
      </c>
    </row>
    <row r="205" spans="1:37" ht="14.25" customHeight="1" x14ac:dyDescent="0.2">
      <c r="A205" s="1224" t="s">
        <v>185</v>
      </c>
      <c r="B205" s="1222"/>
      <c r="C205" s="1222"/>
      <c r="D205" s="1222"/>
      <c r="E205" s="1222"/>
      <c r="F205" s="1222"/>
      <c r="G205" s="1222"/>
      <c r="H205" s="1222"/>
      <c r="I205" s="1223"/>
      <c r="J205" s="1111">
        <f>SUMIF(I13:I193,"SB(ŽPL)",J13:J193)</f>
        <v>252375</v>
      </c>
      <c r="K205" s="1111">
        <f>SUMIF(I13:I193,"SB(ŽPL)",K13:K193)</f>
        <v>309775</v>
      </c>
      <c r="L205" s="1537">
        <f>SUMIF(I13:I193,"SB(ŽPL)",L13:L193)</f>
        <v>0</v>
      </c>
      <c r="M205" s="1538"/>
      <c r="N205" s="1538"/>
      <c r="O205" s="1539"/>
      <c r="P205" s="240">
        <f>SUMIF(I13:I193,"SB(ŽPL)",P13:P193)</f>
        <v>0</v>
      </c>
      <c r="Q205" s="240">
        <f>SUMIF(I13:I193,"SB(ŽPL)",Q13:Q193)</f>
        <v>0</v>
      </c>
      <c r="R205" s="49"/>
    </row>
    <row r="206" spans="1:37" ht="14.25" customHeight="1" x14ac:dyDescent="0.2">
      <c r="A206" s="1224" t="s">
        <v>110</v>
      </c>
      <c r="B206" s="1225"/>
      <c r="C206" s="1225"/>
      <c r="D206" s="1225"/>
      <c r="E206" s="1225"/>
      <c r="F206" s="1225"/>
      <c r="G206" s="1225"/>
      <c r="H206" s="1225"/>
      <c r="I206" s="1226"/>
      <c r="J206" s="1111">
        <f>SUMIF(I14:I193,"PF",J14:J193)</f>
        <v>0</v>
      </c>
      <c r="K206" s="1111">
        <f>SUMIF(I14:I193,"PF",K14:K193)</f>
        <v>0</v>
      </c>
      <c r="L206" s="1537">
        <f>SUMIF(I14:I193,"PF",L14:L193)</f>
        <v>0</v>
      </c>
      <c r="M206" s="1538"/>
      <c r="N206" s="1538"/>
      <c r="O206" s="1539"/>
      <c r="P206" s="240">
        <f>SUMIF(I13:I191,"PF",P13:P193)</f>
        <v>0</v>
      </c>
      <c r="Q206" s="240">
        <f>SUMIF(I13:I191,"PF",Q13:Q193)</f>
        <v>0</v>
      </c>
    </row>
    <row r="207" spans="1:37" ht="14.25" customHeight="1" x14ac:dyDescent="0.2">
      <c r="A207" s="1227" t="s">
        <v>19</v>
      </c>
      <c r="B207" s="1228"/>
      <c r="C207" s="1228"/>
      <c r="D207" s="1228"/>
      <c r="E207" s="1228"/>
      <c r="F207" s="1228"/>
      <c r="G207" s="1228"/>
      <c r="H207" s="1228"/>
      <c r="I207" s="1229"/>
      <c r="J207" s="1113">
        <f>SUM(J208:J212)</f>
        <v>5511034</v>
      </c>
      <c r="K207" s="1113">
        <f>SUM(K208:K212)</f>
        <v>2745598</v>
      </c>
      <c r="L207" s="1540">
        <f>SUM(L208:O212)</f>
        <v>872800</v>
      </c>
      <c r="M207" s="1541"/>
      <c r="N207" s="1541"/>
      <c r="O207" s="1542"/>
      <c r="P207" s="255">
        <f>P208+P209+P210+P211+P212</f>
        <v>1252100</v>
      </c>
      <c r="Q207" s="255">
        <f>Q208+Q209+Q210+Q211+Q212</f>
        <v>5934100</v>
      </c>
    </row>
    <row r="208" spans="1:37" ht="14.25" customHeight="1" x14ac:dyDescent="0.2">
      <c r="A208" s="1230" t="s">
        <v>35</v>
      </c>
      <c r="B208" s="1231"/>
      <c r="C208" s="1231"/>
      <c r="D208" s="1231"/>
      <c r="E208" s="1231"/>
      <c r="F208" s="1231"/>
      <c r="G208" s="1231"/>
      <c r="H208" s="1231"/>
      <c r="I208" s="1232"/>
      <c r="J208" s="1112">
        <f>SUMIF(I13:I193,"ES",J13:J193)</f>
        <v>1981696</v>
      </c>
      <c r="K208" s="1112">
        <f>SUMIF(I13:I193,"ES",K13:K193)</f>
        <v>1981696</v>
      </c>
      <c r="L208" s="1531">
        <f>SUMIF(I13:I193,"ES",L13:L193)</f>
        <v>0</v>
      </c>
      <c r="M208" s="1532"/>
      <c r="N208" s="1532"/>
      <c r="O208" s="1533"/>
      <c r="P208" s="254">
        <f>SUMIF(I13:I193,"ES",P13:P193)</f>
        <v>546100</v>
      </c>
      <c r="Q208" s="254">
        <f>SUMIF(I13:I193,"ES",Q13:Q193)</f>
        <v>4061100</v>
      </c>
      <c r="R208" s="49"/>
    </row>
    <row r="209" spans="1:21" ht="14.25" customHeight="1" x14ac:dyDescent="0.2">
      <c r="A209" s="1212" t="s">
        <v>36</v>
      </c>
      <c r="B209" s="1213"/>
      <c r="C209" s="1213"/>
      <c r="D209" s="1213"/>
      <c r="E209" s="1213"/>
      <c r="F209" s="1213"/>
      <c r="G209" s="1213"/>
      <c r="H209" s="1213"/>
      <c r="I209" s="1214"/>
      <c r="J209" s="1112">
        <f>SUMIF(I14:I193,"SB(KPP)",J14:J193)</f>
        <v>2765436</v>
      </c>
      <c r="K209" s="1112">
        <f>SUMIF(I13:I193,"KPP",K13:K193)</f>
        <v>0</v>
      </c>
      <c r="L209" s="1531">
        <f>SUMIF(I13:I193,"KPP",L13:L193)</f>
        <v>0</v>
      </c>
      <c r="M209" s="1532"/>
      <c r="N209" s="1532"/>
      <c r="O209" s="1533"/>
      <c r="P209" s="254">
        <f>SUMIF(I13:I193,"KPP",P13:P193)</f>
        <v>0</v>
      </c>
      <c r="Q209" s="254">
        <f>SUMIF(I13:I193,"KPP",Q13:Q193)</f>
        <v>0</v>
      </c>
      <c r="R209" s="49"/>
    </row>
    <row r="210" spans="1:21" ht="14.25" customHeight="1" x14ac:dyDescent="0.2">
      <c r="A210" s="1212" t="s">
        <v>37</v>
      </c>
      <c r="B210" s="1213"/>
      <c r="C210" s="1213"/>
      <c r="D210" s="1213"/>
      <c r="E210" s="1213"/>
      <c r="F210" s="1213"/>
      <c r="G210" s="1213"/>
      <c r="H210" s="1213"/>
      <c r="I210" s="1214"/>
      <c r="J210" s="1112">
        <f>SUMIF(I13:I193,"KVJUD",J13:J193)</f>
        <v>516074</v>
      </c>
      <c r="K210" s="1112">
        <f>SUMIF(I13:I193,"KVJUD",K13:K193)</f>
        <v>516074</v>
      </c>
      <c r="L210" s="1531">
        <f>SUMIF(I13:I193,"KVJUD",L13:L193)</f>
        <v>818800</v>
      </c>
      <c r="M210" s="1532"/>
      <c r="N210" s="1532"/>
      <c r="O210" s="1533"/>
      <c r="P210" s="254">
        <f>SUMIF(I13:I193,"KVJUD",P13:P193)</f>
        <v>624000</v>
      </c>
      <c r="Q210" s="254">
        <f>SUMIF(I13:I193,"KVJUD",Q13:Q193)</f>
        <v>1616000</v>
      </c>
      <c r="R210" s="51"/>
      <c r="S210" s="6"/>
      <c r="T210" s="6"/>
      <c r="U210" s="6"/>
    </row>
    <row r="211" spans="1:21" ht="14.25" customHeight="1" x14ac:dyDescent="0.2">
      <c r="A211" s="1215" t="s">
        <v>38</v>
      </c>
      <c r="B211" s="1216"/>
      <c r="C211" s="1216"/>
      <c r="D211" s="1216"/>
      <c r="E211" s="1216"/>
      <c r="F211" s="1216"/>
      <c r="G211" s="1216"/>
      <c r="H211" s="1216"/>
      <c r="I211" s="1217"/>
      <c r="J211" s="1112">
        <f>SUMIF(I13:I193,"LRVB",J13:J193)</f>
        <v>0</v>
      </c>
      <c r="K211" s="1112">
        <f>SUMIF(I13:I193,"LRVB",K13:K193)</f>
        <v>0</v>
      </c>
      <c r="L211" s="1531">
        <f>SUMIF(I13:I193,"LRVB",L13:L193)</f>
        <v>0</v>
      </c>
      <c r="M211" s="1532"/>
      <c r="N211" s="1532"/>
      <c r="O211" s="1533"/>
      <c r="P211" s="254">
        <f>SUMIF(I13:I193,"LRVB",P13:P193)</f>
        <v>0</v>
      </c>
      <c r="Q211" s="254">
        <f>SUMIF(I13:I193,"LRVB",Q13:Q193)</f>
        <v>227000</v>
      </c>
      <c r="R211" s="51"/>
      <c r="S211" s="6"/>
      <c r="T211" s="6"/>
      <c r="U211" s="6"/>
    </row>
    <row r="212" spans="1:21" ht="14.25" customHeight="1" x14ac:dyDescent="0.2">
      <c r="A212" s="1215" t="s">
        <v>39</v>
      </c>
      <c r="B212" s="1216"/>
      <c r="C212" s="1216"/>
      <c r="D212" s="1216"/>
      <c r="E212" s="1216"/>
      <c r="F212" s="1216"/>
      <c r="G212" s="1216"/>
      <c r="H212" s="1216"/>
      <c r="I212" s="1217"/>
      <c r="J212" s="1112">
        <f>SUMIF(I13:I193,"Kt",J13:J193)</f>
        <v>247828</v>
      </c>
      <c r="K212" s="1112">
        <f>SUMIF(I13:I193,"Kt",K13:K193)</f>
        <v>247828</v>
      </c>
      <c r="L212" s="1531">
        <f>SUMIF(I13:I193,"Kt",L13:L193)</f>
        <v>54000</v>
      </c>
      <c r="M212" s="1532"/>
      <c r="N212" s="1532"/>
      <c r="O212" s="1533"/>
      <c r="P212" s="254">
        <f>SUMIF(I13:I193,"Kt",P13:P193)</f>
        <v>82000</v>
      </c>
      <c r="Q212" s="254">
        <f>SUMIF(I13:I193,"Kt",Q13:Q193)</f>
        <v>30000</v>
      </c>
      <c r="R212" s="51"/>
      <c r="S212" s="6"/>
      <c r="T212" s="6"/>
      <c r="U212" s="6"/>
    </row>
    <row r="213" spans="1:21" ht="14.25" customHeight="1" thickBot="1" x14ac:dyDescent="0.25">
      <c r="A213" s="1218" t="s">
        <v>20</v>
      </c>
      <c r="B213" s="1219"/>
      <c r="C213" s="1219"/>
      <c r="D213" s="1219"/>
      <c r="E213" s="1219"/>
      <c r="F213" s="1219"/>
      <c r="G213" s="1219"/>
      <c r="H213" s="1219"/>
      <c r="I213" s="1220"/>
      <c r="J213" s="1117">
        <f>SUM(J197,J207)</f>
        <v>12375331</v>
      </c>
      <c r="K213" s="1117">
        <f>SUM(K197,K207)</f>
        <v>13382145</v>
      </c>
      <c r="L213" s="1534">
        <f>SUM(L197,L207)</f>
        <v>14611500</v>
      </c>
      <c r="M213" s="1535"/>
      <c r="N213" s="1535"/>
      <c r="O213" s="1536"/>
      <c r="P213" s="256">
        <f>SUM(P197,P207)</f>
        <v>15560200</v>
      </c>
      <c r="Q213" s="256">
        <f>SUM(Q197,Q207)</f>
        <v>23359400</v>
      </c>
      <c r="R213" s="6"/>
      <c r="S213" s="6"/>
      <c r="T213" s="6"/>
      <c r="U213" s="6"/>
    </row>
    <row r="214" spans="1:21" x14ac:dyDescent="0.2">
      <c r="L214" s="1114"/>
      <c r="M214" s="1520"/>
      <c r="N214" s="1521"/>
      <c r="O214" s="1114"/>
      <c r="P214" s="1114"/>
      <c r="Q214" s="1114"/>
    </row>
    <row r="215" spans="1:21" x14ac:dyDescent="0.2">
      <c r="J215" s="539"/>
      <c r="M215" s="49"/>
    </row>
    <row r="216" spans="1:21" x14ac:dyDescent="0.2">
      <c r="M216" s="539"/>
      <c r="P216" s="539"/>
    </row>
    <row r="217" spans="1:21" x14ac:dyDescent="0.2">
      <c r="A217" s="6"/>
      <c r="B217" s="6"/>
      <c r="C217" s="6"/>
      <c r="D217" s="6"/>
      <c r="E217" s="6"/>
      <c r="F217" s="6"/>
      <c r="G217" s="6"/>
      <c r="H217" s="6"/>
      <c r="I217" s="6"/>
      <c r="J217" s="399"/>
      <c r="K217" s="6"/>
      <c r="L217" s="6"/>
      <c r="M217" s="6"/>
      <c r="N217" s="6"/>
      <c r="O217" s="6"/>
      <c r="P217" s="399"/>
      <c r="Q217" s="399"/>
      <c r="R217" s="6"/>
      <c r="S217" s="6"/>
      <c r="T217" s="6"/>
      <c r="U217" s="6"/>
    </row>
    <row r="218" spans="1:21" x14ac:dyDescent="0.2">
      <c r="A218" s="6"/>
      <c r="B218" s="6"/>
      <c r="C218" s="6"/>
      <c r="D218" s="6"/>
      <c r="E218" s="6"/>
      <c r="F218" s="6"/>
      <c r="G218" s="6"/>
      <c r="H218" s="6"/>
      <c r="I218" s="6"/>
      <c r="J218" s="6"/>
      <c r="K218" s="6"/>
      <c r="L218" s="6"/>
      <c r="M218" s="6"/>
      <c r="N218" s="6"/>
      <c r="O218" s="6"/>
      <c r="P218" s="51"/>
      <c r="Q218" s="6"/>
      <c r="R218" s="6"/>
      <c r="S218" s="6"/>
      <c r="T218" s="6"/>
      <c r="U218" s="6"/>
    </row>
  </sheetData>
  <mergeCells count="375">
    <mergeCell ref="A1:U1"/>
    <mergeCell ref="B90:B102"/>
    <mergeCell ref="C75:C76"/>
    <mergeCell ref="F80:F81"/>
    <mergeCell ref="A38:A39"/>
    <mergeCell ref="D38:D39"/>
    <mergeCell ref="A61:A62"/>
    <mergeCell ref="B72:B74"/>
    <mergeCell ref="C72:C74"/>
    <mergeCell ref="B63:B64"/>
    <mergeCell ref="C63:C64"/>
    <mergeCell ref="B40:B46"/>
    <mergeCell ref="A53:A56"/>
    <mergeCell ref="A48:A49"/>
    <mergeCell ref="B48:B49"/>
    <mergeCell ref="C48:C49"/>
    <mergeCell ref="C53:C56"/>
    <mergeCell ref="C61:C62"/>
    <mergeCell ref="A63:A64"/>
    <mergeCell ref="A40:A46"/>
    <mergeCell ref="R21:R22"/>
    <mergeCell ref="R75:R76"/>
    <mergeCell ref="G21:G22"/>
    <mergeCell ref="G75:G76"/>
    <mergeCell ref="A161:A164"/>
    <mergeCell ref="B161:B164"/>
    <mergeCell ref="C161:C164"/>
    <mergeCell ref="D57:D58"/>
    <mergeCell ref="E57:E58"/>
    <mergeCell ref="F57:F58"/>
    <mergeCell ref="A72:A74"/>
    <mergeCell ref="A75:A76"/>
    <mergeCell ref="B118:B119"/>
    <mergeCell ref="A120:A121"/>
    <mergeCell ref="A118:A119"/>
    <mergeCell ref="C129:C139"/>
    <mergeCell ref="B129:B139"/>
    <mergeCell ref="C120:C121"/>
    <mergeCell ref="B120:B121"/>
    <mergeCell ref="D75:D76"/>
    <mergeCell ref="E75:E76"/>
    <mergeCell ref="F75:F76"/>
    <mergeCell ref="B75:B76"/>
    <mergeCell ref="B153:B156"/>
    <mergeCell ref="C153:C156"/>
    <mergeCell ref="E153:E155"/>
    <mergeCell ref="F155:F156"/>
    <mergeCell ref="A158:A160"/>
    <mergeCell ref="B158:B160"/>
    <mergeCell ref="A90:A102"/>
    <mergeCell ref="G158:G160"/>
    <mergeCell ref="A116:A117"/>
    <mergeCell ref="B116:B117"/>
    <mergeCell ref="D116:D117"/>
    <mergeCell ref="A143:A149"/>
    <mergeCell ref="B143:B149"/>
    <mergeCell ref="A129:A139"/>
    <mergeCell ref="C127:I127"/>
    <mergeCell ref="H158:H159"/>
    <mergeCell ref="E150:E151"/>
    <mergeCell ref="C118:C119"/>
    <mergeCell ref="E122:G122"/>
    <mergeCell ref="H122:I122"/>
    <mergeCell ref="H150:H151"/>
    <mergeCell ref="C116:C117"/>
    <mergeCell ref="C158:C160"/>
    <mergeCell ref="D158:D160"/>
    <mergeCell ref="E158:E160"/>
    <mergeCell ref="G91:G92"/>
    <mergeCell ref="F158:F160"/>
    <mergeCell ref="A153:A156"/>
    <mergeCell ref="C128:U128"/>
    <mergeCell ref="H72:H74"/>
    <mergeCell ref="H104:H105"/>
    <mergeCell ref="E77:G77"/>
    <mergeCell ref="H89:I89"/>
    <mergeCell ref="H77:I77"/>
    <mergeCell ref="H37:H39"/>
    <mergeCell ref="G38:G39"/>
    <mergeCell ref="E38:E39"/>
    <mergeCell ref="H75:H76"/>
    <mergeCell ref="B19:B20"/>
    <mergeCell ref="C21:C22"/>
    <mergeCell ref="G123:G125"/>
    <mergeCell ref="R148:R149"/>
    <mergeCell ref="E143:E144"/>
    <mergeCell ref="F116:F117"/>
    <mergeCell ref="R29:R30"/>
    <mergeCell ref="D23:D26"/>
    <mergeCell ref="E23:E26"/>
    <mergeCell ref="G23:G26"/>
    <mergeCell ref="E86:E87"/>
    <mergeCell ref="I94:I95"/>
    <mergeCell ref="R99:R102"/>
    <mergeCell ref="D143:D149"/>
    <mergeCell ref="E148:E149"/>
    <mergeCell ref="E123:E126"/>
    <mergeCell ref="C70:C71"/>
    <mergeCell ref="H86:H87"/>
    <mergeCell ref="H103:I103"/>
    <mergeCell ref="G99:G100"/>
    <mergeCell ref="D91:D93"/>
    <mergeCell ref="E103:G103"/>
    <mergeCell ref="D94:D95"/>
    <mergeCell ref="D99:D100"/>
    <mergeCell ref="A31:A33"/>
    <mergeCell ref="B31:B33"/>
    <mergeCell ref="C31:C33"/>
    <mergeCell ref="R72:R74"/>
    <mergeCell ref="H66:I66"/>
    <mergeCell ref="E68:E69"/>
    <mergeCell ref="D72:D74"/>
    <mergeCell ref="E70:E71"/>
    <mergeCell ref="E72:E74"/>
    <mergeCell ref="D68:D69"/>
    <mergeCell ref="F70:F71"/>
    <mergeCell ref="D70:D71"/>
    <mergeCell ref="R31:R33"/>
    <mergeCell ref="C38:C39"/>
    <mergeCell ref="B38:B39"/>
    <mergeCell ref="R34:R35"/>
    <mergeCell ref="F68:F69"/>
    <mergeCell ref="R63:R64"/>
    <mergeCell ref="E36:G36"/>
    <mergeCell ref="E59:E60"/>
    <mergeCell ref="G57:G58"/>
    <mergeCell ref="H57:H58"/>
    <mergeCell ref="R45:R46"/>
    <mergeCell ref="E44:E46"/>
    <mergeCell ref="E14:E15"/>
    <mergeCell ref="E17:E18"/>
    <mergeCell ref="R17:R18"/>
    <mergeCell ref="A70:A71"/>
    <mergeCell ref="B53:B56"/>
    <mergeCell ref="B61:B62"/>
    <mergeCell ref="C40:C46"/>
    <mergeCell ref="H19:H20"/>
    <mergeCell ref="F19:F20"/>
    <mergeCell ref="G19:G20"/>
    <mergeCell ref="F21:F22"/>
    <mergeCell ref="A34:A35"/>
    <mergeCell ref="B34:B35"/>
    <mergeCell ref="C34:C35"/>
    <mergeCell ref="D34:D35"/>
    <mergeCell ref="G34:G35"/>
    <mergeCell ref="H21:H35"/>
    <mergeCell ref="A21:A22"/>
    <mergeCell ref="B21:B22"/>
    <mergeCell ref="E29:E30"/>
    <mergeCell ref="F31:F33"/>
    <mergeCell ref="F34:F35"/>
    <mergeCell ref="A19:A20"/>
    <mergeCell ref="E19:E20"/>
    <mergeCell ref="P6:P8"/>
    <mergeCell ref="D19:D20"/>
    <mergeCell ref="B14:B18"/>
    <mergeCell ref="H36:I36"/>
    <mergeCell ref="D21:D22"/>
    <mergeCell ref="E21:E22"/>
    <mergeCell ref="C19:C20"/>
    <mergeCell ref="R6:U6"/>
    <mergeCell ref="F6:F8"/>
    <mergeCell ref="I6:I8"/>
    <mergeCell ref="L6:O6"/>
    <mergeCell ref="O7:O8"/>
    <mergeCell ref="Q6:Q8"/>
    <mergeCell ref="B11:U11"/>
    <mergeCell ref="D14:D18"/>
    <mergeCell ref="C12:U12"/>
    <mergeCell ref="H14:H18"/>
    <mergeCell ref="G14:G18"/>
    <mergeCell ref="C14:C18"/>
    <mergeCell ref="K7:K8"/>
    <mergeCell ref="D6:D8"/>
    <mergeCell ref="A10:U10"/>
    <mergeCell ref="A14:A18"/>
    <mergeCell ref="F15:F17"/>
    <mergeCell ref="B175:B179"/>
    <mergeCell ref="E183:E184"/>
    <mergeCell ref="R183:R184"/>
    <mergeCell ref="R178:R179"/>
    <mergeCell ref="A2:U2"/>
    <mergeCell ref="A3:U3"/>
    <mergeCell ref="A4:U4"/>
    <mergeCell ref="S5:U5"/>
    <mergeCell ref="G6:G8"/>
    <mergeCell ref="L7:L8"/>
    <mergeCell ref="A9:U9"/>
    <mergeCell ref="A6:A8"/>
    <mergeCell ref="R7:R8"/>
    <mergeCell ref="S7:U7"/>
    <mergeCell ref="E6:E8"/>
    <mergeCell ref="H6:H8"/>
    <mergeCell ref="J7:J8"/>
    <mergeCell ref="M7:N7"/>
    <mergeCell ref="B6:B8"/>
    <mergeCell ref="C6:C8"/>
    <mergeCell ref="C90:C102"/>
    <mergeCell ref="D120:D121"/>
    <mergeCell ref="H91:H93"/>
    <mergeCell ref="E112:E113"/>
    <mergeCell ref="H186:I186"/>
    <mergeCell ref="C191:I191"/>
    <mergeCell ref="R193:U193"/>
    <mergeCell ref="B193:I193"/>
    <mergeCell ref="R191:U191"/>
    <mergeCell ref="R189:R190"/>
    <mergeCell ref="H40:H46"/>
    <mergeCell ref="D48:D49"/>
    <mergeCell ref="E48:E49"/>
    <mergeCell ref="D53:D56"/>
    <mergeCell ref="G53:G56"/>
    <mergeCell ref="H70:H71"/>
    <mergeCell ref="H52:H56"/>
    <mergeCell ref="H67:H69"/>
    <mergeCell ref="D61:D62"/>
    <mergeCell ref="F40:F46"/>
    <mergeCell ref="E89:G89"/>
    <mergeCell ref="E82:E83"/>
    <mergeCell ref="D63:D64"/>
    <mergeCell ref="E53:E56"/>
    <mergeCell ref="G72:G74"/>
    <mergeCell ref="G40:G46"/>
    <mergeCell ref="F72:F74"/>
    <mergeCell ref="B70:B71"/>
    <mergeCell ref="A195:Q195"/>
    <mergeCell ref="L197:O197"/>
    <mergeCell ref="L196:O196"/>
    <mergeCell ref="L198:O198"/>
    <mergeCell ref="A198:I198"/>
    <mergeCell ref="A194:U194"/>
    <mergeCell ref="R192:U192"/>
    <mergeCell ref="E187:E189"/>
    <mergeCell ref="D187:D189"/>
    <mergeCell ref="G187:G190"/>
    <mergeCell ref="F187:F190"/>
    <mergeCell ref="H187:H189"/>
    <mergeCell ref="A209:I209"/>
    <mergeCell ref="L205:O205"/>
    <mergeCell ref="A211:I211"/>
    <mergeCell ref="L211:O211"/>
    <mergeCell ref="A208:I208"/>
    <mergeCell ref="L208:O208"/>
    <mergeCell ref="A206:I206"/>
    <mergeCell ref="A202:I202"/>
    <mergeCell ref="L202:O202"/>
    <mergeCell ref="A204:I204"/>
    <mergeCell ref="L204:O204"/>
    <mergeCell ref="L210:O210"/>
    <mergeCell ref="A203:I203"/>
    <mergeCell ref="L203:O203"/>
    <mergeCell ref="L206:O206"/>
    <mergeCell ref="A210:I210"/>
    <mergeCell ref="A205:I205"/>
    <mergeCell ref="L207:O207"/>
    <mergeCell ref="A207:I207"/>
    <mergeCell ref="M214:N214"/>
    <mergeCell ref="H175:H182"/>
    <mergeCell ref="A197:I197"/>
    <mergeCell ref="B192:I192"/>
    <mergeCell ref="L199:O199"/>
    <mergeCell ref="G180:G182"/>
    <mergeCell ref="E180:E182"/>
    <mergeCell ref="A180:A182"/>
    <mergeCell ref="C180:C182"/>
    <mergeCell ref="D180:D182"/>
    <mergeCell ref="F180:F182"/>
    <mergeCell ref="B180:B182"/>
    <mergeCell ref="A196:I196"/>
    <mergeCell ref="A201:I201"/>
    <mergeCell ref="A199:I199"/>
    <mergeCell ref="L200:O200"/>
    <mergeCell ref="A175:A179"/>
    <mergeCell ref="A213:I213"/>
    <mergeCell ref="L213:O213"/>
    <mergeCell ref="A212:I212"/>
    <mergeCell ref="L209:O209"/>
    <mergeCell ref="L201:O201"/>
    <mergeCell ref="A200:I200"/>
    <mergeCell ref="L212:O212"/>
    <mergeCell ref="V183:AC184"/>
    <mergeCell ref="C175:C179"/>
    <mergeCell ref="E175:E177"/>
    <mergeCell ref="C167:U167"/>
    <mergeCell ref="C166:I166"/>
    <mergeCell ref="S137:S138"/>
    <mergeCell ref="T137:T138"/>
    <mergeCell ref="G118:G119"/>
    <mergeCell ref="C108:I108"/>
    <mergeCell ref="G116:G117"/>
    <mergeCell ref="R112:R113"/>
    <mergeCell ref="R118:R119"/>
    <mergeCell ref="F120:F121"/>
    <mergeCell ref="E118:E119"/>
    <mergeCell ref="F118:F119"/>
    <mergeCell ref="D118:D119"/>
    <mergeCell ref="F130:F131"/>
    <mergeCell ref="R169:R170"/>
    <mergeCell ref="E178:E179"/>
    <mergeCell ref="C143:C149"/>
    <mergeCell ref="T116:T117"/>
    <mergeCell ref="D123:D125"/>
    <mergeCell ref="F123:F125"/>
    <mergeCell ref="H152:I152"/>
    <mergeCell ref="E27:E28"/>
    <mergeCell ref="F24:F28"/>
    <mergeCell ref="E34:E35"/>
    <mergeCell ref="E31:E33"/>
    <mergeCell ref="R166:U166"/>
    <mergeCell ref="H161:H163"/>
    <mergeCell ref="E161:E163"/>
    <mergeCell ref="H99:H100"/>
    <mergeCell ref="H82:H84"/>
    <mergeCell ref="F161:F164"/>
    <mergeCell ref="R91:R92"/>
    <mergeCell ref="E120:E121"/>
    <mergeCell ref="S116:S117"/>
    <mergeCell ref="E137:E139"/>
    <mergeCell ref="G120:G121"/>
    <mergeCell ref="H120:H121"/>
    <mergeCell ref="T100:T102"/>
    <mergeCell ref="U100:U102"/>
    <mergeCell ref="R105:R106"/>
    <mergeCell ref="R150:R151"/>
    <mergeCell ref="E96:E97"/>
    <mergeCell ref="R159:R160"/>
    <mergeCell ref="G48:G49"/>
    <mergeCell ref="H48:H49"/>
    <mergeCell ref="E173:E174"/>
    <mergeCell ref="H153:H156"/>
    <mergeCell ref="R143:R144"/>
    <mergeCell ref="H116:H119"/>
    <mergeCell ref="E116:E117"/>
    <mergeCell ref="G94:G95"/>
    <mergeCell ref="H94:H95"/>
    <mergeCell ref="H111:H114"/>
    <mergeCell ref="R120:R121"/>
    <mergeCell ref="E99:E100"/>
    <mergeCell ref="R123:R126"/>
    <mergeCell ref="C109:U109"/>
    <mergeCell ref="S99:S102"/>
    <mergeCell ref="T143:T144"/>
    <mergeCell ref="S143:S144"/>
    <mergeCell ref="U143:U144"/>
    <mergeCell ref="U116:U117"/>
    <mergeCell ref="H143:H145"/>
    <mergeCell ref="R137:R138"/>
    <mergeCell ref="R127:U127"/>
    <mergeCell ref="U137:U138"/>
    <mergeCell ref="H137:H138"/>
    <mergeCell ref="H123:H125"/>
    <mergeCell ref="R48:R49"/>
    <mergeCell ref="H59:H62"/>
    <mergeCell ref="E51:G51"/>
    <mergeCell ref="G70:G71"/>
    <mergeCell ref="F53:F56"/>
    <mergeCell ref="E94:E95"/>
    <mergeCell ref="R116:R117"/>
    <mergeCell ref="G68:G69"/>
    <mergeCell ref="H51:I51"/>
    <mergeCell ref="E79:E81"/>
    <mergeCell ref="H63:H64"/>
    <mergeCell ref="R68:R69"/>
    <mergeCell ref="R53:R56"/>
    <mergeCell ref="R79:R81"/>
    <mergeCell ref="H79:H81"/>
    <mergeCell ref="R86:R87"/>
    <mergeCell ref="E84:E85"/>
    <mergeCell ref="R61:R62"/>
    <mergeCell ref="E91:E93"/>
    <mergeCell ref="F91:F92"/>
    <mergeCell ref="H107:I107"/>
    <mergeCell ref="E66:G66"/>
    <mergeCell ref="E61:E62"/>
    <mergeCell ref="E63:E64"/>
  </mergeCells>
  <phoneticPr fontId="16" type="noConversion"/>
  <printOptions horizontalCentered="1"/>
  <pageMargins left="0.23622047244094491" right="0.23622047244094491" top="0.35433070866141736" bottom="0.35433070866141736" header="0.31496062992125984" footer="0.31496062992125984"/>
  <pageSetup paperSize="9" scale="75" orientation="landscape" r:id="rId1"/>
  <headerFooter alignWithMargins="0"/>
  <rowBreaks count="4" manualBreakCount="4">
    <brk id="62" max="20" man="1"/>
    <brk id="115" max="20" man="1"/>
    <brk id="152" max="20" man="1"/>
    <brk id="182"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M18" sqref="M18"/>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640" t="s">
        <v>23</v>
      </c>
      <c r="B1" s="1640"/>
    </row>
    <row r="2" spans="1:2" ht="31.5" x14ac:dyDescent="0.25">
      <c r="A2" s="2" t="s">
        <v>4</v>
      </c>
      <c r="B2" s="1" t="s">
        <v>21</v>
      </c>
    </row>
    <row r="3" spans="1:2" ht="15.75" customHeight="1" x14ac:dyDescent="0.25">
      <c r="A3" s="50">
        <v>1</v>
      </c>
      <c r="B3" s="1" t="s">
        <v>24</v>
      </c>
    </row>
    <row r="4" spans="1:2" ht="15.75" customHeight="1" x14ac:dyDescent="0.25">
      <c r="A4" s="50">
        <v>2</v>
      </c>
      <c r="B4" s="1" t="s">
        <v>25</v>
      </c>
    </row>
    <row r="5" spans="1:2" ht="15.75" customHeight="1" x14ac:dyDescent="0.25">
      <c r="A5" s="50">
        <v>3</v>
      </c>
      <c r="B5" s="1" t="s">
        <v>26</v>
      </c>
    </row>
    <row r="6" spans="1:2" ht="15.75" customHeight="1" x14ac:dyDescent="0.25">
      <c r="A6" s="50">
        <v>4</v>
      </c>
      <c r="B6" s="1" t="s">
        <v>27</v>
      </c>
    </row>
    <row r="7" spans="1:2" ht="15.75" customHeight="1" x14ac:dyDescent="0.25">
      <c r="A7" s="50">
        <v>5</v>
      </c>
      <c r="B7" s="1" t="s">
        <v>28</v>
      </c>
    </row>
    <row r="8" spans="1:2" ht="15.75" customHeight="1" x14ac:dyDescent="0.25">
      <c r="A8" s="50">
        <v>6</v>
      </c>
      <c r="B8" s="1" t="s">
        <v>29</v>
      </c>
    </row>
    <row r="9" spans="1:2" ht="15.75" customHeight="1" x14ac:dyDescent="0.25"/>
    <row r="10" spans="1:2" ht="15.75" customHeight="1" x14ac:dyDescent="0.25">
      <c r="A10" s="1641" t="s">
        <v>32</v>
      </c>
      <c r="B10" s="1641"/>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6 programa</vt:lpstr>
      <vt:lpstr>Aiškinamoji lentelė </vt:lpstr>
      <vt:lpstr>Asignavimų valdytojų kodai</vt:lpstr>
      <vt:lpstr>'6 programa'!Print_Area</vt:lpstr>
      <vt:lpstr>'Aiškinamoji lentelė '!Print_Area</vt:lpstr>
      <vt:lpstr>'6 programa'!Print_Titles</vt:lpstr>
      <vt:lpstr>'Aiškinamoji lentelė '!Print_Titles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2015-12-22T09:37:18Z</cp:lastPrinted>
  <dcterms:created xsi:type="dcterms:W3CDTF">2007-07-27T10:32:34Z</dcterms:created>
  <dcterms:modified xsi:type="dcterms:W3CDTF">2015-12-28T07:54:51Z</dcterms:modified>
</cp:coreProperties>
</file>