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95" windowWidth="19440" windowHeight="10740" activeTab="5"/>
  </bookViews>
  <sheets>
    <sheet name="1 pr. pajamos " sheetId="9" r:id="rId1"/>
    <sheet name="1 pr. asignavimai" sheetId="10" r:id="rId2"/>
    <sheet name="2 pr." sheetId="5" r:id="rId3"/>
    <sheet name="3 pr." sheetId="12" r:id="rId4"/>
    <sheet name="4 pr." sheetId="1" r:id="rId5"/>
    <sheet name="5 pr." sheetId="11" r:id="rId6"/>
  </sheets>
  <definedNames>
    <definedName name="_xlnm._FilterDatabase" localSheetId="1" hidden="1">'1 pr. asignavimai'!$B$1:$B$142</definedName>
    <definedName name="_xlnm._FilterDatabase" localSheetId="2" hidden="1">'2 pr.'!$C$1:$C$60</definedName>
    <definedName name="_xlnm.Print_Titles" localSheetId="1">'1 pr. asignavimai'!$2:$5</definedName>
    <definedName name="_xlnm.Print_Titles" localSheetId="0">'1 pr. pajamos '!$8:$9</definedName>
    <definedName name="_xlnm.Print_Titles" localSheetId="2">'2 pr.'!$9:$12</definedName>
    <definedName name="_xlnm.Print_Titles" localSheetId="3">'3 pr.'!$8:$10</definedName>
    <definedName name="_xlnm.Print_Titles" localSheetId="4">'4 pr.'!$9:$11</definedName>
  </definedNames>
  <calcPr calcId="145621" fullPrecision="0"/>
</workbook>
</file>

<file path=xl/calcChain.xml><?xml version="1.0" encoding="utf-8"?>
<calcChain xmlns="http://schemas.openxmlformats.org/spreadsheetml/2006/main">
  <c r="C54" i="12" l="1"/>
  <c r="C51" i="12"/>
  <c r="F50" i="12"/>
  <c r="F49" i="12" s="1"/>
  <c r="E50" i="12"/>
  <c r="D50" i="12"/>
  <c r="C50" i="12"/>
  <c r="E49" i="12"/>
  <c r="D49" i="12"/>
  <c r="C49" i="12"/>
  <c r="C48" i="12"/>
  <c r="C47" i="12" s="1"/>
  <c r="F47" i="12"/>
  <c r="E47" i="12"/>
  <c r="D47" i="12"/>
  <c r="C46" i="12"/>
  <c r="C45" i="12" s="1"/>
  <c r="F45" i="12"/>
  <c r="E45" i="12"/>
  <c r="D45" i="12"/>
  <c r="C44" i="12"/>
  <c r="F43" i="12"/>
  <c r="E43" i="12"/>
  <c r="D43" i="12"/>
  <c r="D41" i="12" s="1"/>
  <c r="C43" i="12"/>
  <c r="C40" i="12"/>
  <c r="F39" i="12"/>
  <c r="F38" i="12" s="1"/>
  <c r="E39" i="12"/>
  <c r="D39" i="12"/>
  <c r="C39" i="12"/>
  <c r="E38" i="12"/>
  <c r="D38" i="12"/>
  <c r="C38" i="12"/>
  <c r="C37" i="12"/>
  <c r="C36" i="12" s="1"/>
  <c r="C35" i="12" s="1"/>
  <c r="F36" i="12"/>
  <c r="E36" i="12"/>
  <c r="D36" i="12"/>
  <c r="F35" i="12"/>
  <c r="E35" i="12"/>
  <c r="D35" i="12"/>
  <c r="C34" i="12"/>
  <c r="C33" i="12" s="1"/>
  <c r="F33" i="12"/>
  <c r="E33" i="12"/>
  <c r="D33" i="12"/>
  <c r="C32" i="12"/>
  <c r="C31" i="12" s="1"/>
  <c r="F31" i="12"/>
  <c r="E31" i="12"/>
  <c r="D31" i="12"/>
  <c r="C30" i="12"/>
  <c r="C29" i="12" s="1"/>
  <c r="F29" i="12"/>
  <c r="E29" i="12"/>
  <c r="E27" i="12" s="1"/>
  <c r="D29" i="12"/>
  <c r="D27" i="12" s="1"/>
  <c r="C24" i="12"/>
  <c r="D23" i="12"/>
  <c r="C23" i="12" s="1"/>
  <c r="F22" i="12"/>
  <c r="E22" i="12"/>
  <c r="C21" i="12"/>
  <c r="C20" i="12"/>
  <c r="C19" i="12"/>
  <c r="F18" i="12"/>
  <c r="E18" i="12"/>
  <c r="D18" i="12"/>
  <c r="C17" i="12"/>
  <c r="C16" i="12" s="1"/>
  <c r="F16" i="12"/>
  <c r="E16" i="12"/>
  <c r="D16" i="12"/>
  <c r="C15" i="12"/>
  <c r="C14" i="12" s="1"/>
  <c r="F14" i="12"/>
  <c r="E14" i="12"/>
  <c r="D14" i="12"/>
  <c r="C13" i="12"/>
  <c r="C22" i="12" l="1"/>
  <c r="E41" i="12"/>
  <c r="D22" i="12"/>
  <c r="D12" i="12" s="1"/>
  <c r="E12" i="12"/>
  <c r="C18" i="12"/>
  <c r="C12" i="12" s="1"/>
  <c r="F12" i="12"/>
  <c r="C41" i="12"/>
  <c r="D25" i="12"/>
  <c r="F41" i="12"/>
  <c r="F25" i="12" s="1"/>
  <c r="C27" i="12"/>
  <c r="F27" i="12"/>
  <c r="E25" i="12"/>
  <c r="D56" i="5"/>
  <c r="C25" i="12" l="1"/>
  <c r="E52" i="12"/>
  <c r="E55" i="12" s="1"/>
  <c r="D52" i="12"/>
  <c r="D55" i="12" s="1"/>
  <c r="F52" i="12"/>
  <c r="F55" i="12" s="1"/>
  <c r="C52" i="12"/>
  <c r="C55" i="12" s="1"/>
  <c r="G38" i="11"/>
  <c r="C35" i="11"/>
  <c r="C34" i="11"/>
  <c r="G34" i="11" s="1"/>
  <c r="C33" i="11"/>
  <c r="G33" i="11" s="1"/>
  <c r="C32" i="11"/>
  <c r="G32" i="11" s="1"/>
  <c r="C31" i="11"/>
  <c r="G31" i="11" s="1"/>
  <c r="C30" i="11"/>
  <c r="G30" i="11" s="1"/>
  <c r="C29" i="11"/>
  <c r="G29" i="11" s="1"/>
  <c r="C28" i="11"/>
  <c r="G28" i="11" s="1"/>
  <c r="C27" i="11"/>
  <c r="G27" i="11" s="1"/>
  <c r="C26" i="11"/>
  <c r="G26" i="11" s="1"/>
  <c r="E24" i="11"/>
  <c r="E23" i="11" s="1"/>
  <c r="D24" i="11"/>
  <c r="D23" i="11" s="1"/>
  <c r="C22" i="11"/>
  <c r="G22" i="11" s="1"/>
  <c r="C21" i="11"/>
  <c r="G21" i="11" s="1"/>
  <c r="C20" i="11"/>
  <c r="E19" i="11"/>
  <c r="D19" i="11"/>
  <c r="C18" i="11"/>
  <c r="G18" i="11" s="1"/>
  <c r="G17" i="11"/>
  <c r="E16" i="11"/>
  <c r="E15" i="11" s="1"/>
  <c r="D16" i="11"/>
  <c r="D15" i="11" s="1"/>
  <c r="C16" i="11"/>
  <c r="G16" i="11" s="1"/>
  <c r="C14" i="11"/>
  <c r="G14" i="11" s="1"/>
  <c r="F13" i="11"/>
  <c r="F36" i="11" s="1"/>
  <c r="E13" i="11"/>
  <c r="D13" i="11"/>
  <c r="C142" i="10"/>
  <c r="C13" i="11" l="1"/>
  <c r="G13" i="11" s="1"/>
  <c r="C24" i="11"/>
  <c r="G24" i="11" s="1"/>
  <c r="D36" i="11"/>
  <c r="C15" i="11"/>
  <c r="G15" i="11" s="1"/>
  <c r="E36" i="11"/>
  <c r="C23" i="11"/>
  <c r="G23" i="11" s="1"/>
  <c r="C19" i="11"/>
  <c r="G19" i="11" s="1"/>
  <c r="D14" i="10"/>
  <c r="F59" i="10"/>
  <c r="G36" i="11" l="1"/>
  <c r="C36" i="11"/>
  <c r="G37" i="11" s="1"/>
  <c r="C46" i="10"/>
  <c r="D131" i="10" l="1"/>
  <c r="F75" i="10"/>
  <c r="D45" i="10" l="1"/>
  <c r="F37" i="5"/>
  <c r="G37" i="5"/>
  <c r="E34" i="5"/>
  <c r="F34" i="5"/>
  <c r="G34" i="5"/>
  <c r="E30" i="5"/>
  <c r="F30" i="5"/>
  <c r="G30" i="5"/>
  <c r="E43" i="5"/>
  <c r="F43" i="5"/>
  <c r="G43" i="5"/>
  <c r="E46" i="5"/>
  <c r="F46" i="5"/>
  <c r="G46" i="5"/>
  <c r="F47" i="5"/>
  <c r="E50" i="5"/>
  <c r="F50" i="5"/>
  <c r="G50" i="5"/>
  <c r="E26" i="5"/>
  <c r="F26" i="5"/>
  <c r="G26" i="5"/>
  <c r="E27" i="5"/>
  <c r="F27" i="5"/>
  <c r="F28" i="5"/>
  <c r="F21" i="5"/>
  <c r="G21" i="5"/>
  <c r="E19" i="5"/>
  <c r="F19" i="5"/>
  <c r="G19" i="5"/>
  <c r="F16" i="5"/>
  <c r="G16" i="5"/>
  <c r="E13" i="5"/>
  <c r="F13" i="5"/>
  <c r="G13" i="5"/>
  <c r="E14" i="5"/>
  <c r="F14" i="5"/>
  <c r="G14" i="5"/>
  <c r="D54" i="10"/>
  <c r="D17" i="10"/>
  <c r="E17" i="10"/>
  <c r="F17" i="10"/>
  <c r="E37" i="5" l="1"/>
  <c r="F15" i="5"/>
  <c r="E15" i="5"/>
  <c r="G15" i="5"/>
  <c r="F29" i="5"/>
  <c r="F14" i="10"/>
  <c r="D83" i="10"/>
  <c r="E24" i="5" s="1"/>
  <c r="E83" i="10"/>
  <c r="F24" i="5" s="1"/>
  <c r="F83" i="10"/>
  <c r="G24" i="5" s="1"/>
  <c r="C87" i="10"/>
  <c r="C86" i="10"/>
  <c r="C139" i="10"/>
  <c r="C138" i="10"/>
  <c r="F136" i="10"/>
  <c r="F129" i="10" s="1"/>
  <c r="G52" i="5" s="1"/>
  <c r="E136" i="10"/>
  <c r="E129" i="10" s="1"/>
  <c r="F52" i="5" s="1"/>
  <c r="D136" i="10"/>
  <c r="D135" i="10"/>
  <c r="C135" i="10" s="1"/>
  <c r="C128" i="10"/>
  <c r="C127" i="10"/>
  <c r="C126" i="10"/>
  <c r="D125" i="10"/>
  <c r="D122" i="10" s="1"/>
  <c r="C124" i="10"/>
  <c r="C123" i="10"/>
  <c r="F122" i="10"/>
  <c r="E122" i="10"/>
  <c r="F114" i="10"/>
  <c r="D103" i="10"/>
  <c r="F103" i="10"/>
  <c r="C125" i="10" l="1"/>
  <c r="C122" i="10" s="1"/>
  <c r="C136" i="10"/>
  <c r="E38" i="5"/>
  <c r="F38" i="5"/>
  <c r="G38" i="5"/>
  <c r="E107" i="10"/>
  <c r="E105" i="10" s="1"/>
  <c r="F40" i="5" s="1"/>
  <c r="D107" i="10"/>
  <c r="D38" i="10"/>
  <c r="D10" i="10" s="1"/>
  <c r="E38" i="10"/>
  <c r="F38" i="10"/>
  <c r="D109" i="10"/>
  <c r="C109" i="10" s="1"/>
  <c r="C110" i="10"/>
  <c r="C111" i="10"/>
  <c r="D89" i="10"/>
  <c r="D94" i="10"/>
  <c r="E94" i="10"/>
  <c r="F94" i="10"/>
  <c r="D56" i="10"/>
  <c r="D48" i="10"/>
  <c r="C97" i="10"/>
  <c r="C96" i="10"/>
  <c r="C65" i="10"/>
  <c r="C64" i="10"/>
  <c r="D62" i="10"/>
  <c r="E62" i="10"/>
  <c r="F62" i="10"/>
  <c r="D73" i="10"/>
  <c r="E73" i="10"/>
  <c r="C75" i="10"/>
  <c r="C76" i="10"/>
  <c r="E16" i="5" l="1"/>
  <c r="E21" i="5"/>
  <c r="E28" i="5"/>
  <c r="E29" i="5" s="1"/>
  <c r="F39" i="5"/>
  <c r="E39" i="5"/>
  <c r="G39" i="5"/>
  <c r="E17" i="5"/>
  <c r="E31" i="5"/>
  <c r="G31" i="5"/>
  <c r="F31" i="5"/>
  <c r="E51" i="5"/>
  <c r="F51" i="5"/>
  <c r="F53" i="5" s="1"/>
  <c r="C73" i="10"/>
  <c r="C94" i="10"/>
  <c r="D39" i="5" s="1"/>
  <c r="F10" i="10"/>
  <c r="C62" i="10"/>
  <c r="D31" i="5" s="1"/>
  <c r="F73" i="10"/>
  <c r="D105" i="10"/>
  <c r="E40" i="5" s="1"/>
  <c r="G17" i="5" l="1"/>
  <c r="G51" i="5"/>
  <c r="G53" i="5" s="1"/>
  <c r="D51" i="5"/>
  <c r="C71" i="10"/>
  <c r="D68" i="10"/>
  <c r="E68" i="10"/>
  <c r="C69" i="10"/>
  <c r="F70" i="10"/>
  <c r="C70" i="10" s="1"/>
  <c r="D52" i="10"/>
  <c r="E52" i="10"/>
  <c r="F52" i="10"/>
  <c r="C53" i="10"/>
  <c r="C54" i="10"/>
  <c r="C55" i="10"/>
  <c r="C51" i="10"/>
  <c r="C42" i="10"/>
  <c r="C41" i="10"/>
  <c r="C40" i="10"/>
  <c r="C39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34" i="10"/>
  <c r="C133" i="10"/>
  <c r="C132" i="10"/>
  <c r="D129" i="10"/>
  <c r="C130" i="10"/>
  <c r="C121" i="10"/>
  <c r="C120" i="10"/>
  <c r="F119" i="10"/>
  <c r="E119" i="10"/>
  <c r="D119" i="10"/>
  <c r="D117" i="10" s="1"/>
  <c r="C118" i="10"/>
  <c r="C115" i="10"/>
  <c r="F112" i="10"/>
  <c r="G44" i="5" s="1"/>
  <c r="E114" i="10"/>
  <c r="E112" i="10" s="1"/>
  <c r="F44" i="5" s="1"/>
  <c r="D114" i="10"/>
  <c r="C113" i="10"/>
  <c r="C108" i="10"/>
  <c r="F107" i="10"/>
  <c r="F105" i="10" s="1"/>
  <c r="C106" i="10"/>
  <c r="C104" i="10"/>
  <c r="F101" i="10"/>
  <c r="E103" i="10"/>
  <c r="E101" i="10" s="1"/>
  <c r="D101" i="10"/>
  <c r="C102" i="10"/>
  <c r="F99" i="10"/>
  <c r="G47" i="5" s="1"/>
  <c r="D99" i="10"/>
  <c r="E47" i="5" s="1"/>
  <c r="C98" i="10"/>
  <c r="D43" i="5" s="1"/>
  <c r="C93" i="10"/>
  <c r="D92" i="10"/>
  <c r="C92" i="10" s="1"/>
  <c r="C91" i="10"/>
  <c r="F90" i="10"/>
  <c r="E90" i="10"/>
  <c r="F89" i="10"/>
  <c r="G28" i="5" s="1"/>
  <c r="C88" i="10"/>
  <c r="C85" i="10"/>
  <c r="C84" i="10"/>
  <c r="C81" i="10"/>
  <c r="F79" i="10"/>
  <c r="E79" i="10"/>
  <c r="D79" i="10"/>
  <c r="E23" i="5" s="1"/>
  <c r="C78" i="10"/>
  <c r="D13" i="5" s="1"/>
  <c r="C72" i="10"/>
  <c r="C67" i="10"/>
  <c r="C66" i="10"/>
  <c r="F61" i="10"/>
  <c r="C60" i="10"/>
  <c r="C59" i="10"/>
  <c r="C58" i="10"/>
  <c r="F57" i="10"/>
  <c r="E57" i="10"/>
  <c r="D57" i="10"/>
  <c r="C56" i="10"/>
  <c r="C48" i="10"/>
  <c r="D50" i="5"/>
  <c r="C45" i="10"/>
  <c r="C44" i="10"/>
  <c r="C43" i="10"/>
  <c r="C16" i="10"/>
  <c r="C15" i="10"/>
  <c r="E14" i="10"/>
  <c r="D8" i="10"/>
  <c r="C13" i="10"/>
  <c r="C12" i="10"/>
  <c r="C11" i="10"/>
  <c r="C9" i="10"/>
  <c r="C7" i="10"/>
  <c r="F6" i="10"/>
  <c r="E6" i="10"/>
  <c r="D6" i="10"/>
  <c r="C70" i="9"/>
  <c r="C69" i="9" s="1"/>
  <c r="C68" i="9"/>
  <c r="C64" i="9"/>
  <c r="C56" i="9"/>
  <c r="C49" i="9"/>
  <c r="C48" i="9"/>
  <c r="C47" i="9"/>
  <c r="C44" i="9"/>
  <c r="C43" i="9" s="1"/>
  <c r="C34" i="9"/>
  <c r="C21" i="9" s="1"/>
  <c r="C11" i="9"/>
  <c r="C10" i="9" s="1"/>
  <c r="C14" i="1"/>
  <c r="C15" i="1"/>
  <c r="C16" i="1"/>
  <c r="C18" i="1"/>
  <c r="C19" i="1"/>
  <c r="C20" i="1"/>
  <c r="C21" i="1"/>
  <c r="C23" i="1"/>
  <c r="C24" i="1"/>
  <c r="C25" i="1"/>
  <c r="C26" i="1"/>
  <c r="D22" i="1"/>
  <c r="E22" i="1"/>
  <c r="F22" i="1"/>
  <c r="D17" i="1"/>
  <c r="E17" i="1"/>
  <c r="F17" i="1"/>
  <c r="D13" i="1"/>
  <c r="E13" i="1"/>
  <c r="F13" i="1"/>
  <c r="C20" i="9" l="1"/>
  <c r="C18" i="9" s="1"/>
  <c r="C13" i="1"/>
  <c r="D14" i="5"/>
  <c r="G40" i="5"/>
  <c r="D38" i="5"/>
  <c r="D26" i="5"/>
  <c r="D16" i="5"/>
  <c r="D21" i="5"/>
  <c r="E48" i="5"/>
  <c r="E49" i="5" s="1"/>
  <c r="D46" i="5"/>
  <c r="F42" i="5"/>
  <c r="F45" i="5" s="1"/>
  <c r="E42" i="5"/>
  <c r="D37" i="5"/>
  <c r="E35" i="5"/>
  <c r="E36" i="5" s="1"/>
  <c r="F35" i="5"/>
  <c r="G35" i="5"/>
  <c r="D34" i="5"/>
  <c r="G32" i="5"/>
  <c r="G33" i="5" s="1"/>
  <c r="D30" i="5"/>
  <c r="F32" i="5"/>
  <c r="F22" i="5"/>
  <c r="E22" i="5"/>
  <c r="E25" i="5" s="1"/>
  <c r="G22" i="5"/>
  <c r="E52" i="5"/>
  <c r="E53" i="5" s="1"/>
  <c r="C6" i="10"/>
  <c r="D19" i="5"/>
  <c r="F77" i="10"/>
  <c r="G23" i="5"/>
  <c r="C61" i="10"/>
  <c r="D27" i="5" s="1"/>
  <c r="G27" i="5"/>
  <c r="G29" i="5" s="1"/>
  <c r="E10" i="10"/>
  <c r="F49" i="10"/>
  <c r="E77" i="10"/>
  <c r="F23" i="5"/>
  <c r="C83" i="10"/>
  <c r="D24" i="5" s="1"/>
  <c r="C17" i="10"/>
  <c r="E49" i="10"/>
  <c r="F18" i="5" s="1"/>
  <c r="D49" i="10"/>
  <c r="C131" i="10"/>
  <c r="C129" i="10" s="1"/>
  <c r="D116" i="10"/>
  <c r="E117" i="10"/>
  <c r="F117" i="10"/>
  <c r="C38" i="10"/>
  <c r="C68" i="10"/>
  <c r="F68" i="10"/>
  <c r="C52" i="10"/>
  <c r="C49" i="10" s="1"/>
  <c r="C99" i="10"/>
  <c r="D47" i="5" s="1"/>
  <c r="E82" i="10"/>
  <c r="C114" i="10"/>
  <c r="C112" i="10" s="1"/>
  <c r="D44" i="5" s="1"/>
  <c r="C107" i="10"/>
  <c r="C105" i="10" s="1"/>
  <c r="D40" i="5" s="1"/>
  <c r="C14" i="10"/>
  <c r="F8" i="10"/>
  <c r="D112" i="10"/>
  <c r="E44" i="5" s="1"/>
  <c r="E100" i="10"/>
  <c r="C119" i="10"/>
  <c r="C103" i="10"/>
  <c r="C101" i="10" s="1"/>
  <c r="D35" i="5" s="1"/>
  <c r="F100" i="10"/>
  <c r="C57" i="10"/>
  <c r="F82" i="10"/>
  <c r="C79" i="10"/>
  <c r="C90" i="10"/>
  <c r="D32" i="5" s="1"/>
  <c r="D77" i="10"/>
  <c r="C89" i="10"/>
  <c r="D28" i="5" s="1"/>
  <c r="D90" i="10"/>
  <c r="C58" i="9"/>
  <c r="C73" i="9" s="1"/>
  <c r="C22" i="1"/>
  <c r="C17" i="1"/>
  <c r="G36" i="5" l="1"/>
  <c r="G18" i="5"/>
  <c r="G20" i="5" s="1"/>
  <c r="F17" i="5"/>
  <c r="F20" i="5" s="1"/>
  <c r="F36" i="5"/>
  <c r="G42" i="5"/>
  <c r="G45" i="5" s="1"/>
  <c r="D42" i="5"/>
  <c r="F33" i="5"/>
  <c r="D52" i="5"/>
  <c r="D53" i="5" s="1"/>
  <c r="G25" i="5"/>
  <c r="D22" i="5"/>
  <c r="F47" i="10"/>
  <c r="E45" i="5"/>
  <c r="E8" i="10"/>
  <c r="F25" i="5"/>
  <c r="D82" i="10"/>
  <c r="E32" i="5"/>
  <c r="C77" i="10"/>
  <c r="D23" i="5"/>
  <c r="D100" i="10"/>
  <c r="E47" i="10"/>
  <c r="C47" i="10"/>
  <c r="D18" i="5"/>
  <c r="F116" i="10"/>
  <c r="G48" i="5"/>
  <c r="E116" i="10"/>
  <c r="F48" i="5"/>
  <c r="D47" i="10"/>
  <c r="E18" i="5"/>
  <c r="C10" i="10"/>
  <c r="C117" i="10"/>
  <c r="C100" i="10"/>
  <c r="C82" i="10"/>
  <c r="D140" i="10" l="1"/>
  <c r="D143" i="10" s="1"/>
  <c r="F140" i="10"/>
  <c r="F143" i="10" s="1"/>
  <c r="E140" i="10"/>
  <c r="E143" i="10" s="1"/>
  <c r="C116" i="10"/>
  <c r="D48" i="5"/>
  <c r="F49" i="5"/>
  <c r="C8" i="10"/>
  <c r="D17" i="5"/>
  <c r="E20" i="5"/>
  <c r="G49" i="5"/>
  <c r="E33" i="5"/>
  <c r="C140" i="10" l="1"/>
  <c r="C143" i="10" s="1"/>
  <c r="D20" i="5" l="1"/>
  <c r="D49" i="5"/>
  <c r="D29" i="5"/>
  <c r="F41" i="5"/>
  <c r="F54" i="5" s="1"/>
  <c r="F57" i="5" s="1"/>
  <c r="D41" i="5"/>
  <c r="G41" i="5"/>
  <c r="G54" i="5" s="1"/>
  <c r="G57" i="5" s="1"/>
  <c r="D15" i="5"/>
  <c r="D36" i="5"/>
  <c r="D33" i="5"/>
  <c r="E41" i="5" l="1"/>
  <c r="E54" i="5" s="1"/>
  <c r="E57" i="5" s="1"/>
  <c r="D45" i="5"/>
  <c r="D25" i="5"/>
  <c r="C12" i="1"/>
  <c r="D54" i="5" l="1"/>
  <c r="D57" i="5" s="1"/>
  <c r="F27" i="1"/>
  <c r="E27" i="1"/>
  <c r="D27" i="1"/>
  <c r="C27" i="1" l="1"/>
</calcChain>
</file>

<file path=xl/sharedStrings.xml><?xml version="1.0" encoding="utf-8"?>
<sst xmlns="http://schemas.openxmlformats.org/spreadsheetml/2006/main" count="439" uniqueCount="255">
  <si>
    <t>Eil. Nr.</t>
  </si>
  <si>
    <t>Iš viso</t>
  </si>
  <si>
    <t>iš jų: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</si>
  <si>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</si>
  <si>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</si>
  <si>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</si>
  <si>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>2</t>
  </si>
  <si>
    <t>3</t>
  </si>
  <si>
    <t>4</t>
  </si>
  <si>
    <t>6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</si>
  <si>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</si>
  <si>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</si>
  <si>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</si>
  <si>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</si>
  <si>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</si>
  <si>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</si>
  <si>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</si>
  <si>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</si>
  <si>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</si>
  <si>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</si>
  <si>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</si>
  <si>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</si>
  <si>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</si>
  <si>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</si>
  <si>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</si>
  <si>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</si>
  <si>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</si>
  <si>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</si>
  <si>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</si>
  <si>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</si>
  <si>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</si>
  <si>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</si>
  <si>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</si>
  <si>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</si>
  <si>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</si>
  <si>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</si>
  <si>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</si>
  <si>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švietimo (be mokinio krepšelio)</t>
  </si>
  <si>
    <t>socialinės apsaugos</t>
  </si>
  <si>
    <t>sveikatos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</si>
  <si>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</si>
  <si>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</si>
  <si>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</si>
  <si>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</si>
  <si>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</si>
  <si>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</si>
  <si>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</si>
  <si>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</si>
  <si>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</si>
  <si>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</si>
  <si>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</si>
  <si>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</si>
  <si>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</si>
  <si>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</si>
  <si>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</si>
  <si>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</si>
  <si>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</si>
  <si>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</si>
  <si>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>Savivaldybės valdymo 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</si>
  <si>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</si>
  <si>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</si>
  <si>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</si>
  <si>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</si>
  <si>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</si>
  <si>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</si>
  <si>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</si>
  <si>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</si>
  <si>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</si>
  <si>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</si>
  <si>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</si>
  <si>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</si>
  <si>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</si>
  <si>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</si>
  <si>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(specialios tikslinės dotacijos savivaldybėms perduotoms įstaigoms išlaikyti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</si>
  <si>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</si>
  <si>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</si>
  <si>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</si>
  <si>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</si>
  <si>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</si>
  <si>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</si>
  <si>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</si>
  <si>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</si>
  <si>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</si>
  <si>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</si>
  <si>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</si>
  <si>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</si>
  <si>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</si>
  <si>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</si>
  <si>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</si>
  <si>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</si>
  <si>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</si>
  <si>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</si>
  <si>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</si>
  <si>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</si>
  <si>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</si>
  <si>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r>
      <t xml:space="preserve">Miesto kultūrinio savitumo puoselėjimo bei kultūrinių paslaugų gerinimo programa </t>
    </r>
    <r>
      <rPr>
        <sz val="12"/>
        <rFont val="Times New Roman"/>
        <family val="1"/>
        <charset val="186"/>
      </rPr>
      <t>(savivaldybės biudžeto lėšos)</t>
    </r>
  </si>
  <si>
    <t>Ugdymo proceso užtikrinimo programa (specialios tikslinės dotacijos savivaldybėms perduotoms įstaigoms išlaikyti lėšos)</t>
  </si>
  <si>
    <t xml:space="preserve">Miesto kultūrinio savitumo puoselėjimo bei kultūrinių paslaugų gerinimo programa </t>
  </si>
  <si>
    <t>Miesto kultūrinio savitumo puoselėjimo bei kultūrinių paslaugų gerinimo programa (savivaldybės biudžeto lėšos)</t>
  </si>
  <si>
    <t>Miesto kultūrinio savitumo puoselėjimo bei kultūrinių paslaugų gerinimo programa (asignavimų valdytojo pajamų įmokos)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</si>
  <si>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</si>
  <si>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</si>
  <si>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</si>
  <si>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</si>
  <si>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</si>
  <si>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</si>
  <si>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</si>
  <si>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</si>
  <si>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</si>
  <si>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</si>
  <si>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</si>
  <si>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</si>
  <si>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</si>
  <si>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</si>
  <si>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savivaldybėms perduotoms įstaigoms išlaikyti lėšos)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</si>
  <si>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</si>
  <si>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</si>
  <si>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</si>
  <si>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</si>
  <si>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</si>
  <si>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</si>
  <si>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</si>
  <si>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</si>
  <si>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</si>
  <si>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</si>
  <si>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</si>
  <si>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</si>
  <si>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</si>
  <si>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</si>
  <si>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</si>
  <si>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14.</t>
  </si>
  <si>
    <t>Būsto nuomos ar išperkamosios būsto nuomos mokesčių dalies kompensacijoms administruoti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</si>
  <si>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</si>
  <si>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</si>
  <si>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</si>
  <si>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</si>
  <si>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</si>
  <si>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</si>
  <si>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4..</t>
  </si>
  <si>
    <t>5.</t>
  </si>
  <si>
    <t>6.</t>
  </si>
  <si>
    <t>7.</t>
  </si>
  <si>
    <t>Miesto kultūrinio savitumo puoselėjimo bei kultūrinių paslaugų gerinimo programa</t>
  </si>
  <si>
    <t>9.</t>
  </si>
  <si>
    <t>Jaunimo politikos plėtros programa</t>
  </si>
  <si>
    <t>10.</t>
  </si>
  <si>
    <t>11.</t>
  </si>
  <si>
    <t>12.</t>
  </si>
  <si>
    <t>Sveikatos apsaugos  programa</t>
  </si>
  <si>
    <t xml:space="preserve">Iš viso: </t>
  </si>
  <si>
    <t>8.</t>
  </si>
  <si>
    <t xml:space="preserve">                                                            2016 m.               d. sprendimo Nr. T2-</t>
  </si>
  <si>
    <t>KLAIPĖDOS MIESTO SAVIVALDYBĖS 2016 METŲ BIUDŽETAS</t>
  </si>
  <si>
    <t xml:space="preserve">Atliekų tvarkymo sistemos infrastruktūros plėtrai </t>
  </si>
  <si>
    <t>Gyvenamosios vietos deklaravimo ir gyvenamosios vietos neturinčių asmenų apskaitos duomenų tvarkymas</t>
  </si>
  <si>
    <t>Mokinio (klasės, grupės) krepšeliui finansuoti</t>
  </si>
  <si>
    <t>Klaipėdos „Vėtrungės“ gimnazijos sporto aikštyno atnaujinimas</t>
  </si>
  <si>
    <t>Dotacija krantotvarkos programos priemonėms įgyvendinti ir aplinkos teršimo šaltiniams pašalinti</t>
  </si>
  <si>
    <t>Irklavimo bazės modernizavimas Klaipėdos mieste</t>
  </si>
  <si>
    <t>3 priedas</t>
  </si>
  <si>
    <t xml:space="preserve">                       2016 m.              d. sprendimo Nr. T2-</t>
  </si>
  <si>
    <t>švietimo įstaigos</t>
  </si>
  <si>
    <t>Asignavimų valdytojo pavadinimas</t>
  </si>
  <si>
    <t>sporto įstaigos</t>
  </si>
  <si>
    <t>kultūros įstaigos</t>
  </si>
  <si>
    <t>Socialinių reikalų departamentas (pajamos už negyvenamųjų patalpų nuomą)</t>
  </si>
  <si>
    <t>Biudžetinė įstaiga „Klaipėdos paplūdimiai“</t>
  </si>
  <si>
    <t xml:space="preserve">2016 METŲ ASIGNAVIMŲ VALDYTOJŲ PAJAMŲ ĮMOKOS Į SAVIVALDYBĖS BIUDŽETĄ </t>
  </si>
  <si>
    <t>2016 m.                  d. sprendimo Nr. T2-</t>
  </si>
  <si>
    <t xml:space="preserve">Europos Sąjungos finansinės paramos lėšos </t>
  </si>
  <si>
    <t xml:space="preserve">                     </t>
  </si>
  <si>
    <r>
      <t>Sveikatos apsaugos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</si>
  <si>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Subalansuoto turizmo skatinimo ir vystymo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</si>
  <si>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Savivaldybės valdymo  programa  </t>
    </r>
    <r>
      <rPr>
        <sz val="12"/>
        <rFont val="Times New Roman"/>
        <family val="1"/>
        <charset val="186"/>
      </rPr>
      <t>(savivaldybės biudžeto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</si>
  <si>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</si>
  <si>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</si>
  <si>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</si>
  <si>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</si>
  <si>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</si>
  <si>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</si>
  <si>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</si>
  <si>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Pirminės valstybės garantuojamos teisinės pagalbos teikimas</t>
  </si>
  <si>
    <t>Savivaldybei priskirtos valstybinės žemės ir kito valstybės turto valdymas, naudojimas ir disponavimas juo patikėjimo teise</t>
  </si>
  <si>
    <t>Žemės ūkio funkcijoms atlikti</t>
  </si>
  <si>
    <t xml:space="preserve">Kūno kultūros ir sporto plėtros programa (specialios tikslinės dotacijos valstybės kapitalo investicijų programoje numatytiems projektams finansuoti lėšos) </t>
  </si>
  <si>
    <t>Sveikatos apsaugos programa (savivaldybės biudžeto lėšos)</t>
  </si>
  <si>
    <r>
      <t>Sveikatos apsaugos programa</t>
    </r>
    <r>
      <rPr>
        <sz val="12"/>
        <rFont val="Times New Roman"/>
        <family val="1"/>
        <charset val="186"/>
      </rPr>
      <t xml:space="preserve"> </t>
    </r>
  </si>
  <si>
    <t>Sveikatos apsaugos programa (specialios tikslinės dotacijos valstybės kapitalo investicijų programoje numatytiems projektams finansuoti lėšos)</t>
  </si>
  <si>
    <t>Miesto infrastruktūros objektų priežiūros ir modernizavimo programa (specialios tikslinės dotacijos valstybės kapitalo investicijų programoje numatytiems projektams finansuoti lėšos)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</si>
  <si>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</si>
  <si>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Specialios tikslinės dotacijos (12+33+34+38+39+40)</t>
  </si>
  <si>
    <t>DOTACIJOS (10+11+47)</t>
  </si>
  <si>
    <t>Valstybės kapitalo investicijų programoje numatytiems projektams finansuoti (41+...+46)</t>
  </si>
  <si>
    <t>Kitos dotacijos ir lėšos iš kitų valdymo lygių (48)</t>
  </si>
  <si>
    <t>KITOS PAJAMOS (50+...+59)</t>
  </si>
  <si>
    <t>MATERIALIOJO IR NEMATERIALIOJO TURTO REALIZAVIMO PAJAMOS (61)</t>
  </si>
  <si>
    <t>Ilgalaikio materialiojo turto realizavimo pajamos (62+63)</t>
  </si>
  <si>
    <t>Iš viso (1+9+49+60)</t>
  </si>
  <si>
    <t>Ugdymo proceso užtikrinimo programa (specialios tikslinės dotacijos mokinio (klasės, grupės) krepšeliui finansuoti lėšos)</t>
  </si>
  <si>
    <t>Aplinkos apsaugos programa (specialios tikslinės dotacijos atliekų tvarkymo sistemos infrastruktūros plėtrai lėšos)</t>
  </si>
  <si>
    <t>Aplinkos apsaugos programa (dotacijos krantotvarkos programos priemonėms įgyvendinti ir aplinkos teršimo šaltiniams pašalinti lėšos)</t>
  </si>
  <si>
    <t>13.</t>
  </si>
  <si>
    <t>Nuomos mokestis už valstybinę žemę</t>
  </si>
  <si>
    <t>Savivaldybėms perduotoms įstaigoms išlaikyti (35+36+37)</t>
  </si>
  <si>
    <t>Valstybinėms (valstybės perduotoms savivaldybėms) funkcijoms atlikti (13+...+32)</t>
  </si>
  <si>
    <t>KLAIPĖDOS MIESTO SAVIVALDYBĖS 2016 METŲ BIUDŽETO ASIGNAVIMAI                                  PAGAL PROGRAMAS</t>
  </si>
  <si>
    <t>Tūkst. Eur</t>
  </si>
  <si>
    <t>Iš viso:</t>
  </si>
  <si>
    <t xml:space="preserve">        Tūkst. Eur</t>
  </si>
  <si>
    <t>paskoloms grąžinti</t>
  </si>
  <si>
    <t>Iš viso asignavimų (135-137):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</si>
  <si>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</si>
  <si>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</si>
  <si>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</si>
  <si>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</si>
  <si>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</si>
  <si>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2.4. Už žemės pardavimą gautų lėšų likučio metų pradžioje lėšos </t>
  </si>
  <si>
    <t xml:space="preserve">Miesto urbanistinio planavimo programa </t>
  </si>
  <si>
    <t xml:space="preserve">      Klaipėdos miesto savivaldybės tarybos</t>
  </si>
  <si>
    <t xml:space="preserve">      2016 m.                      d. sprendimo Nr. T2-</t>
  </si>
  <si>
    <t xml:space="preserve">2016 M. SAUSIO 1 D. APYVARTINIŲ LĖŠŲ LIKUTIS </t>
  </si>
  <si>
    <t>2016 m. sausio 1 d. apyvartinių lėšų likutis</t>
  </si>
  <si>
    <t>pajamų įmokos</t>
  </si>
  <si>
    <t>tikslinės paskirties lėšos</t>
  </si>
  <si>
    <t>savivaldy-bės biudžeto lėšų likutis</t>
  </si>
  <si>
    <t>Miesto kultūrinio savitumo puoselėjimo bei kultūrinių paslaugų gerinimo programa (kultūros įstaigos)</t>
  </si>
  <si>
    <t>Ugdymo proceso užtikrinimo programa (švietimo įstaigos)</t>
  </si>
  <si>
    <t>Socialinių reikalų departamentas (asignavimų valdytojo pajamų už gyvenamųjų patalpų nuomą įmokos)</t>
  </si>
  <si>
    <t>Socialinės apsaugos įstaigos</t>
  </si>
  <si>
    <t>Už privatizuotus butus gautos lėšos</t>
  </si>
  <si>
    <t>Vietinės rinkliavos už komunalinių atliekų surinkimą iš atliekų turėtojų ir atliekų tvarkytojų lėšos</t>
  </si>
  <si>
    <t>Aplinkos apsaugos rėmimo specialiosios programos lėšos</t>
  </si>
  <si>
    <t>Visuomenės sveikatos rėmimo specialiosios programos lėšos</t>
  </si>
  <si>
    <t>Vietinės rinkliavos už naudojimąsi nustatytomis mokamomis vietomis automobiliams statyti Klaipėdos mieste lėšos</t>
  </si>
  <si>
    <t>Už žemės pardavimą gautos lėšos</t>
  </si>
  <si>
    <t>Savivaldybės biudžeto lėšų likutis</t>
  </si>
  <si>
    <t>15.</t>
  </si>
  <si>
    <t>16.</t>
  </si>
  <si>
    <t>17.</t>
  </si>
  <si>
    <t>Iš viso asignavimų (14-16):</t>
  </si>
  <si>
    <t>2.2. Visuomenės sveikatos rėmimo specialiosios programos lėšų likučio metų pradžioje lėšos</t>
  </si>
  <si>
    <t xml:space="preserve">ASIGNAVIMAI IŠ APYVARTINIŲ LĖŠŲ 2016 M. SAUSIO 1 D. LIKUČIO </t>
  </si>
  <si>
    <t>3. Savivaldybės biudžeto lėšų likučio metų pradžioje lėšos</t>
  </si>
  <si>
    <t>Iš viso asignavimų (41-43):</t>
  </si>
  <si>
    <t>4 priedas</t>
  </si>
  <si>
    <t xml:space="preserve">      5 priedas</t>
  </si>
  <si>
    <t>Miesto infrastruktūros objektų priežiūros ir modernizavimo programa</t>
  </si>
  <si>
    <t>Kūno kultūros ir sporto plėtros programa (sporto įstaigos)</t>
  </si>
  <si>
    <t>VšĮ Klaipėdos universitetinės ligoninės centrinio korpuso operacinės rekonstrukcija Liepojos g. 41, Klaipėda</t>
  </si>
  <si>
    <t>VšĮ Klaipėdos universitetinės ligoninės dezinfekcijos sterilizacijos proceso modernizavimas Liepojos g. 39, Klaipėda</t>
  </si>
  <si>
    <t>VšĮ Klaipėdos medicininės slaugos ligoninės paliatyviosios pagalbos korpuso pritaikymas neįgaliųjų poreikiams, įrangos įsigijimas K. Donelaičio g. 15A, Klaipėda</t>
  </si>
  <si>
    <t>Socialinio kultūrinio klasterio „Vilties miestas“ Klaipėdoje aplinkos  sutvarkymas</t>
  </si>
  <si>
    <t>Kitos neišvardytos pajamos</t>
  </si>
  <si>
    <t>Finansavimo šaltinis / asignavimų valdytojas / programos pavadinimas</t>
  </si>
  <si>
    <t>Asignavimų valdytojo / programos / tikslinės paskirties lėšų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</si>
</sst>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4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1" applyFont="1"/>
    <xf numFmtId="0" fontId="2" fillId="0" borderId="0" xfId="2" applyFont="1"/>
    <xf numFmtId="0" fontId="1" fillId="0" borderId="0" xfId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Border="1" applyAlignment="1">
      <alignment horizontal="center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1" fillId="0" borderId="0" xfId="1" applyFill="1"/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2" fillId="0" borderId="0" xfId="1" applyFont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0" xfId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164" fontId="5" fillId="0" borderId="0" xfId="1" applyNumberFormat="1" applyFont="1" applyFill="1" applyBorder="1"/>
    <xf numFmtId="0" fontId="4" fillId="0" borderId="0" xfId="1" applyFont="1" applyFill="1" applyBorder="1"/>
    <xf numFmtId="164" fontId="6" fillId="0" borderId="0" xfId="1" applyNumberFormat="1" applyFont="1" applyBorder="1"/>
    <xf numFmtId="0" fontId="2" fillId="0" borderId="1" xfId="2" applyFont="1" applyBorder="1"/>
    <xf numFmtId="0" fontId="1" fillId="0" borderId="0" xfId="1" applyFont="1"/>
    <xf numFmtId="0" fontId="2" fillId="0" borderId="2" xfId="1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8" fillId="0" borderId="0" xfId="1" applyFont="1" applyAlignment="1">
      <alignment horizontal="center"/>
    </xf>
    <xf numFmtId="0" fontId="2" fillId="0" borderId="0" xfId="2" applyFont="1" applyAlignment="1">
      <alignment horizontal="left"/>
    </xf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4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9" fillId="0" borderId="0" xfId="1" applyFont="1"/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2" fillId="0" borderId="2" xfId="1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wrapText="1"/>
    </xf>
    <xf numFmtId="3" fontId="12" fillId="0" borderId="0" xfId="1" applyNumberFormat="1" applyFont="1" applyFill="1" applyBorder="1"/>
    <xf numFmtId="0" fontId="4" fillId="0" borderId="2" xfId="1" applyFont="1" applyBorder="1" applyAlignment="1">
      <alignment wrapText="1"/>
    </xf>
    <xf numFmtId="164" fontId="1" fillId="0" borderId="0" xfId="1" applyNumberFormat="1"/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2" borderId="0" xfId="0" applyFill="1"/>
    <xf numFmtId="0" fontId="2" fillId="0" borderId="2" xfId="0" applyFont="1" applyBorder="1" applyAlignment="1">
      <alignment horizontal="center"/>
    </xf>
    <xf numFmtId="166" fontId="4" fillId="0" borderId="2" xfId="3" applyNumberFormat="1" applyFont="1" applyFill="1" applyBorder="1" applyAlignment="1" applyProtection="1">
      <alignment horizontal="right" wrapText="1"/>
      <protection hidden="1"/>
    </xf>
    <xf numFmtId="3" fontId="0" fillId="0" borderId="0" xfId="0" applyNumberFormat="1"/>
    <xf numFmtId="0" fontId="13" fillId="0" borderId="2" xfId="1" applyFont="1" applyFill="1" applyBorder="1" applyAlignment="1">
      <alignment horizontal="left" wrapText="1"/>
    </xf>
    <xf numFmtId="166" fontId="2" fillId="0" borderId="2" xfId="3" applyNumberFormat="1" applyFont="1" applyFill="1" applyBorder="1" applyAlignment="1" applyProtection="1">
      <alignment horizontal="right" wrapText="1"/>
      <protection hidden="1"/>
    </xf>
    <xf numFmtId="166" fontId="2" fillId="0" borderId="2" xfId="0" applyNumberFormat="1" applyFont="1" applyFill="1" applyBorder="1" applyAlignment="1">
      <alignment horizontal="right"/>
    </xf>
    <xf numFmtId="0" fontId="5" fillId="0" borderId="0" xfId="0" applyFont="1"/>
    <xf numFmtId="49" fontId="13" fillId="0" borderId="2" xfId="3" applyNumberFormat="1" applyFont="1" applyFill="1" applyBorder="1" applyAlignment="1" applyProtection="1">
      <alignment horizontal="left" wrapText="1"/>
      <protection hidden="1"/>
    </xf>
    <xf numFmtId="3" fontId="11" fillId="0" borderId="0" xfId="0" applyNumberFormat="1" applyFont="1"/>
    <xf numFmtId="0" fontId="11" fillId="0" borderId="0" xfId="0" applyFont="1"/>
    <xf numFmtId="166" fontId="4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166" fontId="0" fillId="0" borderId="0" xfId="0" applyNumberFormat="1"/>
    <xf numFmtId="0" fontId="2" fillId="0" borderId="1" xfId="0" applyFont="1" applyBorder="1"/>
    <xf numFmtId="0" fontId="1" fillId="0" borderId="2" xfId="1" applyBorder="1" applyAlignment="1">
      <alignment horizontal="center"/>
    </xf>
    <xf numFmtId="0" fontId="1" fillId="0" borderId="2" xfId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" xfId="0" applyBorder="1"/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/>
    <xf numFmtId="9" fontId="1" fillId="0" borderId="0" xfId="8" applyFont="1"/>
    <xf numFmtId="9" fontId="2" fillId="0" borderId="0" xfId="8" applyFont="1" applyFill="1" applyBorder="1"/>
    <xf numFmtId="164" fontId="2" fillId="0" borderId="0" xfId="1" applyNumberFormat="1" applyFont="1"/>
    <xf numFmtId="0" fontId="2" fillId="0" borderId="1" xfId="1" applyFont="1" applyFill="1" applyBorder="1" applyAlignment="1">
      <alignment horizontal="center" wrapText="1"/>
    </xf>
    <xf numFmtId="0" fontId="2" fillId="0" borderId="0" xfId="0" applyFont="1" applyFill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wrapText="1"/>
    </xf>
    <xf numFmtId="0" fontId="4" fillId="0" borderId="8" xfId="1" applyFont="1" applyFill="1" applyBorder="1" applyAlignment="1">
      <alignment horizontal="left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52" zoomScale="115" zoomScaleNormal="115" workbookViewId="0">
      <selection activeCell="B68" sqref="B68"/>
    </sheetView>
  </sheetViews>
  <sheetFormatPr defaultRowHeight="12.75" x14ac:dyDescent="0.2"/>
  <cols>
    <col min="1" max="1" width="9.140625" style="3"/>
    <col min="2" max="2" width="60" style="3" customWidth="1"/>
    <col min="3" max="3" width="17" style="3" customWidth="1"/>
    <col min="4" max="244" width="9.140625" style="3"/>
    <col min="245" max="245" width="60" style="3" customWidth="1"/>
    <col min="246" max="246" width="17.28515625" style="3" customWidth="1"/>
    <col min="247" max="247" width="13.28515625" style="3" customWidth="1"/>
    <col min="248" max="248" width="12" style="3" customWidth="1"/>
    <col min="249" max="500" width="9.140625" style="3"/>
    <col min="501" max="501" width="60" style="3" customWidth="1"/>
    <col min="502" max="502" width="17.28515625" style="3" customWidth="1"/>
    <col min="503" max="503" width="13.28515625" style="3" customWidth="1"/>
    <col min="504" max="504" width="12" style="3" customWidth="1"/>
    <col min="505" max="756" width="9.140625" style="3"/>
    <col min="757" max="757" width="60" style="3" customWidth="1"/>
    <col min="758" max="758" width="17.28515625" style="3" customWidth="1"/>
    <col min="759" max="759" width="13.28515625" style="3" customWidth="1"/>
    <col min="760" max="760" width="12" style="3" customWidth="1"/>
    <col min="761" max="1012" width="9.140625" style="3"/>
    <col min="1013" max="1013" width="60" style="3" customWidth="1"/>
    <col min="1014" max="1014" width="17.28515625" style="3" customWidth="1"/>
    <col min="1015" max="1015" width="13.28515625" style="3" customWidth="1"/>
    <col min="1016" max="1016" width="12" style="3" customWidth="1"/>
    <col min="1017" max="1268" width="9.140625" style="3"/>
    <col min="1269" max="1269" width="60" style="3" customWidth="1"/>
    <col min="1270" max="1270" width="17.28515625" style="3" customWidth="1"/>
    <col min="1271" max="1271" width="13.28515625" style="3" customWidth="1"/>
    <col min="1272" max="1272" width="12" style="3" customWidth="1"/>
    <col min="1273" max="1524" width="9.140625" style="3"/>
    <col min="1525" max="1525" width="60" style="3" customWidth="1"/>
    <col min="1526" max="1526" width="17.28515625" style="3" customWidth="1"/>
    <col min="1527" max="1527" width="13.28515625" style="3" customWidth="1"/>
    <col min="1528" max="1528" width="12" style="3" customWidth="1"/>
    <col min="1529" max="1780" width="9.140625" style="3"/>
    <col min="1781" max="1781" width="60" style="3" customWidth="1"/>
    <col min="1782" max="1782" width="17.28515625" style="3" customWidth="1"/>
    <col min="1783" max="1783" width="13.28515625" style="3" customWidth="1"/>
    <col min="1784" max="1784" width="12" style="3" customWidth="1"/>
    <col min="1785" max="2036" width="9.140625" style="3"/>
    <col min="2037" max="2037" width="60" style="3" customWidth="1"/>
    <col min="2038" max="2038" width="17.28515625" style="3" customWidth="1"/>
    <col min="2039" max="2039" width="13.28515625" style="3" customWidth="1"/>
    <col min="2040" max="2040" width="12" style="3" customWidth="1"/>
    <col min="2041" max="2292" width="9.140625" style="3"/>
    <col min="2293" max="2293" width="60" style="3" customWidth="1"/>
    <col min="2294" max="2294" width="17.28515625" style="3" customWidth="1"/>
    <col min="2295" max="2295" width="13.28515625" style="3" customWidth="1"/>
    <col min="2296" max="2296" width="12" style="3" customWidth="1"/>
    <col min="2297" max="2548" width="9.140625" style="3"/>
    <col min="2549" max="2549" width="60" style="3" customWidth="1"/>
    <col min="2550" max="2550" width="17.28515625" style="3" customWidth="1"/>
    <col min="2551" max="2551" width="13.28515625" style="3" customWidth="1"/>
    <col min="2552" max="2552" width="12" style="3" customWidth="1"/>
    <col min="2553" max="2804" width="9.140625" style="3"/>
    <col min="2805" max="2805" width="60" style="3" customWidth="1"/>
    <col min="2806" max="2806" width="17.28515625" style="3" customWidth="1"/>
    <col min="2807" max="2807" width="13.28515625" style="3" customWidth="1"/>
    <col min="2808" max="2808" width="12" style="3" customWidth="1"/>
    <col min="2809" max="3060" width="9.140625" style="3"/>
    <col min="3061" max="3061" width="60" style="3" customWidth="1"/>
    <col min="3062" max="3062" width="17.28515625" style="3" customWidth="1"/>
    <col min="3063" max="3063" width="13.28515625" style="3" customWidth="1"/>
    <col min="3064" max="3064" width="12" style="3" customWidth="1"/>
    <col min="3065" max="3316" width="9.140625" style="3"/>
    <col min="3317" max="3317" width="60" style="3" customWidth="1"/>
    <col min="3318" max="3318" width="17.28515625" style="3" customWidth="1"/>
    <col min="3319" max="3319" width="13.28515625" style="3" customWidth="1"/>
    <col min="3320" max="3320" width="12" style="3" customWidth="1"/>
    <col min="3321" max="3572" width="9.140625" style="3"/>
    <col min="3573" max="3573" width="60" style="3" customWidth="1"/>
    <col min="3574" max="3574" width="17.28515625" style="3" customWidth="1"/>
    <col min="3575" max="3575" width="13.28515625" style="3" customWidth="1"/>
    <col min="3576" max="3576" width="12" style="3" customWidth="1"/>
    <col min="3577" max="3828" width="9.140625" style="3"/>
    <col min="3829" max="3829" width="60" style="3" customWidth="1"/>
    <col min="3830" max="3830" width="17.28515625" style="3" customWidth="1"/>
    <col min="3831" max="3831" width="13.28515625" style="3" customWidth="1"/>
    <col min="3832" max="3832" width="12" style="3" customWidth="1"/>
    <col min="3833" max="4084" width="9.140625" style="3"/>
    <col min="4085" max="4085" width="60" style="3" customWidth="1"/>
    <col min="4086" max="4086" width="17.28515625" style="3" customWidth="1"/>
    <col min="4087" max="4087" width="13.28515625" style="3" customWidth="1"/>
    <col min="4088" max="4088" width="12" style="3" customWidth="1"/>
    <col min="4089" max="4340" width="9.140625" style="3"/>
    <col min="4341" max="4341" width="60" style="3" customWidth="1"/>
    <col min="4342" max="4342" width="17.28515625" style="3" customWidth="1"/>
    <col min="4343" max="4343" width="13.28515625" style="3" customWidth="1"/>
    <col min="4344" max="4344" width="12" style="3" customWidth="1"/>
    <col min="4345" max="4596" width="9.140625" style="3"/>
    <col min="4597" max="4597" width="60" style="3" customWidth="1"/>
    <col min="4598" max="4598" width="17.28515625" style="3" customWidth="1"/>
    <col min="4599" max="4599" width="13.28515625" style="3" customWidth="1"/>
    <col min="4600" max="4600" width="12" style="3" customWidth="1"/>
    <col min="4601" max="4852" width="9.140625" style="3"/>
    <col min="4853" max="4853" width="60" style="3" customWidth="1"/>
    <col min="4854" max="4854" width="17.28515625" style="3" customWidth="1"/>
    <col min="4855" max="4855" width="13.28515625" style="3" customWidth="1"/>
    <col min="4856" max="4856" width="12" style="3" customWidth="1"/>
    <col min="4857" max="5108" width="9.140625" style="3"/>
    <col min="5109" max="5109" width="60" style="3" customWidth="1"/>
    <col min="5110" max="5110" width="17.28515625" style="3" customWidth="1"/>
    <col min="5111" max="5111" width="13.28515625" style="3" customWidth="1"/>
    <col min="5112" max="5112" width="12" style="3" customWidth="1"/>
    <col min="5113" max="5364" width="9.140625" style="3"/>
    <col min="5365" max="5365" width="60" style="3" customWidth="1"/>
    <col min="5366" max="5366" width="17.28515625" style="3" customWidth="1"/>
    <col min="5367" max="5367" width="13.28515625" style="3" customWidth="1"/>
    <col min="5368" max="5368" width="12" style="3" customWidth="1"/>
    <col min="5369" max="5620" width="9.140625" style="3"/>
    <col min="5621" max="5621" width="60" style="3" customWidth="1"/>
    <col min="5622" max="5622" width="17.28515625" style="3" customWidth="1"/>
    <col min="5623" max="5623" width="13.28515625" style="3" customWidth="1"/>
    <col min="5624" max="5624" width="12" style="3" customWidth="1"/>
    <col min="5625" max="5876" width="9.140625" style="3"/>
    <col min="5877" max="5877" width="60" style="3" customWidth="1"/>
    <col min="5878" max="5878" width="17.28515625" style="3" customWidth="1"/>
    <col min="5879" max="5879" width="13.28515625" style="3" customWidth="1"/>
    <col min="5880" max="5880" width="12" style="3" customWidth="1"/>
    <col min="5881" max="6132" width="9.140625" style="3"/>
    <col min="6133" max="6133" width="60" style="3" customWidth="1"/>
    <col min="6134" max="6134" width="17.28515625" style="3" customWidth="1"/>
    <col min="6135" max="6135" width="13.28515625" style="3" customWidth="1"/>
    <col min="6136" max="6136" width="12" style="3" customWidth="1"/>
    <col min="6137" max="6388" width="9.140625" style="3"/>
    <col min="6389" max="6389" width="60" style="3" customWidth="1"/>
    <col min="6390" max="6390" width="17.28515625" style="3" customWidth="1"/>
    <col min="6391" max="6391" width="13.28515625" style="3" customWidth="1"/>
    <col min="6392" max="6392" width="12" style="3" customWidth="1"/>
    <col min="6393" max="6644" width="9.140625" style="3"/>
    <col min="6645" max="6645" width="60" style="3" customWidth="1"/>
    <col min="6646" max="6646" width="17.28515625" style="3" customWidth="1"/>
    <col min="6647" max="6647" width="13.28515625" style="3" customWidth="1"/>
    <col min="6648" max="6648" width="12" style="3" customWidth="1"/>
    <col min="6649" max="6900" width="9.140625" style="3"/>
    <col min="6901" max="6901" width="60" style="3" customWidth="1"/>
    <col min="6902" max="6902" width="17.28515625" style="3" customWidth="1"/>
    <col min="6903" max="6903" width="13.28515625" style="3" customWidth="1"/>
    <col min="6904" max="6904" width="12" style="3" customWidth="1"/>
    <col min="6905" max="7156" width="9.140625" style="3"/>
    <col min="7157" max="7157" width="60" style="3" customWidth="1"/>
    <col min="7158" max="7158" width="17.28515625" style="3" customWidth="1"/>
    <col min="7159" max="7159" width="13.28515625" style="3" customWidth="1"/>
    <col min="7160" max="7160" width="12" style="3" customWidth="1"/>
    <col min="7161" max="7412" width="9.140625" style="3"/>
    <col min="7413" max="7413" width="60" style="3" customWidth="1"/>
    <col min="7414" max="7414" width="17.28515625" style="3" customWidth="1"/>
    <col min="7415" max="7415" width="13.28515625" style="3" customWidth="1"/>
    <col min="7416" max="7416" width="12" style="3" customWidth="1"/>
    <col min="7417" max="7668" width="9.140625" style="3"/>
    <col min="7669" max="7669" width="60" style="3" customWidth="1"/>
    <col min="7670" max="7670" width="17.28515625" style="3" customWidth="1"/>
    <col min="7671" max="7671" width="13.28515625" style="3" customWidth="1"/>
    <col min="7672" max="7672" width="12" style="3" customWidth="1"/>
    <col min="7673" max="7924" width="9.140625" style="3"/>
    <col min="7925" max="7925" width="60" style="3" customWidth="1"/>
    <col min="7926" max="7926" width="17.28515625" style="3" customWidth="1"/>
    <col min="7927" max="7927" width="13.28515625" style="3" customWidth="1"/>
    <col min="7928" max="7928" width="12" style="3" customWidth="1"/>
    <col min="7929" max="8180" width="9.140625" style="3"/>
    <col min="8181" max="8181" width="60" style="3" customWidth="1"/>
    <col min="8182" max="8182" width="17.28515625" style="3" customWidth="1"/>
    <col min="8183" max="8183" width="13.28515625" style="3" customWidth="1"/>
    <col min="8184" max="8184" width="12" style="3" customWidth="1"/>
    <col min="8185" max="8436" width="9.140625" style="3"/>
    <col min="8437" max="8437" width="60" style="3" customWidth="1"/>
    <col min="8438" max="8438" width="17.28515625" style="3" customWidth="1"/>
    <col min="8439" max="8439" width="13.28515625" style="3" customWidth="1"/>
    <col min="8440" max="8440" width="12" style="3" customWidth="1"/>
    <col min="8441" max="8692" width="9.140625" style="3"/>
    <col min="8693" max="8693" width="60" style="3" customWidth="1"/>
    <col min="8694" max="8694" width="17.28515625" style="3" customWidth="1"/>
    <col min="8695" max="8695" width="13.28515625" style="3" customWidth="1"/>
    <col min="8696" max="8696" width="12" style="3" customWidth="1"/>
    <col min="8697" max="8948" width="9.140625" style="3"/>
    <col min="8949" max="8949" width="60" style="3" customWidth="1"/>
    <col min="8950" max="8950" width="17.28515625" style="3" customWidth="1"/>
    <col min="8951" max="8951" width="13.28515625" style="3" customWidth="1"/>
    <col min="8952" max="8952" width="12" style="3" customWidth="1"/>
    <col min="8953" max="9204" width="9.140625" style="3"/>
    <col min="9205" max="9205" width="60" style="3" customWidth="1"/>
    <col min="9206" max="9206" width="17.28515625" style="3" customWidth="1"/>
    <col min="9207" max="9207" width="13.28515625" style="3" customWidth="1"/>
    <col min="9208" max="9208" width="12" style="3" customWidth="1"/>
    <col min="9209" max="9460" width="9.140625" style="3"/>
    <col min="9461" max="9461" width="60" style="3" customWidth="1"/>
    <col min="9462" max="9462" width="17.28515625" style="3" customWidth="1"/>
    <col min="9463" max="9463" width="13.28515625" style="3" customWidth="1"/>
    <col min="9464" max="9464" width="12" style="3" customWidth="1"/>
    <col min="9465" max="9716" width="9.140625" style="3"/>
    <col min="9717" max="9717" width="60" style="3" customWidth="1"/>
    <col min="9718" max="9718" width="17.28515625" style="3" customWidth="1"/>
    <col min="9719" max="9719" width="13.28515625" style="3" customWidth="1"/>
    <col min="9720" max="9720" width="12" style="3" customWidth="1"/>
    <col min="9721" max="9972" width="9.140625" style="3"/>
    <col min="9973" max="9973" width="60" style="3" customWidth="1"/>
    <col min="9974" max="9974" width="17.28515625" style="3" customWidth="1"/>
    <col min="9975" max="9975" width="13.28515625" style="3" customWidth="1"/>
    <col min="9976" max="9976" width="12" style="3" customWidth="1"/>
    <col min="9977" max="10228" width="9.140625" style="3"/>
    <col min="10229" max="10229" width="60" style="3" customWidth="1"/>
    <col min="10230" max="10230" width="17.28515625" style="3" customWidth="1"/>
    <col min="10231" max="10231" width="13.28515625" style="3" customWidth="1"/>
    <col min="10232" max="10232" width="12" style="3" customWidth="1"/>
    <col min="10233" max="10484" width="9.140625" style="3"/>
    <col min="10485" max="10485" width="60" style="3" customWidth="1"/>
    <col min="10486" max="10486" width="17.28515625" style="3" customWidth="1"/>
    <col min="10487" max="10487" width="13.28515625" style="3" customWidth="1"/>
    <col min="10488" max="10488" width="12" style="3" customWidth="1"/>
    <col min="10489" max="10740" width="9.140625" style="3"/>
    <col min="10741" max="10741" width="60" style="3" customWidth="1"/>
    <col min="10742" max="10742" width="17.28515625" style="3" customWidth="1"/>
    <col min="10743" max="10743" width="13.28515625" style="3" customWidth="1"/>
    <col min="10744" max="10744" width="12" style="3" customWidth="1"/>
    <col min="10745" max="10996" width="9.140625" style="3"/>
    <col min="10997" max="10997" width="60" style="3" customWidth="1"/>
    <col min="10998" max="10998" width="17.28515625" style="3" customWidth="1"/>
    <col min="10999" max="10999" width="13.28515625" style="3" customWidth="1"/>
    <col min="11000" max="11000" width="12" style="3" customWidth="1"/>
    <col min="11001" max="11252" width="9.140625" style="3"/>
    <col min="11253" max="11253" width="60" style="3" customWidth="1"/>
    <col min="11254" max="11254" width="17.28515625" style="3" customWidth="1"/>
    <col min="11255" max="11255" width="13.28515625" style="3" customWidth="1"/>
    <col min="11256" max="11256" width="12" style="3" customWidth="1"/>
    <col min="11257" max="11508" width="9.140625" style="3"/>
    <col min="11509" max="11509" width="60" style="3" customWidth="1"/>
    <col min="11510" max="11510" width="17.28515625" style="3" customWidth="1"/>
    <col min="11511" max="11511" width="13.28515625" style="3" customWidth="1"/>
    <col min="11512" max="11512" width="12" style="3" customWidth="1"/>
    <col min="11513" max="11764" width="9.140625" style="3"/>
    <col min="11765" max="11765" width="60" style="3" customWidth="1"/>
    <col min="11766" max="11766" width="17.28515625" style="3" customWidth="1"/>
    <col min="11767" max="11767" width="13.28515625" style="3" customWidth="1"/>
    <col min="11768" max="11768" width="12" style="3" customWidth="1"/>
    <col min="11769" max="12020" width="9.140625" style="3"/>
    <col min="12021" max="12021" width="60" style="3" customWidth="1"/>
    <col min="12022" max="12022" width="17.28515625" style="3" customWidth="1"/>
    <col min="12023" max="12023" width="13.28515625" style="3" customWidth="1"/>
    <col min="12024" max="12024" width="12" style="3" customWidth="1"/>
    <col min="12025" max="12276" width="9.140625" style="3"/>
    <col min="12277" max="12277" width="60" style="3" customWidth="1"/>
    <col min="12278" max="12278" width="17.28515625" style="3" customWidth="1"/>
    <col min="12279" max="12279" width="13.28515625" style="3" customWidth="1"/>
    <col min="12280" max="12280" width="12" style="3" customWidth="1"/>
    <col min="12281" max="12532" width="9.140625" style="3"/>
    <col min="12533" max="12533" width="60" style="3" customWidth="1"/>
    <col min="12534" max="12534" width="17.28515625" style="3" customWidth="1"/>
    <col min="12535" max="12535" width="13.28515625" style="3" customWidth="1"/>
    <col min="12536" max="12536" width="12" style="3" customWidth="1"/>
    <col min="12537" max="12788" width="9.140625" style="3"/>
    <col min="12789" max="12789" width="60" style="3" customWidth="1"/>
    <col min="12790" max="12790" width="17.28515625" style="3" customWidth="1"/>
    <col min="12791" max="12791" width="13.28515625" style="3" customWidth="1"/>
    <col min="12792" max="12792" width="12" style="3" customWidth="1"/>
    <col min="12793" max="13044" width="9.140625" style="3"/>
    <col min="13045" max="13045" width="60" style="3" customWidth="1"/>
    <col min="13046" max="13046" width="17.28515625" style="3" customWidth="1"/>
    <col min="13047" max="13047" width="13.28515625" style="3" customWidth="1"/>
    <col min="13048" max="13048" width="12" style="3" customWidth="1"/>
    <col min="13049" max="13300" width="9.140625" style="3"/>
    <col min="13301" max="13301" width="60" style="3" customWidth="1"/>
    <col min="13302" max="13302" width="17.28515625" style="3" customWidth="1"/>
    <col min="13303" max="13303" width="13.28515625" style="3" customWidth="1"/>
    <col min="13304" max="13304" width="12" style="3" customWidth="1"/>
    <col min="13305" max="13556" width="9.140625" style="3"/>
    <col min="13557" max="13557" width="60" style="3" customWidth="1"/>
    <col min="13558" max="13558" width="17.28515625" style="3" customWidth="1"/>
    <col min="13559" max="13559" width="13.28515625" style="3" customWidth="1"/>
    <col min="13560" max="13560" width="12" style="3" customWidth="1"/>
    <col min="13561" max="13812" width="9.140625" style="3"/>
    <col min="13813" max="13813" width="60" style="3" customWidth="1"/>
    <col min="13814" max="13814" width="17.28515625" style="3" customWidth="1"/>
    <col min="13815" max="13815" width="13.28515625" style="3" customWidth="1"/>
    <col min="13816" max="13816" width="12" style="3" customWidth="1"/>
    <col min="13817" max="14068" width="9.140625" style="3"/>
    <col min="14069" max="14069" width="60" style="3" customWidth="1"/>
    <col min="14070" max="14070" width="17.28515625" style="3" customWidth="1"/>
    <col min="14071" max="14071" width="13.28515625" style="3" customWidth="1"/>
    <col min="14072" max="14072" width="12" style="3" customWidth="1"/>
    <col min="14073" max="14324" width="9.140625" style="3"/>
    <col min="14325" max="14325" width="60" style="3" customWidth="1"/>
    <col min="14326" max="14326" width="17.28515625" style="3" customWidth="1"/>
    <col min="14327" max="14327" width="13.28515625" style="3" customWidth="1"/>
    <col min="14328" max="14328" width="12" style="3" customWidth="1"/>
    <col min="14329" max="14580" width="9.140625" style="3"/>
    <col min="14581" max="14581" width="60" style="3" customWidth="1"/>
    <col min="14582" max="14582" width="17.28515625" style="3" customWidth="1"/>
    <col min="14583" max="14583" width="13.28515625" style="3" customWidth="1"/>
    <col min="14584" max="14584" width="12" style="3" customWidth="1"/>
    <col min="14585" max="14836" width="9.140625" style="3"/>
    <col min="14837" max="14837" width="60" style="3" customWidth="1"/>
    <col min="14838" max="14838" width="17.28515625" style="3" customWidth="1"/>
    <col min="14839" max="14839" width="13.28515625" style="3" customWidth="1"/>
    <col min="14840" max="14840" width="12" style="3" customWidth="1"/>
    <col min="14841" max="15092" width="9.140625" style="3"/>
    <col min="15093" max="15093" width="60" style="3" customWidth="1"/>
    <col min="15094" max="15094" width="17.28515625" style="3" customWidth="1"/>
    <col min="15095" max="15095" width="13.28515625" style="3" customWidth="1"/>
    <col min="15096" max="15096" width="12" style="3" customWidth="1"/>
    <col min="15097" max="15348" width="9.140625" style="3"/>
    <col min="15349" max="15349" width="60" style="3" customWidth="1"/>
    <col min="15350" max="15350" width="17.28515625" style="3" customWidth="1"/>
    <col min="15351" max="15351" width="13.28515625" style="3" customWidth="1"/>
    <col min="15352" max="15352" width="12" style="3" customWidth="1"/>
    <col min="15353" max="15604" width="9.140625" style="3"/>
    <col min="15605" max="15605" width="60" style="3" customWidth="1"/>
    <col min="15606" max="15606" width="17.28515625" style="3" customWidth="1"/>
    <col min="15607" max="15607" width="13.28515625" style="3" customWidth="1"/>
    <col min="15608" max="15608" width="12" style="3" customWidth="1"/>
    <col min="15609" max="15860" width="9.140625" style="3"/>
    <col min="15861" max="15861" width="60" style="3" customWidth="1"/>
    <col min="15862" max="15862" width="17.28515625" style="3" customWidth="1"/>
    <col min="15863" max="15863" width="13.28515625" style="3" customWidth="1"/>
    <col min="15864" max="15864" width="12" style="3" customWidth="1"/>
    <col min="15865" max="16116" width="9.140625" style="3"/>
    <col min="16117" max="16117" width="60" style="3" customWidth="1"/>
    <col min="16118" max="16118" width="17.28515625" style="3" customWidth="1"/>
    <col min="16119" max="16119" width="13.28515625" style="3" customWidth="1"/>
    <col min="16120" max="16120" width="12" style="3" customWidth="1"/>
    <col min="16121" max="16384" width="9.140625" style="3"/>
  </cols>
  <sheetData>
    <row r="1" spans="1:3" customFormat="1" ht="16.5" customHeight="1" x14ac:dyDescent="0.25">
      <c r="A1" s="53"/>
      <c r="B1" s="118" t="s">
        <v>125</v>
      </c>
      <c r="C1" s="118"/>
    </row>
    <row r="2" spans="1:3" customFormat="1" ht="14.25" customHeight="1" x14ac:dyDescent="0.25">
      <c r="A2" s="53"/>
      <c r="B2" s="118" t="s">
        <v>151</v>
      </c>
      <c r="C2" s="118"/>
    </row>
    <row r="3" spans="1:3" customFormat="1" ht="15.75" x14ac:dyDescent="0.25">
      <c r="A3" s="54"/>
      <c r="B3" s="118" t="s">
        <v>126</v>
      </c>
      <c r="C3" s="118"/>
    </row>
    <row r="4" spans="1:3" ht="12.75" customHeight="1" x14ac:dyDescent="0.25">
      <c r="A4" s="55"/>
      <c r="B4" s="56"/>
      <c r="C4" s="56"/>
    </row>
    <row r="5" spans="1:3" ht="15.75" x14ac:dyDescent="0.25">
      <c r="A5" s="57"/>
      <c r="B5" s="58" t="s">
        <v>152</v>
      </c>
      <c r="C5" s="21"/>
    </row>
    <row r="6" spans="1:3" ht="11.25" customHeight="1" x14ac:dyDescent="0.25">
      <c r="A6" s="55"/>
      <c r="B6" s="58"/>
      <c r="C6" s="59"/>
    </row>
    <row r="7" spans="1:3" ht="15.75" x14ac:dyDescent="0.25">
      <c r="A7" s="55"/>
      <c r="B7" s="60" t="s">
        <v>14</v>
      </c>
      <c r="C7" s="21" t="s">
        <v>208</v>
      </c>
    </row>
    <row r="8" spans="1:3" ht="42.75" customHeight="1" x14ac:dyDescent="0.2">
      <c r="A8" s="50" t="s">
        <v>0</v>
      </c>
      <c r="B8" s="50" t="s">
        <v>15</v>
      </c>
      <c r="C8" s="50" t="s">
        <v>118</v>
      </c>
    </row>
    <row r="9" spans="1:3" s="32" customFormat="1" ht="15.75" x14ac:dyDescent="0.25">
      <c r="A9" s="51">
        <v>1</v>
      </c>
      <c r="B9" s="51">
        <v>2</v>
      </c>
      <c r="C9" s="51">
        <v>3</v>
      </c>
    </row>
    <row r="10" spans="1:3" ht="15.75" customHeight="1" x14ac:dyDescent="0.25">
      <c r="A10" s="37">
        <v>1</v>
      </c>
      <c r="B10" s="34" t="s">
        <v>16</v>
      </c>
      <c r="C10" s="66">
        <f>SUM(C11:C17)</f>
        <v>83854.3</v>
      </c>
    </row>
    <row r="11" spans="1:3" ht="15" customHeight="1" x14ac:dyDescent="0.25">
      <c r="A11" s="37">
        <v>2</v>
      </c>
      <c r="B11" s="35" t="s">
        <v>17</v>
      </c>
      <c r="C11" s="67">
        <f>61755+6611</f>
        <v>68366</v>
      </c>
    </row>
    <row r="12" spans="1:3" ht="15" customHeight="1" x14ac:dyDescent="0.25">
      <c r="A12" s="37">
        <v>3</v>
      </c>
      <c r="B12" s="35" t="s">
        <v>18</v>
      </c>
      <c r="C12" s="67">
        <v>337</v>
      </c>
    </row>
    <row r="13" spans="1:3" ht="15" customHeight="1" x14ac:dyDescent="0.25">
      <c r="A13" s="37">
        <v>4</v>
      </c>
      <c r="B13" s="35" t="s">
        <v>19</v>
      </c>
      <c r="C13" s="67">
        <v>61</v>
      </c>
    </row>
    <row r="14" spans="1:3" ht="15" customHeight="1" x14ac:dyDescent="0.25">
      <c r="A14" s="37">
        <v>5</v>
      </c>
      <c r="B14" s="35" t="s">
        <v>20</v>
      </c>
      <c r="C14" s="67">
        <v>7779</v>
      </c>
    </row>
    <row r="15" spans="1:3" ht="15" customHeight="1" x14ac:dyDescent="0.25">
      <c r="A15" s="37">
        <v>6</v>
      </c>
      <c r="B15" s="35" t="s">
        <v>21</v>
      </c>
      <c r="C15" s="67">
        <v>405.5</v>
      </c>
    </row>
    <row r="16" spans="1:3" ht="15" customHeight="1" x14ac:dyDescent="0.25">
      <c r="A16" s="37">
        <v>7</v>
      </c>
      <c r="B16" s="35" t="s">
        <v>22</v>
      </c>
      <c r="C16" s="67">
        <v>120</v>
      </c>
    </row>
    <row r="17" spans="1:3" ht="15.75" x14ac:dyDescent="0.25">
      <c r="A17" s="37">
        <v>8</v>
      </c>
      <c r="B17" s="35" t="s">
        <v>23</v>
      </c>
      <c r="C17" s="67">
        <v>6785.8</v>
      </c>
    </row>
    <row r="18" spans="1:3" ht="15.75" x14ac:dyDescent="0.25">
      <c r="A18" s="37">
        <v>9</v>
      </c>
      <c r="B18" s="34" t="s">
        <v>191</v>
      </c>
      <c r="C18" s="66">
        <f>+C19+C20+C56</f>
        <v>42251.4</v>
      </c>
    </row>
    <row r="19" spans="1:3" ht="15.75" x14ac:dyDescent="0.25">
      <c r="A19" s="37">
        <v>10</v>
      </c>
      <c r="B19" s="34" t="s">
        <v>169</v>
      </c>
      <c r="C19" s="66">
        <v>1597.9</v>
      </c>
    </row>
    <row r="20" spans="1:3" ht="15.75" customHeight="1" x14ac:dyDescent="0.25">
      <c r="A20" s="37">
        <v>11</v>
      </c>
      <c r="B20" s="34" t="s">
        <v>190</v>
      </c>
      <c r="C20" s="66">
        <f>+C21+C42+C43+C47+C48+C49</f>
        <v>40588.5</v>
      </c>
    </row>
    <row r="21" spans="1:3" ht="33.75" customHeight="1" x14ac:dyDescent="0.25">
      <c r="A21" s="37">
        <v>12</v>
      </c>
      <c r="B21" s="35" t="s">
        <v>204</v>
      </c>
      <c r="C21" s="68">
        <f t="shared" ref="C21" si="0">SUM(C22:C41)</f>
        <v>5237.8999999999996</v>
      </c>
    </row>
    <row r="22" spans="1:3" ht="15.75" x14ac:dyDescent="0.25">
      <c r="A22" s="37">
        <v>13</v>
      </c>
      <c r="B22" s="18" t="s">
        <v>24</v>
      </c>
      <c r="C22" s="67">
        <v>0.6</v>
      </c>
    </row>
    <row r="23" spans="1:3" ht="15.75" customHeight="1" x14ac:dyDescent="0.25">
      <c r="A23" s="37">
        <v>14</v>
      </c>
      <c r="B23" s="18" t="s">
        <v>25</v>
      </c>
      <c r="C23" s="67">
        <v>17.3</v>
      </c>
    </row>
    <row r="24" spans="1:3" ht="15.75" customHeight="1" x14ac:dyDescent="0.25">
      <c r="A24" s="37">
        <v>15</v>
      </c>
      <c r="B24" s="18" t="s">
        <v>28</v>
      </c>
      <c r="C24" s="67">
        <v>64.400000000000006</v>
      </c>
    </row>
    <row r="25" spans="1:3" ht="15.75" customHeight="1" x14ac:dyDescent="0.25">
      <c r="A25" s="37">
        <v>16</v>
      </c>
      <c r="B25" s="18" t="s">
        <v>26</v>
      </c>
      <c r="C25" s="67">
        <v>10.4</v>
      </c>
    </row>
    <row r="26" spans="1:3" ht="15.75" customHeight="1" x14ac:dyDescent="0.25">
      <c r="A26" s="37">
        <v>17</v>
      </c>
      <c r="B26" s="18" t="s">
        <v>180</v>
      </c>
      <c r="C26" s="67">
        <v>68.7</v>
      </c>
    </row>
    <row r="27" spans="1:3" ht="15.75" customHeight="1" x14ac:dyDescent="0.25">
      <c r="A27" s="37">
        <v>18</v>
      </c>
      <c r="B27" s="18" t="s">
        <v>181</v>
      </c>
      <c r="C27" s="67">
        <v>30.5</v>
      </c>
    </row>
    <row r="28" spans="1:3" ht="15.75" customHeight="1" x14ac:dyDescent="0.25">
      <c r="A28" s="37">
        <v>19</v>
      </c>
      <c r="B28" s="18" t="s">
        <v>27</v>
      </c>
      <c r="C28" s="67">
        <v>84.9</v>
      </c>
    </row>
    <row r="29" spans="1:3" ht="32.25" customHeight="1" x14ac:dyDescent="0.25">
      <c r="A29" s="37">
        <v>20</v>
      </c>
      <c r="B29" s="18" t="s">
        <v>154</v>
      </c>
      <c r="C29" s="67">
        <v>22.1</v>
      </c>
    </row>
    <row r="30" spans="1:3" ht="34.5" customHeight="1" x14ac:dyDescent="0.25">
      <c r="A30" s="37">
        <v>21</v>
      </c>
      <c r="B30" s="18" t="s">
        <v>29</v>
      </c>
      <c r="C30" s="67">
        <v>2.7</v>
      </c>
    </row>
    <row r="31" spans="1:3" ht="35.25" customHeight="1" x14ac:dyDescent="0.25">
      <c r="A31" s="37">
        <v>22</v>
      </c>
      <c r="B31" s="18" t="s">
        <v>182</v>
      </c>
      <c r="C31" s="67">
        <v>0.4</v>
      </c>
    </row>
    <row r="32" spans="1:3" ht="15.75" customHeight="1" x14ac:dyDescent="0.25">
      <c r="A32" s="37">
        <v>23</v>
      </c>
      <c r="B32" s="18" t="s">
        <v>183</v>
      </c>
      <c r="C32" s="67">
        <v>7.1</v>
      </c>
    </row>
    <row r="33" spans="1:3" ht="48" customHeight="1" x14ac:dyDescent="0.25">
      <c r="A33" s="37">
        <v>24</v>
      </c>
      <c r="B33" s="18" t="s">
        <v>128</v>
      </c>
      <c r="C33" s="67">
        <v>0.7</v>
      </c>
    </row>
    <row r="34" spans="1:3" ht="19.5" customHeight="1" x14ac:dyDescent="0.25">
      <c r="A34" s="37">
        <v>25</v>
      </c>
      <c r="B34" s="35" t="s">
        <v>30</v>
      </c>
      <c r="C34" s="67">
        <f>284.2+14.1</f>
        <v>298.3</v>
      </c>
    </row>
    <row r="35" spans="1:3" ht="31.5" x14ac:dyDescent="0.25">
      <c r="A35" s="37">
        <v>26</v>
      </c>
      <c r="B35" s="18" t="s">
        <v>31</v>
      </c>
      <c r="C35" s="67">
        <v>285</v>
      </c>
    </row>
    <row r="36" spans="1:3" ht="15.75" customHeight="1" x14ac:dyDescent="0.25">
      <c r="A36" s="37">
        <v>27</v>
      </c>
      <c r="B36" s="18" t="s">
        <v>32</v>
      </c>
      <c r="C36" s="67">
        <v>2114.1</v>
      </c>
    </row>
    <row r="37" spans="1:3" ht="15.75" x14ac:dyDescent="0.25">
      <c r="A37" s="37">
        <v>28</v>
      </c>
      <c r="B37" s="18" t="s">
        <v>33</v>
      </c>
      <c r="C37" s="67">
        <v>736.3</v>
      </c>
    </row>
    <row r="38" spans="1:3" ht="15.75" customHeight="1" x14ac:dyDescent="0.25">
      <c r="A38" s="37">
        <v>29</v>
      </c>
      <c r="B38" s="18" t="s">
        <v>34</v>
      </c>
      <c r="C38" s="67">
        <v>588.9</v>
      </c>
    </row>
    <row r="39" spans="1:3" ht="31.5" x14ac:dyDescent="0.25">
      <c r="A39" s="37">
        <v>30</v>
      </c>
      <c r="B39" s="18" t="s">
        <v>129</v>
      </c>
      <c r="C39" s="67">
        <v>454.8</v>
      </c>
    </row>
    <row r="40" spans="1:3" ht="15.75" customHeight="1" x14ac:dyDescent="0.25">
      <c r="A40" s="37">
        <v>31</v>
      </c>
      <c r="B40" s="18" t="s">
        <v>35</v>
      </c>
      <c r="C40" s="67">
        <v>278.5</v>
      </c>
    </row>
    <row r="41" spans="1:3" ht="18" customHeight="1" x14ac:dyDescent="0.25">
      <c r="A41" s="37">
        <v>32</v>
      </c>
      <c r="B41" s="18" t="s">
        <v>36</v>
      </c>
      <c r="C41" s="67">
        <v>172.2</v>
      </c>
    </row>
    <row r="42" spans="1:3" ht="15" customHeight="1" x14ac:dyDescent="0.25">
      <c r="A42" s="37">
        <v>33</v>
      </c>
      <c r="B42" s="35" t="s">
        <v>155</v>
      </c>
      <c r="C42" s="67">
        <v>31946</v>
      </c>
    </row>
    <row r="43" spans="1:3" ht="15" customHeight="1" x14ac:dyDescent="0.25">
      <c r="A43" s="37">
        <v>34</v>
      </c>
      <c r="B43" s="35" t="s">
        <v>203</v>
      </c>
      <c r="C43" s="68">
        <f>+C46+C45+C44</f>
        <v>1983.1</v>
      </c>
    </row>
    <row r="44" spans="1:3" ht="16.5" customHeight="1" x14ac:dyDescent="0.25">
      <c r="A44" s="37">
        <v>35</v>
      </c>
      <c r="B44" s="35" t="s">
        <v>37</v>
      </c>
      <c r="C44" s="67">
        <f>148.6+559.4</f>
        <v>708</v>
      </c>
    </row>
    <row r="45" spans="1:3" ht="14.25" customHeight="1" x14ac:dyDescent="0.25">
      <c r="A45" s="37">
        <v>36</v>
      </c>
      <c r="B45" s="35" t="s">
        <v>38</v>
      </c>
      <c r="C45" s="67">
        <v>374.1</v>
      </c>
    </row>
    <row r="46" spans="1:3" ht="15" customHeight="1" x14ac:dyDescent="0.25">
      <c r="A46" s="37">
        <v>37</v>
      </c>
      <c r="B46" s="35" t="s">
        <v>39</v>
      </c>
      <c r="C46" s="67">
        <v>901</v>
      </c>
    </row>
    <row r="47" spans="1:3" ht="31.5" x14ac:dyDescent="0.25">
      <c r="A47" s="37">
        <v>38</v>
      </c>
      <c r="B47" s="35" t="s">
        <v>40</v>
      </c>
      <c r="C47" s="67">
        <f>7+1+1.1+0.2</f>
        <v>9.3000000000000007</v>
      </c>
    </row>
    <row r="48" spans="1:3" ht="16.5" customHeight="1" x14ac:dyDescent="0.25">
      <c r="A48" s="37">
        <v>39</v>
      </c>
      <c r="B48" s="35" t="s">
        <v>153</v>
      </c>
      <c r="C48" s="67">
        <f>31.5+6.9</f>
        <v>38.4</v>
      </c>
    </row>
    <row r="49" spans="1:3" ht="31.5" x14ac:dyDescent="0.25">
      <c r="A49" s="37">
        <v>40</v>
      </c>
      <c r="B49" s="35" t="s">
        <v>192</v>
      </c>
      <c r="C49" s="68">
        <f t="shared" ref="C49" si="1">SUM(C50:C55)</f>
        <v>1373.8</v>
      </c>
    </row>
    <row r="50" spans="1:3" ht="15.75" x14ac:dyDescent="0.25">
      <c r="A50" s="37">
        <v>41</v>
      </c>
      <c r="B50" s="35" t="s">
        <v>158</v>
      </c>
      <c r="C50" s="67">
        <v>145</v>
      </c>
    </row>
    <row r="51" spans="1:3" ht="31.5" x14ac:dyDescent="0.25">
      <c r="A51" s="37">
        <v>42</v>
      </c>
      <c r="B51" s="35" t="s">
        <v>248</v>
      </c>
      <c r="C51" s="67">
        <v>125</v>
      </c>
    </row>
    <row r="52" spans="1:3" ht="31.5" x14ac:dyDescent="0.25">
      <c r="A52" s="37">
        <v>43</v>
      </c>
      <c r="B52" s="35" t="s">
        <v>249</v>
      </c>
      <c r="C52" s="67">
        <v>365</v>
      </c>
    </row>
    <row r="53" spans="1:3" ht="47.25" x14ac:dyDescent="0.25">
      <c r="A53" s="37">
        <v>44</v>
      </c>
      <c r="B53" s="35" t="s">
        <v>250</v>
      </c>
      <c r="C53" s="67">
        <v>123</v>
      </c>
    </row>
    <row r="54" spans="1:3" ht="15.75" x14ac:dyDescent="0.25">
      <c r="A54" s="37">
        <v>45</v>
      </c>
      <c r="B54" s="35" t="s">
        <v>156</v>
      </c>
      <c r="C54" s="67">
        <v>115.8</v>
      </c>
    </row>
    <row r="55" spans="1:3" ht="31.5" x14ac:dyDescent="0.25">
      <c r="A55" s="37">
        <v>46</v>
      </c>
      <c r="B55" s="35" t="s">
        <v>251</v>
      </c>
      <c r="C55" s="67">
        <v>500</v>
      </c>
    </row>
    <row r="56" spans="1:3" ht="15.75" x14ac:dyDescent="0.25">
      <c r="A56" s="37">
        <v>47</v>
      </c>
      <c r="B56" s="61" t="s">
        <v>193</v>
      </c>
      <c r="C56" s="66">
        <f t="shared" ref="C56" si="2">+C57</f>
        <v>65</v>
      </c>
    </row>
    <row r="57" spans="1:3" ht="31.5" x14ac:dyDescent="0.25">
      <c r="A57" s="37">
        <v>48</v>
      </c>
      <c r="B57" s="62" t="s">
        <v>157</v>
      </c>
      <c r="C57" s="67">
        <v>65</v>
      </c>
    </row>
    <row r="58" spans="1:3" ht="15.75" x14ac:dyDescent="0.25">
      <c r="A58" s="37">
        <v>49</v>
      </c>
      <c r="B58" s="34" t="s">
        <v>194</v>
      </c>
      <c r="C58" s="66">
        <f>SUM(C59:C68)</f>
        <v>11625.8</v>
      </c>
    </row>
    <row r="59" spans="1:3" ht="17.25" customHeight="1" x14ac:dyDescent="0.25">
      <c r="A59" s="37">
        <v>50</v>
      </c>
      <c r="B59" s="35" t="s">
        <v>41</v>
      </c>
      <c r="C59" s="67">
        <v>5</v>
      </c>
    </row>
    <row r="60" spans="1:3" ht="15.75" x14ac:dyDescent="0.25">
      <c r="A60" s="37">
        <v>51</v>
      </c>
      <c r="B60" s="35" t="s">
        <v>42</v>
      </c>
      <c r="C60" s="67">
        <v>1154</v>
      </c>
    </row>
    <row r="61" spans="1:3" ht="13.5" customHeight="1" x14ac:dyDescent="0.25">
      <c r="A61" s="37">
        <v>52</v>
      </c>
      <c r="B61" s="35" t="s">
        <v>202</v>
      </c>
      <c r="C61" s="67">
        <v>2056</v>
      </c>
    </row>
    <row r="62" spans="1:3" ht="16.5" customHeight="1" x14ac:dyDescent="0.25">
      <c r="A62" s="37">
        <v>53</v>
      </c>
      <c r="B62" s="35" t="s">
        <v>43</v>
      </c>
      <c r="C62" s="67">
        <v>72.5</v>
      </c>
    </row>
    <row r="63" spans="1:3" ht="15.75" x14ac:dyDescent="0.25">
      <c r="A63" s="37">
        <v>54</v>
      </c>
      <c r="B63" s="35" t="s">
        <v>44</v>
      </c>
      <c r="C63" s="67">
        <v>1649</v>
      </c>
    </row>
    <row r="64" spans="1:3" ht="15.75" x14ac:dyDescent="0.25">
      <c r="A64" s="37">
        <v>55</v>
      </c>
      <c r="B64" s="35" t="s">
        <v>45</v>
      </c>
      <c r="C64" s="67">
        <f>866.9+241.6</f>
        <v>1108.5</v>
      </c>
    </row>
    <row r="65" spans="1:3" ht="31.5" x14ac:dyDescent="0.25">
      <c r="A65" s="37">
        <v>56</v>
      </c>
      <c r="B65" s="35" t="s">
        <v>46</v>
      </c>
      <c r="C65" s="67">
        <v>5208.8</v>
      </c>
    </row>
    <row r="66" spans="1:3" ht="15" customHeight="1" x14ac:dyDescent="0.25">
      <c r="A66" s="37">
        <v>57</v>
      </c>
      <c r="B66" s="35" t="s">
        <v>47</v>
      </c>
      <c r="C66" s="67">
        <v>250</v>
      </c>
    </row>
    <row r="67" spans="1:3" ht="15" customHeight="1" x14ac:dyDescent="0.25">
      <c r="A67" s="37">
        <v>58</v>
      </c>
      <c r="B67" s="35" t="s">
        <v>48</v>
      </c>
      <c r="C67" s="67">
        <v>3</v>
      </c>
    </row>
    <row r="68" spans="1:3" ht="15.75" customHeight="1" x14ac:dyDescent="0.25">
      <c r="A68" s="37">
        <v>59</v>
      </c>
      <c r="B68" s="35" t="s">
        <v>252</v>
      </c>
      <c r="C68" s="67">
        <f>35+84</f>
        <v>119</v>
      </c>
    </row>
    <row r="69" spans="1:3" ht="31.5" x14ac:dyDescent="0.25">
      <c r="A69" s="37">
        <v>60</v>
      </c>
      <c r="B69" s="34" t="s">
        <v>195</v>
      </c>
      <c r="C69" s="69">
        <f>+C70</f>
        <v>1624</v>
      </c>
    </row>
    <row r="70" spans="1:3" ht="15.75" x14ac:dyDescent="0.25">
      <c r="A70" s="37">
        <v>61</v>
      </c>
      <c r="B70" s="34" t="s">
        <v>196</v>
      </c>
      <c r="C70" s="69">
        <f>+C71+C72</f>
        <v>1624</v>
      </c>
    </row>
    <row r="71" spans="1:3" ht="15.75" x14ac:dyDescent="0.25">
      <c r="A71" s="37">
        <v>62</v>
      </c>
      <c r="B71" s="35" t="s">
        <v>49</v>
      </c>
      <c r="C71" s="67">
        <v>1450</v>
      </c>
    </row>
    <row r="72" spans="1:3" ht="15.75" x14ac:dyDescent="0.25">
      <c r="A72" s="37">
        <v>63</v>
      </c>
      <c r="B72" s="35" t="s">
        <v>50</v>
      </c>
      <c r="C72" s="67">
        <v>174</v>
      </c>
    </row>
    <row r="73" spans="1:3" ht="15.75" x14ac:dyDescent="0.25">
      <c r="A73" s="37">
        <v>64</v>
      </c>
      <c r="B73" s="34" t="s">
        <v>197</v>
      </c>
      <c r="C73" s="69">
        <f>+C10+C18+C58+C69</f>
        <v>139355.5</v>
      </c>
    </row>
    <row r="74" spans="1:3" x14ac:dyDescent="0.2">
      <c r="B74" s="3" t="s">
        <v>170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showZeros="0" zoomScaleNormal="100" workbookViewId="0">
      <pane xSplit="2" ySplit="5" topLeftCell="C129" activePane="bottomRight" state="frozen"/>
      <selection pane="topRight" activeCell="D1" sqref="D1"/>
      <selection pane="bottomLeft" activeCell="A7" sqref="A7"/>
      <selection pane="bottomRight" activeCell="G148" sqref="G148"/>
    </sheetView>
  </sheetViews>
  <sheetFormatPr defaultColWidth="10.140625" defaultRowHeight="15" x14ac:dyDescent="0.2"/>
  <cols>
    <col min="1" max="1" width="6" style="41" customWidth="1"/>
    <col min="2" max="2" width="44" style="3" customWidth="1"/>
    <col min="3" max="3" width="10.7109375" style="3" customWidth="1"/>
    <col min="4" max="4" width="10.140625" style="3" customWidth="1"/>
    <col min="5" max="5" width="10.7109375" style="3" customWidth="1"/>
    <col min="6" max="6" width="11.85546875" style="3" customWidth="1"/>
    <col min="7" max="244" width="10.140625" style="3"/>
    <col min="245" max="245" width="6" style="3" customWidth="1"/>
    <col min="246" max="246" width="44" style="3" customWidth="1"/>
    <col min="247" max="247" width="10.7109375" style="3" customWidth="1"/>
    <col min="248" max="248" width="10.140625" style="3" customWidth="1"/>
    <col min="249" max="249" width="10.7109375" style="3" customWidth="1"/>
    <col min="250" max="250" width="11.85546875" style="3" customWidth="1"/>
    <col min="251" max="500" width="10.140625" style="3"/>
    <col min="501" max="501" width="6" style="3" customWidth="1"/>
    <col min="502" max="502" width="44" style="3" customWidth="1"/>
    <col min="503" max="503" width="10.7109375" style="3" customWidth="1"/>
    <col min="504" max="504" width="10.140625" style="3" customWidth="1"/>
    <col min="505" max="505" width="10.7109375" style="3" customWidth="1"/>
    <col min="506" max="506" width="11.85546875" style="3" customWidth="1"/>
    <col min="507" max="756" width="10.140625" style="3"/>
    <col min="757" max="757" width="6" style="3" customWidth="1"/>
    <col min="758" max="758" width="44" style="3" customWidth="1"/>
    <col min="759" max="759" width="10.7109375" style="3" customWidth="1"/>
    <col min="760" max="760" width="10.140625" style="3" customWidth="1"/>
    <col min="761" max="761" width="10.7109375" style="3" customWidth="1"/>
    <col min="762" max="762" width="11.85546875" style="3" customWidth="1"/>
    <col min="763" max="1012" width="10.140625" style="3"/>
    <col min="1013" max="1013" width="6" style="3" customWidth="1"/>
    <col min="1014" max="1014" width="44" style="3" customWidth="1"/>
    <col min="1015" max="1015" width="10.7109375" style="3" customWidth="1"/>
    <col min="1016" max="1016" width="10.140625" style="3" customWidth="1"/>
    <col min="1017" max="1017" width="10.7109375" style="3" customWidth="1"/>
    <col min="1018" max="1018" width="11.85546875" style="3" customWidth="1"/>
    <col min="1019" max="1268" width="10.140625" style="3"/>
    <col min="1269" max="1269" width="6" style="3" customWidth="1"/>
    <col min="1270" max="1270" width="44" style="3" customWidth="1"/>
    <col min="1271" max="1271" width="10.7109375" style="3" customWidth="1"/>
    <col min="1272" max="1272" width="10.140625" style="3" customWidth="1"/>
    <col min="1273" max="1273" width="10.7109375" style="3" customWidth="1"/>
    <col min="1274" max="1274" width="11.85546875" style="3" customWidth="1"/>
    <col min="1275" max="1524" width="10.140625" style="3"/>
    <col min="1525" max="1525" width="6" style="3" customWidth="1"/>
    <col min="1526" max="1526" width="44" style="3" customWidth="1"/>
    <col min="1527" max="1527" width="10.7109375" style="3" customWidth="1"/>
    <col min="1528" max="1528" width="10.140625" style="3" customWidth="1"/>
    <col min="1529" max="1529" width="10.7109375" style="3" customWidth="1"/>
    <col min="1530" max="1530" width="11.85546875" style="3" customWidth="1"/>
    <col min="1531" max="1780" width="10.140625" style="3"/>
    <col min="1781" max="1781" width="6" style="3" customWidth="1"/>
    <col min="1782" max="1782" width="44" style="3" customWidth="1"/>
    <col min="1783" max="1783" width="10.7109375" style="3" customWidth="1"/>
    <col min="1784" max="1784" width="10.140625" style="3" customWidth="1"/>
    <col min="1785" max="1785" width="10.7109375" style="3" customWidth="1"/>
    <col min="1786" max="1786" width="11.85546875" style="3" customWidth="1"/>
    <col min="1787" max="2036" width="10.140625" style="3"/>
    <col min="2037" max="2037" width="6" style="3" customWidth="1"/>
    <col min="2038" max="2038" width="44" style="3" customWidth="1"/>
    <col min="2039" max="2039" width="10.7109375" style="3" customWidth="1"/>
    <col min="2040" max="2040" width="10.140625" style="3" customWidth="1"/>
    <col min="2041" max="2041" width="10.7109375" style="3" customWidth="1"/>
    <col min="2042" max="2042" width="11.85546875" style="3" customWidth="1"/>
    <col min="2043" max="2292" width="10.140625" style="3"/>
    <col min="2293" max="2293" width="6" style="3" customWidth="1"/>
    <col min="2294" max="2294" width="44" style="3" customWidth="1"/>
    <col min="2295" max="2295" width="10.7109375" style="3" customWidth="1"/>
    <col min="2296" max="2296" width="10.140625" style="3" customWidth="1"/>
    <col min="2297" max="2297" width="10.7109375" style="3" customWidth="1"/>
    <col min="2298" max="2298" width="11.85546875" style="3" customWidth="1"/>
    <col min="2299" max="2548" width="10.140625" style="3"/>
    <col min="2549" max="2549" width="6" style="3" customWidth="1"/>
    <col min="2550" max="2550" width="44" style="3" customWidth="1"/>
    <col min="2551" max="2551" width="10.7109375" style="3" customWidth="1"/>
    <col min="2552" max="2552" width="10.140625" style="3" customWidth="1"/>
    <col min="2553" max="2553" width="10.7109375" style="3" customWidth="1"/>
    <col min="2554" max="2554" width="11.85546875" style="3" customWidth="1"/>
    <col min="2555" max="2804" width="10.140625" style="3"/>
    <col min="2805" max="2805" width="6" style="3" customWidth="1"/>
    <col min="2806" max="2806" width="44" style="3" customWidth="1"/>
    <col min="2807" max="2807" width="10.7109375" style="3" customWidth="1"/>
    <col min="2808" max="2808" width="10.140625" style="3" customWidth="1"/>
    <col min="2809" max="2809" width="10.7109375" style="3" customWidth="1"/>
    <col min="2810" max="2810" width="11.85546875" style="3" customWidth="1"/>
    <col min="2811" max="3060" width="10.140625" style="3"/>
    <col min="3061" max="3061" width="6" style="3" customWidth="1"/>
    <col min="3062" max="3062" width="44" style="3" customWidth="1"/>
    <col min="3063" max="3063" width="10.7109375" style="3" customWidth="1"/>
    <col min="3064" max="3064" width="10.140625" style="3" customWidth="1"/>
    <col min="3065" max="3065" width="10.7109375" style="3" customWidth="1"/>
    <col min="3066" max="3066" width="11.85546875" style="3" customWidth="1"/>
    <col min="3067" max="3316" width="10.140625" style="3"/>
    <col min="3317" max="3317" width="6" style="3" customWidth="1"/>
    <col min="3318" max="3318" width="44" style="3" customWidth="1"/>
    <col min="3319" max="3319" width="10.7109375" style="3" customWidth="1"/>
    <col min="3320" max="3320" width="10.140625" style="3" customWidth="1"/>
    <col min="3321" max="3321" width="10.7109375" style="3" customWidth="1"/>
    <col min="3322" max="3322" width="11.85546875" style="3" customWidth="1"/>
    <col min="3323" max="3572" width="10.140625" style="3"/>
    <col min="3573" max="3573" width="6" style="3" customWidth="1"/>
    <col min="3574" max="3574" width="44" style="3" customWidth="1"/>
    <col min="3575" max="3575" width="10.7109375" style="3" customWidth="1"/>
    <col min="3576" max="3576" width="10.140625" style="3" customWidth="1"/>
    <col min="3577" max="3577" width="10.7109375" style="3" customWidth="1"/>
    <col min="3578" max="3578" width="11.85546875" style="3" customWidth="1"/>
    <col min="3579" max="3828" width="10.140625" style="3"/>
    <col min="3829" max="3829" width="6" style="3" customWidth="1"/>
    <col min="3830" max="3830" width="44" style="3" customWidth="1"/>
    <col min="3831" max="3831" width="10.7109375" style="3" customWidth="1"/>
    <col min="3832" max="3832" width="10.140625" style="3" customWidth="1"/>
    <col min="3833" max="3833" width="10.7109375" style="3" customWidth="1"/>
    <col min="3834" max="3834" width="11.85546875" style="3" customWidth="1"/>
    <col min="3835" max="4084" width="10.140625" style="3"/>
    <col min="4085" max="4085" width="6" style="3" customWidth="1"/>
    <col min="4086" max="4086" width="44" style="3" customWidth="1"/>
    <col min="4087" max="4087" width="10.7109375" style="3" customWidth="1"/>
    <col min="4088" max="4088" width="10.140625" style="3" customWidth="1"/>
    <col min="4089" max="4089" width="10.7109375" style="3" customWidth="1"/>
    <col min="4090" max="4090" width="11.85546875" style="3" customWidth="1"/>
    <col min="4091" max="4340" width="10.140625" style="3"/>
    <col min="4341" max="4341" width="6" style="3" customWidth="1"/>
    <col min="4342" max="4342" width="44" style="3" customWidth="1"/>
    <col min="4343" max="4343" width="10.7109375" style="3" customWidth="1"/>
    <col min="4344" max="4344" width="10.140625" style="3" customWidth="1"/>
    <col min="4345" max="4345" width="10.7109375" style="3" customWidth="1"/>
    <col min="4346" max="4346" width="11.85546875" style="3" customWidth="1"/>
    <col min="4347" max="4596" width="10.140625" style="3"/>
    <col min="4597" max="4597" width="6" style="3" customWidth="1"/>
    <col min="4598" max="4598" width="44" style="3" customWidth="1"/>
    <col min="4599" max="4599" width="10.7109375" style="3" customWidth="1"/>
    <col min="4600" max="4600" width="10.140625" style="3" customWidth="1"/>
    <col min="4601" max="4601" width="10.7109375" style="3" customWidth="1"/>
    <col min="4602" max="4602" width="11.85546875" style="3" customWidth="1"/>
    <col min="4603" max="4852" width="10.140625" style="3"/>
    <col min="4853" max="4853" width="6" style="3" customWidth="1"/>
    <col min="4854" max="4854" width="44" style="3" customWidth="1"/>
    <col min="4855" max="4855" width="10.7109375" style="3" customWidth="1"/>
    <col min="4856" max="4856" width="10.140625" style="3" customWidth="1"/>
    <col min="4857" max="4857" width="10.7109375" style="3" customWidth="1"/>
    <col min="4858" max="4858" width="11.85546875" style="3" customWidth="1"/>
    <col min="4859" max="5108" width="10.140625" style="3"/>
    <col min="5109" max="5109" width="6" style="3" customWidth="1"/>
    <col min="5110" max="5110" width="44" style="3" customWidth="1"/>
    <col min="5111" max="5111" width="10.7109375" style="3" customWidth="1"/>
    <col min="5112" max="5112" width="10.140625" style="3" customWidth="1"/>
    <col min="5113" max="5113" width="10.7109375" style="3" customWidth="1"/>
    <col min="5114" max="5114" width="11.85546875" style="3" customWidth="1"/>
    <col min="5115" max="5364" width="10.140625" style="3"/>
    <col min="5365" max="5365" width="6" style="3" customWidth="1"/>
    <col min="5366" max="5366" width="44" style="3" customWidth="1"/>
    <col min="5367" max="5367" width="10.7109375" style="3" customWidth="1"/>
    <col min="5368" max="5368" width="10.140625" style="3" customWidth="1"/>
    <col min="5369" max="5369" width="10.7109375" style="3" customWidth="1"/>
    <col min="5370" max="5370" width="11.85546875" style="3" customWidth="1"/>
    <col min="5371" max="5620" width="10.140625" style="3"/>
    <col min="5621" max="5621" width="6" style="3" customWidth="1"/>
    <col min="5622" max="5622" width="44" style="3" customWidth="1"/>
    <col min="5623" max="5623" width="10.7109375" style="3" customWidth="1"/>
    <col min="5624" max="5624" width="10.140625" style="3" customWidth="1"/>
    <col min="5625" max="5625" width="10.7109375" style="3" customWidth="1"/>
    <col min="5626" max="5626" width="11.85546875" style="3" customWidth="1"/>
    <col min="5627" max="5876" width="10.140625" style="3"/>
    <col min="5877" max="5877" width="6" style="3" customWidth="1"/>
    <col min="5878" max="5878" width="44" style="3" customWidth="1"/>
    <col min="5879" max="5879" width="10.7109375" style="3" customWidth="1"/>
    <col min="5880" max="5880" width="10.140625" style="3" customWidth="1"/>
    <col min="5881" max="5881" width="10.7109375" style="3" customWidth="1"/>
    <col min="5882" max="5882" width="11.85546875" style="3" customWidth="1"/>
    <col min="5883" max="6132" width="10.140625" style="3"/>
    <col min="6133" max="6133" width="6" style="3" customWidth="1"/>
    <col min="6134" max="6134" width="44" style="3" customWidth="1"/>
    <col min="6135" max="6135" width="10.7109375" style="3" customWidth="1"/>
    <col min="6136" max="6136" width="10.140625" style="3" customWidth="1"/>
    <col min="6137" max="6137" width="10.7109375" style="3" customWidth="1"/>
    <col min="6138" max="6138" width="11.85546875" style="3" customWidth="1"/>
    <col min="6139" max="6388" width="10.140625" style="3"/>
    <col min="6389" max="6389" width="6" style="3" customWidth="1"/>
    <col min="6390" max="6390" width="44" style="3" customWidth="1"/>
    <col min="6391" max="6391" width="10.7109375" style="3" customWidth="1"/>
    <col min="6392" max="6392" width="10.140625" style="3" customWidth="1"/>
    <col min="6393" max="6393" width="10.7109375" style="3" customWidth="1"/>
    <col min="6394" max="6394" width="11.85546875" style="3" customWidth="1"/>
    <col min="6395" max="6644" width="10.140625" style="3"/>
    <col min="6645" max="6645" width="6" style="3" customWidth="1"/>
    <col min="6646" max="6646" width="44" style="3" customWidth="1"/>
    <col min="6647" max="6647" width="10.7109375" style="3" customWidth="1"/>
    <col min="6648" max="6648" width="10.140625" style="3" customWidth="1"/>
    <col min="6649" max="6649" width="10.7109375" style="3" customWidth="1"/>
    <col min="6650" max="6650" width="11.85546875" style="3" customWidth="1"/>
    <col min="6651" max="6900" width="10.140625" style="3"/>
    <col min="6901" max="6901" width="6" style="3" customWidth="1"/>
    <col min="6902" max="6902" width="44" style="3" customWidth="1"/>
    <col min="6903" max="6903" width="10.7109375" style="3" customWidth="1"/>
    <col min="6904" max="6904" width="10.140625" style="3" customWidth="1"/>
    <col min="6905" max="6905" width="10.7109375" style="3" customWidth="1"/>
    <col min="6906" max="6906" width="11.85546875" style="3" customWidth="1"/>
    <col min="6907" max="7156" width="10.140625" style="3"/>
    <col min="7157" max="7157" width="6" style="3" customWidth="1"/>
    <col min="7158" max="7158" width="44" style="3" customWidth="1"/>
    <col min="7159" max="7159" width="10.7109375" style="3" customWidth="1"/>
    <col min="7160" max="7160" width="10.140625" style="3" customWidth="1"/>
    <col min="7161" max="7161" width="10.7109375" style="3" customWidth="1"/>
    <col min="7162" max="7162" width="11.85546875" style="3" customWidth="1"/>
    <col min="7163" max="7412" width="10.140625" style="3"/>
    <col min="7413" max="7413" width="6" style="3" customWidth="1"/>
    <col min="7414" max="7414" width="44" style="3" customWidth="1"/>
    <col min="7415" max="7415" width="10.7109375" style="3" customWidth="1"/>
    <col min="7416" max="7416" width="10.140625" style="3" customWidth="1"/>
    <col min="7417" max="7417" width="10.7109375" style="3" customWidth="1"/>
    <col min="7418" max="7418" width="11.85546875" style="3" customWidth="1"/>
    <col min="7419" max="7668" width="10.140625" style="3"/>
    <col min="7669" max="7669" width="6" style="3" customWidth="1"/>
    <col min="7670" max="7670" width="44" style="3" customWidth="1"/>
    <col min="7671" max="7671" width="10.7109375" style="3" customWidth="1"/>
    <col min="7672" max="7672" width="10.140625" style="3" customWidth="1"/>
    <col min="7673" max="7673" width="10.7109375" style="3" customWidth="1"/>
    <col min="7674" max="7674" width="11.85546875" style="3" customWidth="1"/>
    <col min="7675" max="7924" width="10.140625" style="3"/>
    <col min="7925" max="7925" width="6" style="3" customWidth="1"/>
    <col min="7926" max="7926" width="44" style="3" customWidth="1"/>
    <col min="7927" max="7927" width="10.7109375" style="3" customWidth="1"/>
    <col min="7928" max="7928" width="10.140625" style="3" customWidth="1"/>
    <col min="7929" max="7929" width="10.7109375" style="3" customWidth="1"/>
    <col min="7930" max="7930" width="11.85546875" style="3" customWidth="1"/>
    <col min="7931" max="8180" width="10.140625" style="3"/>
    <col min="8181" max="8181" width="6" style="3" customWidth="1"/>
    <col min="8182" max="8182" width="44" style="3" customWidth="1"/>
    <col min="8183" max="8183" width="10.7109375" style="3" customWidth="1"/>
    <col min="8184" max="8184" width="10.140625" style="3" customWidth="1"/>
    <col min="8185" max="8185" width="10.7109375" style="3" customWidth="1"/>
    <col min="8186" max="8186" width="11.85546875" style="3" customWidth="1"/>
    <col min="8187" max="8436" width="10.140625" style="3"/>
    <col min="8437" max="8437" width="6" style="3" customWidth="1"/>
    <col min="8438" max="8438" width="44" style="3" customWidth="1"/>
    <col min="8439" max="8439" width="10.7109375" style="3" customWidth="1"/>
    <col min="8440" max="8440" width="10.140625" style="3" customWidth="1"/>
    <col min="8441" max="8441" width="10.7109375" style="3" customWidth="1"/>
    <col min="8442" max="8442" width="11.85546875" style="3" customWidth="1"/>
    <col min="8443" max="8692" width="10.140625" style="3"/>
    <col min="8693" max="8693" width="6" style="3" customWidth="1"/>
    <col min="8694" max="8694" width="44" style="3" customWidth="1"/>
    <col min="8695" max="8695" width="10.7109375" style="3" customWidth="1"/>
    <col min="8696" max="8696" width="10.140625" style="3" customWidth="1"/>
    <col min="8697" max="8697" width="10.7109375" style="3" customWidth="1"/>
    <col min="8698" max="8698" width="11.85546875" style="3" customWidth="1"/>
    <col min="8699" max="8948" width="10.140625" style="3"/>
    <col min="8949" max="8949" width="6" style="3" customWidth="1"/>
    <col min="8950" max="8950" width="44" style="3" customWidth="1"/>
    <col min="8951" max="8951" width="10.7109375" style="3" customWidth="1"/>
    <col min="8952" max="8952" width="10.140625" style="3" customWidth="1"/>
    <col min="8953" max="8953" width="10.7109375" style="3" customWidth="1"/>
    <col min="8954" max="8954" width="11.85546875" style="3" customWidth="1"/>
    <col min="8955" max="9204" width="10.140625" style="3"/>
    <col min="9205" max="9205" width="6" style="3" customWidth="1"/>
    <col min="9206" max="9206" width="44" style="3" customWidth="1"/>
    <col min="9207" max="9207" width="10.7109375" style="3" customWidth="1"/>
    <col min="9208" max="9208" width="10.140625" style="3" customWidth="1"/>
    <col min="9209" max="9209" width="10.7109375" style="3" customWidth="1"/>
    <col min="9210" max="9210" width="11.85546875" style="3" customWidth="1"/>
    <col min="9211" max="9460" width="10.140625" style="3"/>
    <col min="9461" max="9461" width="6" style="3" customWidth="1"/>
    <col min="9462" max="9462" width="44" style="3" customWidth="1"/>
    <col min="9463" max="9463" width="10.7109375" style="3" customWidth="1"/>
    <col min="9464" max="9464" width="10.140625" style="3" customWidth="1"/>
    <col min="9465" max="9465" width="10.7109375" style="3" customWidth="1"/>
    <col min="9466" max="9466" width="11.85546875" style="3" customWidth="1"/>
    <col min="9467" max="9716" width="10.140625" style="3"/>
    <col min="9717" max="9717" width="6" style="3" customWidth="1"/>
    <col min="9718" max="9718" width="44" style="3" customWidth="1"/>
    <col min="9719" max="9719" width="10.7109375" style="3" customWidth="1"/>
    <col min="9720" max="9720" width="10.140625" style="3" customWidth="1"/>
    <col min="9721" max="9721" width="10.7109375" style="3" customWidth="1"/>
    <col min="9722" max="9722" width="11.85546875" style="3" customWidth="1"/>
    <col min="9723" max="9972" width="10.140625" style="3"/>
    <col min="9973" max="9973" width="6" style="3" customWidth="1"/>
    <col min="9974" max="9974" width="44" style="3" customWidth="1"/>
    <col min="9975" max="9975" width="10.7109375" style="3" customWidth="1"/>
    <col min="9976" max="9976" width="10.140625" style="3" customWidth="1"/>
    <col min="9977" max="9977" width="10.7109375" style="3" customWidth="1"/>
    <col min="9978" max="9978" width="11.85546875" style="3" customWidth="1"/>
    <col min="9979" max="10228" width="10.140625" style="3"/>
    <col min="10229" max="10229" width="6" style="3" customWidth="1"/>
    <col min="10230" max="10230" width="44" style="3" customWidth="1"/>
    <col min="10231" max="10231" width="10.7109375" style="3" customWidth="1"/>
    <col min="10232" max="10232" width="10.140625" style="3" customWidth="1"/>
    <col min="10233" max="10233" width="10.7109375" style="3" customWidth="1"/>
    <col min="10234" max="10234" width="11.85546875" style="3" customWidth="1"/>
    <col min="10235" max="10484" width="10.140625" style="3"/>
    <col min="10485" max="10485" width="6" style="3" customWidth="1"/>
    <col min="10486" max="10486" width="44" style="3" customWidth="1"/>
    <col min="10487" max="10487" width="10.7109375" style="3" customWidth="1"/>
    <col min="10488" max="10488" width="10.140625" style="3" customWidth="1"/>
    <col min="10489" max="10489" width="10.7109375" style="3" customWidth="1"/>
    <col min="10490" max="10490" width="11.85546875" style="3" customWidth="1"/>
    <col min="10491" max="10740" width="10.140625" style="3"/>
    <col min="10741" max="10741" width="6" style="3" customWidth="1"/>
    <col min="10742" max="10742" width="44" style="3" customWidth="1"/>
    <col min="10743" max="10743" width="10.7109375" style="3" customWidth="1"/>
    <col min="10744" max="10744" width="10.140625" style="3" customWidth="1"/>
    <col min="10745" max="10745" width="10.7109375" style="3" customWidth="1"/>
    <col min="10746" max="10746" width="11.85546875" style="3" customWidth="1"/>
    <col min="10747" max="10996" width="10.140625" style="3"/>
    <col min="10997" max="10997" width="6" style="3" customWidth="1"/>
    <col min="10998" max="10998" width="44" style="3" customWidth="1"/>
    <col min="10999" max="10999" width="10.7109375" style="3" customWidth="1"/>
    <col min="11000" max="11000" width="10.140625" style="3" customWidth="1"/>
    <col min="11001" max="11001" width="10.7109375" style="3" customWidth="1"/>
    <col min="11002" max="11002" width="11.85546875" style="3" customWidth="1"/>
    <col min="11003" max="11252" width="10.140625" style="3"/>
    <col min="11253" max="11253" width="6" style="3" customWidth="1"/>
    <col min="11254" max="11254" width="44" style="3" customWidth="1"/>
    <col min="11255" max="11255" width="10.7109375" style="3" customWidth="1"/>
    <col min="11256" max="11256" width="10.140625" style="3" customWidth="1"/>
    <col min="11257" max="11257" width="10.7109375" style="3" customWidth="1"/>
    <col min="11258" max="11258" width="11.85546875" style="3" customWidth="1"/>
    <col min="11259" max="11508" width="10.140625" style="3"/>
    <col min="11509" max="11509" width="6" style="3" customWidth="1"/>
    <col min="11510" max="11510" width="44" style="3" customWidth="1"/>
    <col min="11511" max="11511" width="10.7109375" style="3" customWidth="1"/>
    <col min="11512" max="11512" width="10.140625" style="3" customWidth="1"/>
    <col min="11513" max="11513" width="10.7109375" style="3" customWidth="1"/>
    <col min="11514" max="11514" width="11.85546875" style="3" customWidth="1"/>
    <col min="11515" max="11764" width="10.140625" style="3"/>
    <col min="11765" max="11765" width="6" style="3" customWidth="1"/>
    <col min="11766" max="11766" width="44" style="3" customWidth="1"/>
    <col min="11767" max="11767" width="10.7109375" style="3" customWidth="1"/>
    <col min="11768" max="11768" width="10.140625" style="3" customWidth="1"/>
    <col min="11769" max="11769" width="10.7109375" style="3" customWidth="1"/>
    <col min="11770" max="11770" width="11.85546875" style="3" customWidth="1"/>
    <col min="11771" max="12020" width="10.140625" style="3"/>
    <col min="12021" max="12021" width="6" style="3" customWidth="1"/>
    <col min="12022" max="12022" width="44" style="3" customWidth="1"/>
    <col min="12023" max="12023" width="10.7109375" style="3" customWidth="1"/>
    <col min="12024" max="12024" width="10.140625" style="3" customWidth="1"/>
    <col min="12025" max="12025" width="10.7109375" style="3" customWidth="1"/>
    <col min="12026" max="12026" width="11.85546875" style="3" customWidth="1"/>
    <col min="12027" max="12276" width="10.140625" style="3"/>
    <col min="12277" max="12277" width="6" style="3" customWidth="1"/>
    <col min="12278" max="12278" width="44" style="3" customWidth="1"/>
    <col min="12279" max="12279" width="10.7109375" style="3" customWidth="1"/>
    <col min="12280" max="12280" width="10.140625" style="3" customWidth="1"/>
    <col min="12281" max="12281" width="10.7109375" style="3" customWidth="1"/>
    <col min="12282" max="12282" width="11.85546875" style="3" customWidth="1"/>
    <col min="12283" max="12532" width="10.140625" style="3"/>
    <col min="12533" max="12533" width="6" style="3" customWidth="1"/>
    <col min="12534" max="12534" width="44" style="3" customWidth="1"/>
    <col min="12535" max="12535" width="10.7109375" style="3" customWidth="1"/>
    <col min="12536" max="12536" width="10.140625" style="3" customWidth="1"/>
    <col min="12537" max="12537" width="10.7109375" style="3" customWidth="1"/>
    <col min="12538" max="12538" width="11.85546875" style="3" customWidth="1"/>
    <col min="12539" max="12788" width="10.140625" style="3"/>
    <col min="12789" max="12789" width="6" style="3" customWidth="1"/>
    <col min="12790" max="12790" width="44" style="3" customWidth="1"/>
    <col min="12791" max="12791" width="10.7109375" style="3" customWidth="1"/>
    <col min="12792" max="12792" width="10.140625" style="3" customWidth="1"/>
    <col min="12793" max="12793" width="10.7109375" style="3" customWidth="1"/>
    <col min="12794" max="12794" width="11.85546875" style="3" customWidth="1"/>
    <col min="12795" max="13044" width="10.140625" style="3"/>
    <col min="13045" max="13045" width="6" style="3" customWidth="1"/>
    <col min="13046" max="13046" width="44" style="3" customWidth="1"/>
    <col min="13047" max="13047" width="10.7109375" style="3" customWidth="1"/>
    <col min="13048" max="13048" width="10.140625" style="3" customWidth="1"/>
    <col min="13049" max="13049" width="10.7109375" style="3" customWidth="1"/>
    <col min="13050" max="13050" width="11.85546875" style="3" customWidth="1"/>
    <col min="13051" max="13300" width="10.140625" style="3"/>
    <col min="13301" max="13301" width="6" style="3" customWidth="1"/>
    <col min="13302" max="13302" width="44" style="3" customWidth="1"/>
    <col min="13303" max="13303" width="10.7109375" style="3" customWidth="1"/>
    <col min="13304" max="13304" width="10.140625" style="3" customWidth="1"/>
    <col min="13305" max="13305" width="10.7109375" style="3" customWidth="1"/>
    <col min="13306" max="13306" width="11.85546875" style="3" customWidth="1"/>
    <col min="13307" max="13556" width="10.140625" style="3"/>
    <col min="13557" max="13557" width="6" style="3" customWidth="1"/>
    <col min="13558" max="13558" width="44" style="3" customWidth="1"/>
    <col min="13559" max="13559" width="10.7109375" style="3" customWidth="1"/>
    <col min="13560" max="13560" width="10.140625" style="3" customWidth="1"/>
    <col min="13561" max="13561" width="10.7109375" style="3" customWidth="1"/>
    <col min="13562" max="13562" width="11.85546875" style="3" customWidth="1"/>
    <col min="13563" max="13812" width="10.140625" style="3"/>
    <col min="13813" max="13813" width="6" style="3" customWidth="1"/>
    <col min="13814" max="13814" width="44" style="3" customWidth="1"/>
    <col min="13815" max="13815" width="10.7109375" style="3" customWidth="1"/>
    <col min="13816" max="13816" width="10.140625" style="3" customWidth="1"/>
    <col min="13817" max="13817" width="10.7109375" style="3" customWidth="1"/>
    <col min="13818" max="13818" width="11.85546875" style="3" customWidth="1"/>
    <col min="13819" max="14068" width="10.140625" style="3"/>
    <col min="14069" max="14069" width="6" style="3" customWidth="1"/>
    <col min="14070" max="14070" width="44" style="3" customWidth="1"/>
    <col min="14071" max="14071" width="10.7109375" style="3" customWidth="1"/>
    <col min="14072" max="14072" width="10.140625" style="3" customWidth="1"/>
    <col min="14073" max="14073" width="10.7109375" style="3" customWidth="1"/>
    <col min="14074" max="14074" width="11.85546875" style="3" customWidth="1"/>
    <col min="14075" max="14324" width="10.140625" style="3"/>
    <col min="14325" max="14325" width="6" style="3" customWidth="1"/>
    <col min="14326" max="14326" width="44" style="3" customWidth="1"/>
    <col min="14327" max="14327" width="10.7109375" style="3" customWidth="1"/>
    <col min="14328" max="14328" width="10.140625" style="3" customWidth="1"/>
    <col min="14329" max="14329" width="10.7109375" style="3" customWidth="1"/>
    <col min="14330" max="14330" width="11.85546875" style="3" customWidth="1"/>
    <col min="14331" max="14580" width="10.140625" style="3"/>
    <col min="14581" max="14581" width="6" style="3" customWidth="1"/>
    <col min="14582" max="14582" width="44" style="3" customWidth="1"/>
    <col min="14583" max="14583" width="10.7109375" style="3" customWidth="1"/>
    <col min="14584" max="14584" width="10.140625" style="3" customWidth="1"/>
    <col min="14585" max="14585" width="10.7109375" style="3" customWidth="1"/>
    <col min="14586" max="14586" width="11.85546875" style="3" customWidth="1"/>
    <col min="14587" max="14836" width="10.140625" style="3"/>
    <col min="14837" max="14837" width="6" style="3" customWidth="1"/>
    <col min="14838" max="14838" width="44" style="3" customWidth="1"/>
    <col min="14839" max="14839" width="10.7109375" style="3" customWidth="1"/>
    <col min="14840" max="14840" width="10.140625" style="3" customWidth="1"/>
    <col min="14841" max="14841" width="10.7109375" style="3" customWidth="1"/>
    <col min="14842" max="14842" width="11.85546875" style="3" customWidth="1"/>
    <col min="14843" max="15092" width="10.140625" style="3"/>
    <col min="15093" max="15093" width="6" style="3" customWidth="1"/>
    <col min="15094" max="15094" width="44" style="3" customWidth="1"/>
    <col min="15095" max="15095" width="10.7109375" style="3" customWidth="1"/>
    <col min="15096" max="15096" width="10.140625" style="3" customWidth="1"/>
    <col min="15097" max="15097" width="10.7109375" style="3" customWidth="1"/>
    <col min="15098" max="15098" width="11.85546875" style="3" customWidth="1"/>
    <col min="15099" max="15348" width="10.140625" style="3"/>
    <col min="15349" max="15349" width="6" style="3" customWidth="1"/>
    <col min="15350" max="15350" width="44" style="3" customWidth="1"/>
    <col min="15351" max="15351" width="10.7109375" style="3" customWidth="1"/>
    <col min="15352" max="15352" width="10.140625" style="3" customWidth="1"/>
    <col min="15353" max="15353" width="10.7109375" style="3" customWidth="1"/>
    <col min="15354" max="15354" width="11.85546875" style="3" customWidth="1"/>
    <col min="15355" max="15604" width="10.140625" style="3"/>
    <col min="15605" max="15605" width="6" style="3" customWidth="1"/>
    <col min="15606" max="15606" width="44" style="3" customWidth="1"/>
    <col min="15607" max="15607" width="10.7109375" style="3" customWidth="1"/>
    <col min="15608" max="15608" width="10.140625" style="3" customWidth="1"/>
    <col min="15609" max="15609" width="10.7109375" style="3" customWidth="1"/>
    <col min="15610" max="15610" width="11.85546875" style="3" customWidth="1"/>
    <col min="15611" max="15860" width="10.140625" style="3"/>
    <col min="15861" max="15861" width="6" style="3" customWidth="1"/>
    <col min="15862" max="15862" width="44" style="3" customWidth="1"/>
    <col min="15863" max="15863" width="10.7109375" style="3" customWidth="1"/>
    <col min="15864" max="15864" width="10.140625" style="3" customWidth="1"/>
    <col min="15865" max="15865" width="10.7109375" style="3" customWidth="1"/>
    <col min="15866" max="15866" width="11.85546875" style="3" customWidth="1"/>
    <col min="15867" max="16116" width="10.140625" style="3"/>
    <col min="16117" max="16117" width="6" style="3" customWidth="1"/>
    <col min="16118" max="16118" width="44" style="3" customWidth="1"/>
    <col min="16119" max="16119" width="10.7109375" style="3" customWidth="1"/>
    <col min="16120" max="16120" width="10.140625" style="3" customWidth="1"/>
    <col min="16121" max="16121" width="10.7109375" style="3" customWidth="1"/>
    <col min="16122" max="16122" width="11.85546875" style="3" customWidth="1"/>
    <col min="16123" max="16384" width="10.140625" style="3"/>
  </cols>
  <sheetData>
    <row r="1" spans="1:6" ht="15.75" x14ac:dyDescent="0.25">
      <c r="A1" s="36" t="s">
        <v>51</v>
      </c>
      <c r="B1" s="1"/>
      <c r="C1" s="1"/>
      <c r="D1" s="1"/>
      <c r="E1" s="1"/>
      <c r="F1" s="1" t="s">
        <v>206</v>
      </c>
    </row>
    <row r="2" spans="1:6" ht="13.5" customHeight="1" x14ac:dyDescent="0.25">
      <c r="A2" s="119" t="s">
        <v>0</v>
      </c>
      <c r="B2" s="119" t="s">
        <v>52</v>
      </c>
      <c r="C2" s="120" t="s">
        <v>1</v>
      </c>
      <c r="D2" s="121" t="s">
        <v>2</v>
      </c>
      <c r="E2" s="121"/>
      <c r="F2" s="121"/>
    </row>
    <row r="3" spans="1:6" ht="15.75" customHeight="1" x14ac:dyDescent="0.25">
      <c r="A3" s="119"/>
      <c r="B3" s="119"/>
      <c r="C3" s="120"/>
      <c r="D3" s="120" t="s">
        <v>53</v>
      </c>
      <c r="E3" s="120"/>
      <c r="F3" s="120" t="s">
        <v>54</v>
      </c>
    </row>
    <row r="4" spans="1:6" ht="48" customHeight="1" x14ac:dyDescent="0.25">
      <c r="A4" s="119"/>
      <c r="B4" s="119"/>
      <c r="C4" s="120"/>
      <c r="D4" s="35" t="s">
        <v>55</v>
      </c>
      <c r="E4" s="35" t="s">
        <v>56</v>
      </c>
      <c r="F4" s="120"/>
    </row>
    <row r="5" spans="1:6" ht="15.75" x14ac:dyDescent="0.25">
      <c r="A5" s="11">
        <v>1</v>
      </c>
      <c r="B5" s="49">
        <v>2</v>
      </c>
      <c r="C5" s="52">
        <v>3</v>
      </c>
      <c r="D5" s="52">
        <v>4</v>
      </c>
      <c r="E5" s="52">
        <v>5</v>
      </c>
      <c r="F5" s="52">
        <v>6</v>
      </c>
    </row>
    <row r="6" spans="1:6" ht="15.75" x14ac:dyDescent="0.25">
      <c r="A6" s="37">
        <v>1</v>
      </c>
      <c r="B6" s="20" t="s">
        <v>57</v>
      </c>
      <c r="C6" s="46">
        <f>+C7</f>
        <v>156.30000000000001</v>
      </c>
      <c r="D6" s="46">
        <f>+D7</f>
        <v>155.30000000000001</v>
      </c>
      <c r="E6" s="46">
        <f>+E7</f>
        <v>110.8</v>
      </c>
      <c r="F6" s="46">
        <f>+F7</f>
        <v>1</v>
      </c>
    </row>
    <row r="7" spans="1:6" ht="35.25" customHeight="1" x14ac:dyDescent="0.25">
      <c r="A7" s="37">
        <v>2</v>
      </c>
      <c r="B7" s="20" t="s">
        <v>58</v>
      </c>
      <c r="C7" s="46">
        <f>+D7+F7</f>
        <v>156.30000000000001</v>
      </c>
      <c r="D7" s="46">
        <v>155.30000000000001</v>
      </c>
      <c r="E7" s="46">
        <v>110.8</v>
      </c>
      <c r="F7" s="46">
        <v>1</v>
      </c>
    </row>
    <row r="8" spans="1:6" ht="15.75" x14ac:dyDescent="0.25">
      <c r="A8" s="37">
        <v>3</v>
      </c>
      <c r="B8" s="20" t="s">
        <v>10</v>
      </c>
      <c r="C8" s="46">
        <f>+C9+C10+C43+C44+C45+C46</f>
        <v>14742.8</v>
      </c>
      <c r="D8" s="46">
        <f>+D9+D10+D43+D44+D45+D46</f>
        <v>10334.5</v>
      </c>
      <c r="E8" s="46">
        <f>+E9+E10+E43+E44+E45+E46</f>
        <v>4692.5</v>
      </c>
      <c r="F8" s="46">
        <f>+F9+F10+F43+F44+F45+F46</f>
        <v>4408.3</v>
      </c>
    </row>
    <row r="9" spans="1:6" ht="31.5" x14ac:dyDescent="0.25">
      <c r="A9" s="37">
        <v>4</v>
      </c>
      <c r="B9" s="20" t="s">
        <v>59</v>
      </c>
      <c r="C9" s="46">
        <f>+D9+F9</f>
        <v>83.5</v>
      </c>
      <c r="D9" s="46">
        <v>83.5</v>
      </c>
      <c r="E9" s="46"/>
      <c r="F9" s="46"/>
    </row>
    <row r="10" spans="1:6" ht="15.75" x14ac:dyDescent="0.25">
      <c r="A10" s="37">
        <v>5</v>
      </c>
      <c r="B10" s="20" t="s">
        <v>60</v>
      </c>
      <c r="C10" s="46">
        <f>+C12+C13+C14+C15+C16+C17+C38</f>
        <v>14159.6</v>
      </c>
      <c r="D10" s="46">
        <f>+D12+D13+D14+D15+D16+D17+D38</f>
        <v>9829.5</v>
      </c>
      <c r="E10" s="46">
        <f>+E12+E13+E14+E15+E16+E17+E38</f>
        <v>4692.5</v>
      </c>
      <c r="F10" s="46">
        <f>+F12+F13+F14+F15+F16+F17+F38</f>
        <v>4330.1000000000004</v>
      </c>
    </row>
    <row r="11" spans="1:6" ht="15.75" x14ac:dyDescent="0.25">
      <c r="A11" s="37">
        <v>6</v>
      </c>
      <c r="B11" s="51" t="s">
        <v>2</v>
      </c>
      <c r="C11" s="46">
        <f t="shared" ref="C11:C16" si="0">+D11+F11</f>
        <v>0</v>
      </c>
      <c r="D11" s="47"/>
      <c r="E11" s="47"/>
      <c r="F11" s="47"/>
    </row>
    <row r="12" spans="1:6" ht="31.5" x14ac:dyDescent="0.25">
      <c r="A12" s="37">
        <v>7</v>
      </c>
      <c r="B12" s="18" t="s">
        <v>61</v>
      </c>
      <c r="C12" s="47">
        <f t="shared" si="0"/>
        <v>311.3</v>
      </c>
      <c r="D12" s="47">
        <v>311.3</v>
      </c>
      <c r="E12" s="47">
        <v>104.9</v>
      </c>
      <c r="F12" s="47"/>
    </row>
    <row r="13" spans="1:6" ht="31.5" x14ac:dyDescent="0.25">
      <c r="A13" s="37">
        <v>8</v>
      </c>
      <c r="B13" s="18" t="s">
        <v>62</v>
      </c>
      <c r="C13" s="47">
        <f t="shared" si="0"/>
        <v>155.6</v>
      </c>
      <c r="D13" s="47">
        <v>153.6</v>
      </c>
      <c r="E13" s="47">
        <v>110.3</v>
      </c>
      <c r="F13" s="47">
        <v>2</v>
      </c>
    </row>
    <row r="14" spans="1:6" ht="47.25" x14ac:dyDescent="0.25">
      <c r="A14" s="37">
        <v>9</v>
      </c>
      <c r="B14" s="18" t="s">
        <v>63</v>
      </c>
      <c r="C14" s="47">
        <f t="shared" si="0"/>
        <v>12764.2</v>
      </c>
      <c r="D14" s="47">
        <f>9304.6+25.7-311.3-153.6-29-130-5.9-3.4-77.9-81.1-2.8-2.9</f>
        <v>8532.4</v>
      </c>
      <c r="E14" s="47">
        <f>4192-104.9-110.3</f>
        <v>3976.8</v>
      </c>
      <c r="F14" s="47">
        <f>4050.3-2+1400-453.4-663.1-100</f>
        <v>4231.8</v>
      </c>
    </row>
    <row r="15" spans="1:6" ht="31.5" x14ac:dyDescent="0.25">
      <c r="A15" s="37">
        <v>10</v>
      </c>
      <c r="B15" s="18" t="s">
        <v>64</v>
      </c>
      <c r="C15" s="47">
        <f t="shared" si="0"/>
        <v>29</v>
      </c>
      <c r="D15" s="47">
        <v>29</v>
      </c>
      <c r="E15" s="47"/>
      <c r="F15" s="47"/>
    </row>
    <row r="16" spans="1:6" ht="31.5" x14ac:dyDescent="0.25">
      <c r="A16" s="37">
        <v>11</v>
      </c>
      <c r="B16" s="18" t="s">
        <v>65</v>
      </c>
      <c r="C16" s="47">
        <f t="shared" si="0"/>
        <v>151.80000000000001</v>
      </c>
      <c r="D16" s="47">
        <v>56.5</v>
      </c>
      <c r="E16" s="47"/>
      <c r="F16" s="47">
        <v>95.3</v>
      </c>
    </row>
    <row r="17" spans="1:6" ht="63" x14ac:dyDescent="0.25">
      <c r="A17" s="37">
        <v>12</v>
      </c>
      <c r="B17" s="18" t="s">
        <v>66</v>
      </c>
      <c r="C17" s="47">
        <f>SUM(C19:C37)</f>
        <v>735.6</v>
      </c>
      <c r="D17" s="47">
        <f>SUM(D19:D37)</f>
        <v>734.6</v>
      </c>
      <c r="E17" s="47">
        <f>SUM(E19:E37)</f>
        <v>491.3</v>
      </c>
      <c r="F17" s="47">
        <f>SUM(F19:F37)</f>
        <v>1</v>
      </c>
    </row>
    <row r="18" spans="1:6" ht="15.75" x14ac:dyDescent="0.25">
      <c r="A18" s="37">
        <v>13</v>
      </c>
      <c r="B18" s="51" t="s">
        <v>2</v>
      </c>
      <c r="C18" s="46">
        <f t="shared" ref="C18:C37" si="1">+D18+F18</f>
        <v>0</v>
      </c>
      <c r="D18" s="47"/>
      <c r="E18" s="47"/>
      <c r="F18" s="47"/>
    </row>
    <row r="19" spans="1:6" ht="31.5" x14ac:dyDescent="0.25">
      <c r="A19" s="37">
        <v>14</v>
      </c>
      <c r="B19" s="18" t="s">
        <v>24</v>
      </c>
      <c r="C19" s="47">
        <f t="shared" si="1"/>
        <v>0.6</v>
      </c>
      <c r="D19" s="47">
        <v>0.6</v>
      </c>
      <c r="E19" s="47">
        <v>0.4</v>
      </c>
      <c r="F19" s="47"/>
    </row>
    <row r="20" spans="1:6" ht="15.75" x14ac:dyDescent="0.25">
      <c r="A20" s="37">
        <v>15</v>
      </c>
      <c r="B20" s="18" t="s">
        <v>25</v>
      </c>
      <c r="C20" s="47">
        <f t="shared" si="1"/>
        <v>17.3</v>
      </c>
      <c r="D20" s="47">
        <v>17.3</v>
      </c>
      <c r="E20" s="47">
        <v>11.8</v>
      </c>
      <c r="F20" s="47"/>
    </row>
    <row r="21" spans="1:6" ht="31.5" x14ac:dyDescent="0.25">
      <c r="A21" s="37">
        <v>16</v>
      </c>
      <c r="B21" s="18" t="s">
        <v>26</v>
      </c>
      <c r="C21" s="47">
        <f t="shared" si="1"/>
        <v>10.4</v>
      </c>
      <c r="D21" s="47">
        <v>10.4</v>
      </c>
      <c r="E21" s="47">
        <v>8</v>
      </c>
      <c r="F21" s="47"/>
    </row>
    <row r="22" spans="1:6" ht="31.5" x14ac:dyDescent="0.25">
      <c r="A22" s="37">
        <v>17</v>
      </c>
      <c r="B22" s="18" t="s">
        <v>180</v>
      </c>
      <c r="C22" s="47">
        <f t="shared" si="1"/>
        <v>68.7</v>
      </c>
      <c r="D22" s="47">
        <v>68.7</v>
      </c>
      <c r="E22" s="47">
        <v>41</v>
      </c>
      <c r="F22" s="47"/>
    </row>
    <row r="23" spans="1:6" ht="31.5" x14ac:dyDescent="0.25">
      <c r="A23" s="37">
        <v>18</v>
      </c>
      <c r="B23" s="18" t="s">
        <v>181</v>
      </c>
      <c r="C23" s="47">
        <f t="shared" si="1"/>
        <v>30.5</v>
      </c>
      <c r="D23" s="47">
        <v>30.5</v>
      </c>
      <c r="E23" s="47">
        <v>20</v>
      </c>
      <c r="F23" s="47"/>
    </row>
    <row r="24" spans="1:6" ht="15.75" x14ac:dyDescent="0.25">
      <c r="A24" s="37">
        <v>19</v>
      </c>
      <c r="B24" s="18" t="s">
        <v>27</v>
      </c>
      <c r="C24" s="47">
        <f t="shared" si="1"/>
        <v>84.9</v>
      </c>
      <c r="D24" s="47">
        <v>84.9</v>
      </c>
      <c r="E24" s="47">
        <v>64.8</v>
      </c>
      <c r="F24" s="47"/>
    </row>
    <row r="25" spans="1:6" ht="47.25" x14ac:dyDescent="0.25">
      <c r="A25" s="37">
        <v>20</v>
      </c>
      <c r="B25" s="18" t="s">
        <v>154</v>
      </c>
      <c r="C25" s="47">
        <f t="shared" si="1"/>
        <v>22.1</v>
      </c>
      <c r="D25" s="47">
        <v>22.1</v>
      </c>
      <c r="E25" s="47">
        <v>16.899999999999999</v>
      </c>
      <c r="F25" s="47"/>
    </row>
    <row r="26" spans="1:6" ht="15.75" x14ac:dyDescent="0.25">
      <c r="A26" s="37">
        <v>21</v>
      </c>
      <c r="B26" s="18" t="s">
        <v>28</v>
      </c>
      <c r="C26" s="47">
        <f t="shared" si="1"/>
        <v>64.400000000000006</v>
      </c>
      <c r="D26" s="47">
        <v>64.400000000000006</v>
      </c>
      <c r="E26" s="47">
        <v>31.8</v>
      </c>
      <c r="F26" s="47"/>
    </row>
    <row r="27" spans="1:6" ht="31.5" x14ac:dyDescent="0.25">
      <c r="A27" s="37">
        <v>22</v>
      </c>
      <c r="B27" s="18" t="s">
        <v>29</v>
      </c>
      <c r="C27" s="47">
        <f t="shared" si="1"/>
        <v>2.7</v>
      </c>
      <c r="D27" s="47">
        <v>2.7</v>
      </c>
      <c r="E27" s="47"/>
      <c r="F27" s="47"/>
    </row>
    <row r="28" spans="1:6" ht="47.25" x14ac:dyDescent="0.25">
      <c r="A28" s="37">
        <v>23</v>
      </c>
      <c r="B28" s="18" t="s">
        <v>182</v>
      </c>
      <c r="C28" s="47">
        <f t="shared" si="1"/>
        <v>0.4</v>
      </c>
      <c r="D28" s="47">
        <v>0.4</v>
      </c>
      <c r="E28" s="47">
        <v>0.3</v>
      </c>
      <c r="F28" s="47"/>
    </row>
    <row r="29" spans="1:6" ht="67.5" customHeight="1" x14ac:dyDescent="0.25">
      <c r="A29" s="37">
        <v>24</v>
      </c>
      <c r="B29" s="18" t="s">
        <v>128</v>
      </c>
      <c r="C29" s="47">
        <f t="shared" si="1"/>
        <v>0.7</v>
      </c>
      <c r="D29" s="47">
        <v>0.7</v>
      </c>
      <c r="E29" s="47">
        <v>0.5</v>
      </c>
      <c r="F29" s="47"/>
    </row>
    <row r="30" spans="1:6" ht="15.75" x14ac:dyDescent="0.25">
      <c r="A30" s="37">
        <v>25</v>
      </c>
      <c r="B30" s="18" t="s">
        <v>67</v>
      </c>
      <c r="C30" s="47">
        <f t="shared" si="1"/>
        <v>284.2</v>
      </c>
      <c r="D30" s="47">
        <v>284.2</v>
      </c>
      <c r="E30" s="47">
        <v>205.3</v>
      </c>
      <c r="F30" s="47"/>
    </row>
    <row r="31" spans="1:6" ht="15.75" x14ac:dyDescent="0.25">
      <c r="A31" s="37">
        <v>26</v>
      </c>
      <c r="B31" s="35" t="s">
        <v>68</v>
      </c>
      <c r="C31" s="47">
        <f t="shared" si="1"/>
        <v>14.1</v>
      </c>
      <c r="D31" s="47">
        <v>14.1</v>
      </c>
      <c r="E31" s="47">
        <v>10.199999999999999</v>
      </c>
      <c r="F31" s="47"/>
    </row>
    <row r="32" spans="1:6" ht="47.25" x14ac:dyDescent="0.25">
      <c r="A32" s="37">
        <v>27</v>
      </c>
      <c r="B32" s="18" t="s">
        <v>69</v>
      </c>
      <c r="C32" s="47">
        <f t="shared" si="1"/>
        <v>18.600000000000001</v>
      </c>
      <c r="D32" s="47">
        <v>18.600000000000001</v>
      </c>
      <c r="E32" s="47">
        <v>12</v>
      </c>
      <c r="F32" s="47"/>
    </row>
    <row r="33" spans="1:6" ht="15.75" x14ac:dyDescent="0.25">
      <c r="A33" s="37">
        <v>28</v>
      </c>
      <c r="B33" s="18" t="s">
        <v>70</v>
      </c>
      <c r="C33" s="47">
        <f t="shared" si="1"/>
        <v>55.3</v>
      </c>
      <c r="D33" s="47">
        <v>54.3</v>
      </c>
      <c r="E33" s="47">
        <v>35</v>
      </c>
      <c r="F33" s="47">
        <v>1</v>
      </c>
    </row>
    <row r="34" spans="1:6" ht="31.5" x14ac:dyDescent="0.25">
      <c r="A34" s="37">
        <v>29</v>
      </c>
      <c r="B34" s="18" t="s">
        <v>71</v>
      </c>
      <c r="C34" s="47">
        <f t="shared" si="1"/>
        <v>18</v>
      </c>
      <c r="D34" s="47">
        <v>18</v>
      </c>
      <c r="E34" s="47">
        <v>7</v>
      </c>
      <c r="F34" s="47"/>
    </row>
    <row r="35" spans="1:6" ht="15.75" x14ac:dyDescent="0.25">
      <c r="A35" s="37">
        <v>30</v>
      </c>
      <c r="B35" s="18" t="s">
        <v>72</v>
      </c>
      <c r="C35" s="47">
        <f t="shared" si="1"/>
        <v>22.6</v>
      </c>
      <c r="D35" s="47">
        <v>22.6</v>
      </c>
      <c r="E35" s="47">
        <v>15</v>
      </c>
      <c r="F35" s="47"/>
    </row>
    <row r="36" spans="1:6" ht="31.5" x14ac:dyDescent="0.25">
      <c r="A36" s="37">
        <v>31</v>
      </c>
      <c r="B36" s="18" t="s">
        <v>131</v>
      </c>
      <c r="C36" s="47">
        <f t="shared" si="1"/>
        <v>17.5</v>
      </c>
      <c r="D36" s="47">
        <v>17.5</v>
      </c>
      <c r="E36" s="47">
        <v>9.3000000000000007</v>
      </c>
      <c r="F36" s="47"/>
    </row>
    <row r="37" spans="1:6" ht="15.75" x14ac:dyDescent="0.25">
      <c r="A37" s="37">
        <v>32</v>
      </c>
      <c r="B37" s="18" t="s">
        <v>36</v>
      </c>
      <c r="C37" s="47">
        <f t="shared" si="1"/>
        <v>2.6</v>
      </c>
      <c r="D37" s="47">
        <v>2.6</v>
      </c>
      <c r="E37" s="47">
        <v>2</v>
      </c>
      <c r="F37" s="47"/>
    </row>
    <row r="38" spans="1:6" ht="47.25" x14ac:dyDescent="0.25">
      <c r="A38" s="37">
        <v>33</v>
      </c>
      <c r="B38" s="38" t="s">
        <v>73</v>
      </c>
      <c r="C38" s="47">
        <f>SUM(C40:C42)</f>
        <v>12.1</v>
      </c>
      <c r="D38" s="47">
        <f>SUM(D40:D42)</f>
        <v>12.1</v>
      </c>
      <c r="E38" s="47">
        <f>SUM(E40:E42)</f>
        <v>9.1999999999999993</v>
      </c>
      <c r="F38" s="46">
        <f>SUM(F40:F42)</f>
        <v>0</v>
      </c>
    </row>
    <row r="39" spans="1:6" ht="15.75" x14ac:dyDescent="0.25">
      <c r="A39" s="37">
        <v>34</v>
      </c>
      <c r="B39" s="51" t="s">
        <v>2</v>
      </c>
      <c r="C39" s="46">
        <f t="shared" ref="C39:C46" si="2">+D39+F39</f>
        <v>0</v>
      </c>
      <c r="D39" s="47"/>
      <c r="E39" s="47"/>
      <c r="F39" s="47"/>
    </row>
    <row r="40" spans="1:6" ht="15.75" x14ac:dyDescent="0.25">
      <c r="A40" s="37">
        <v>35</v>
      </c>
      <c r="B40" s="35" t="s">
        <v>37</v>
      </c>
      <c r="C40" s="47">
        <f t="shared" si="2"/>
        <v>6.2</v>
      </c>
      <c r="D40" s="47">
        <v>6.2</v>
      </c>
      <c r="E40" s="47">
        <v>4.7</v>
      </c>
      <c r="F40" s="47"/>
    </row>
    <row r="41" spans="1:6" ht="15.75" x14ac:dyDescent="0.25">
      <c r="A41" s="37">
        <v>36</v>
      </c>
      <c r="B41" s="35" t="s">
        <v>38</v>
      </c>
      <c r="C41" s="47">
        <f t="shared" si="2"/>
        <v>2</v>
      </c>
      <c r="D41" s="47">
        <v>2</v>
      </c>
      <c r="E41" s="47">
        <v>1.5</v>
      </c>
      <c r="F41" s="47"/>
    </row>
    <row r="42" spans="1:6" ht="15.75" x14ac:dyDescent="0.25">
      <c r="A42" s="37">
        <v>37</v>
      </c>
      <c r="B42" s="35" t="s">
        <v>39</v>
      </c>
      <c r="C42" s="47">
        <f t="shared" si="2"/>
        <v>3.9</v>
      </c>
      <c r="D42" s="47">
        <v>3.9</v>
      </c>
      <c r="E42" s="47">
        <v>3</v>
      </c>
      <c r="F42" s="47"/>
    </row>
    <row r="43" spans="1:6" ht="31.5" x14ac:dyDescent="0.25">
      <c r="A43" s="37">
        <v>38</v>
      </c>
      <c r="B43" s="18" t="s">
        <v>74</v>
      </c>
      <c r="C43" s="46">
        <f t="shared" si="2"/>
        <v>148.19999999999999</v>
      </c>
      <c r="D43" s="46">
        <v>148.19999999999999</v>
      </c>
      <c r="E43" s="46"/>
      <c r="F43" s="46"/>
    </row>
    <row r="44" spans="1:6" ht="47.25" x14ac:dyDescent="0.25">
      <c r="A44" s="37">
        <v>39</v>
      </c>
      <c r="B44" s="35" t="s">
        <v>75</v>
      </c>
      <c r="C44" s="46">
        <f t="shared" si="2"/>
        <v>230.2</v>
      </c>
      <c r="D44" s="46">
        <v>230.2</v>
      </c>
      <c r="E44" s="46"/>
      <c r="F44" s="46"/>
    </row>
    <row r="45" spans="1:6" ht="31.5" x14ac:dyDescent="0.25">
      <c r="A45" s="37">
        <v>40</v>
      </c>
      <c r="B45" s="39" t="s">
        <v>76</v>
      </c>
      <c r="C45" s="46">
        <f t="shared" si="2"/>
        <v>43.1</v>
      </c>
      <c r="D45" s="46">
        <f>40.3+2.8</f>
        <v>43.1</v>
      </c>
      <c r="E45" s="46"/>
      <c r="F45" s="46"/>
    </row>
    <row r="46" spans="1:6" ht="31.5" x14ac:dyDescent="0.25">
      <c r="A46" s="37">
        <v>41</v>
      </c>
      <c r="B46" s="34" t="s">
        <v>171</v>
      </c>
      <c r="C46" s="46">
        <f t="shared" si="2"/>
        <v>78.2</v>
      </c>
      <c r="D46" s="46"/>
      <c r="E46" s="46"/>
      <c r="F46" s="46">
        <v>78.2</v>
      </c>
    </row>
    <row r="47" spans="1:6" ht="15.75" x14ac:dyDescent="0.25">
      <c r="A47" s="37">
        <v>42</v>
      </c>
      <c r="B47" s="39" t="s">
        <v>78</v>
      </c>
      <c r="C47" s="46">
        <f>+C48+C49+C56+C57+C61+C62+C66+C67+C68+C72+C73</f>
        <v>9949.7000000000007</v>
      </c>
      <c r="D47" s="46">
        <f>+D48+D49+D56+D57+D61+D62+D66+D67+D68+D72+D73</f>
        <v>1029.5</v>
      </c>
      <c r="E47" s="46">
        <f>+E48+E49+E56+E57+E61+E62+E66+E67+E68+E72+E73</f>
        <v>2.4</v>
      </c>
      <c r="F47" s="46">
        <f>+F48+F49+F56+F57+F61+F62+F66+F67+F68+F72+F73</f>
        <v>8920.2000000000007</v>
      </c>
    </row>
    <row r="48" spans="1:6" ht="31.5" x14ac:dyDescent="0.25">
      <c r="A48" s="37">
        <v>43</v>
      </c>
      <c r="B48" s="34" t="s">
        <v>172</v>
      </c>
      <c r="C48" s="46">
        <f>+D48+F48</f>
        <v>2171.6999999999998</v>
      </c>
      <c r="D48" s="46">
        <f>354.9</f>
        <v>354.9</v>
      </c>
      <c r="E48" s="46"/>
      <c r="F48" s="46">
        <v>1816.8</v>
      </c>
    </row>
    <row r="49" spans="1:6" ht="31.5" x14ac:dyDescent="0.25">
      <c r="A49" s="37">
        <v>44</v>
      </c>
      <c r="B49" s="20" t="s">
        <v>173</v>
      </c>
      <c r="C49" s="46">
        <f>SUM(C51:C52)</f>
        <v>414.6</v>
      </c>
      <c r="D49" s="46">
        <f>SUM(D51:D52)</f>
        <v>414.6</v>
      </c>
      <c r="E49" s="46">
        <f>SUM(E51:E52)</f>
        <v>0</v>
      </c>
      <c r="F49" s="46">
        <f>SUM(F51:F52)</f>
        <v>0</v>
      </c>
    </row>
    <row r="50" spans="1:6" ht="15.75" x14ac:dyDescent="0.25">
      <c r="A50" s="37">
        <v>45</v>
      </c>
      <c r="B50" s="40" t="s">
        <v>2</v>
      </c>
      <c r="C50" s="46"/>
      <c r="D50" s="46"/>
      <c r="E50" s="46"/>
      <c r="F50" s="46"/>
    </row>
    <row r="51" spans="1:6" ht="31.5" x14ac:dyDescent="0.25">
      <c r="A51" s="37">
        <v>46</v>
      </c>
      <c r="B51" s="18" t="s">
        <v>79</v>
      </c>
      <c r="C51" s="47">
        <f>+D51+F51</f>
        <v>141.1</v>
      </c>
      <c r="D51" s="47">
        <v>141.1</v>
      </c>
      <c r="E51" s="47"/>
      <c r="F51" s="47"/>
    </row>
    <row r="52" spans="1:6" ht="63" x14ac:dyDescent="0.25">
      <c r="A52" s="37">
        <v>47</v>
      </c>
      <c r="B52" s="20" t="s">
        <v>80</v>
      </c>
      <c r="C52" s="47">
        <f>SUM(C54:C55)</f>
        <v>273.5</v>
      </c>
      <c r="D52" s="47">
        <f>SUM(D54:D55)</f>
        <v>273.5</v>
      </c>
      <c r="E52" s="47">
        <f>SUM(E54:E55)</f>
        <v>0</v>
      </c>
      <c r="F52" s="47">
        <f>SUM(F54:F55)</f>
        <v>0</v>
      </c>
    </row>
    <row r="53" spans="1:6" ht="15.75" x14ac:dyDescent="0.25">
      <c r="A53" s="37">
        <v>48</v>
      </c>
      <c r="B53" s="40" t="s">
        <v>2</v>
      </c>
      <c r="C53" s="47">
        <f>+D53+F53</f>
        <v>0</v>
      </c>
      <c r="D53" s="47"/>
      <c r="E53" s="47"/>
      <c r="F53" s="47"/>
    </row>
    <row r="54" spans="1:6" ht="31.5" x14ac:dyDescent="0.25">
      <c r="A54" s="37">
        <v>49</v>
      </c>
      <c r="B54" s="18" t="s">
        <v>31</v>
      </c>
      <c r="C54" s="47">
        <f>+D54+F54</f>
        <v>266.39999999999998</v>
      </c>
      <c r="D54" s="47">
        <f>285-18.6</f>
        <v>266.39999999999998</v>
      </c>
      <c r="E54" s="47"/>
      <c r="F54" s="47"/>
    </row>
    <row r="55" spans="1:6" ht="15.75" x14ac:dyDescent="0.25">
      <c r="A55" s="37">
        <v>50</v>
      </c>
      <c r="B55" s="18" t="s">
        <v>183</v>
      </c>
      <c r="C55" s="47">
        <f>+D55+F55</f>
        <v>7.1</v>
      </c>
      <c r="D55" s="47">
        <v>7.1</v>
      </c>
      <c r="E55" s="47"/>
      <c r="F55" s="47"/>
    </row>
    <row r="56" spans="1:6" ht="31.5" x14ac:dyDescent="0.25">
      <c r="A56" s="37">
        <v>51</v>
      </c>
      <c r="B56" s="20" t="s">
        <v>174</v>
      </c>
      <c r="C56" s="46">
        <f>+D56+F56</f>
        <v>232.9</v>
      </c>
      <c r="D56" s="46">
        <f>227+5.9</f>
        <v>232.9</v>
      </c>
      <c r="E56" s="46"/>
      <c r="F56" s="46"/>
    </row>
    <row r="57" spans="1:6" ht="15.75" x14ac:dyDescent="0.25">
      <c r="A57" s="37">
        <v>52</v>
      </c>
      <c r="B57" s="34" t="s">
        <v>81</v>
      </c>
      <c r="C57" s="46">
        <f>+C59+C60</f>
        <v>510.8</v>
      </c>
      <c r="D57" s="46">
        <f>+D59+D60</f>
        <v>0</v>
      </c>
      <c r="E57" s="46">
        <f>+E59+E60</f>
        <v>0</v>
      </c>
      <c r="F57" s="46">
        <f>+F59+F60</f>
        <v>510.8</v>
      </c>
    </row>
    <row r="58" spans="1:6" ht="15.75" x14ac:dyDescent="0.25">
      <c r="A58" s="37">
        <v>53</v>
      </c>
      <c r="B58" s="51" t="s">
        <v>2</v>
      </c>
      <c r="C58" s="46">
        <f>+D58+F58</f>
        <v>0</v>
      </c>
      <c r="D58" s="47"/>
      <c r="E58" s="47"/>
      <c r="F58" s="47"/>
    </row>
    <row r="59" spans="1:6" ht="31.5" x14ac:dyDescent="0.25">
      <c r="A59" s="37">
        <v>54</v>
      </c>
      <c r="B59" s="35" t="s">
        <v>175</v>
      </c>
      <c r="C59" s="47">
        <f>+D59+F59</f>
        <v>460.8</v>
      </c>
      <c r="D59" s="47"/>
      <c r="E59" s="47"/>
      <c r="F59" s="47">
        <f>457.9+2.9</f>
        <v>460.8</v>
      </c>
    </row>
    <row r="60" spans="1:6" ht="15.75" x14ac:dyDescent="0.25">
      <c r="A60" s="37">
        <v>55</v>
      </c>
      <c r="B60" s="18" t="s">
        <v>83</v>
      </c>
      <c r="C60" s="47">
        <f>+D60+F60</f>
        <v>50</v>
      </c>
      <c r="D60" s="47"/>
      <c r="E60" s="47"/>
      <c r="F60" s="47">
        <v>50</v>
      </c>
    </row>
    <row r="61" spans="1:6" ht="31.5" x14ac:dyDescent="0.25">
      <c r="A61" s="37">
        <v>56</v>
      </c>
      <c r="B61" s="20" t="s">
        <v>92</v>
      </c>
      <c r="C61" s="46">
        <f>+D61+F61</f>
        <v>2441.8000000000002</v>
      </c>
      <c r="D61" s="46"/>
      <c r="E61" s="46"/>
      <c r="F61" s="46">
        <f>2325.6+116.2</f>
        <v>2441.8000000000002</v>
      </c>
    </row>
    <row r="62" spans="1:6" ht="31.5" x14ac:dyDescent="0.25">
      <c r="A62" s="37">
        <v>57</v>
      </c>
      <c r="B62" s="20" t="s">
        <v>189</v>
      </c>
      <c r="C62" s="46">
        <f>+C64+C65</f>
        <v>625.29999999999995</v>
      </c>
      <c r="D62" s="46">
        <f>+D64+D65</f>
        <v>20</v>
      </c>
      <c r="E62" s="46">
        <f>+E64+E65</f>
        <v>0</v>
      </c>
      <c r="F62" s="46">
        <f>+F64+F65</f>
        <v>605.29999999999995</v>
      </c>
    </row>
    <row r="63" spans="1:6" ht="15.75" x14ac:dyDescent="0.25">
      <c r="A63" s="37">
        <v>58</v>
      </c>
      <c r="B63" s="51" t="s">
        <v>2</v>
      </c>
      <c r="C63" s="46"/>
      <c r="D63" s="46"/>
      <c r="E63" s="46"/>
      <c r="F63" s="46"/>
    </row>
    <row r="64" spans="1:6" ht="47.25" x14ac:dyDescent="0.25">
      <c r="A64" s="37">
        <v>59</v>
      </c>
      <c r="B64" s="18" t="s">
        <v>84</v>
      </c>
      <c r="C64" s="47">
        <f>+D64+F64</f>
        <v>125.3</v>
      </c>
      <c r="D64" s="47">
        <v>20</v>
      </c>
      <c r="E64" s="47"/>
      <c r="F64" s="47">
        <v>105.3</v>
      </c>
    </row>
    <row r="65" spans="1:6" ht="66" customHeight="1" x14ac:dyDescent="0.25">
      <c r="A65" s="37">
        <v>60</v>
      </c>
      <c r="B65" s="18" t="s">
        <v>188</v>
      </c>
      <c r="C65" s="47">
        <f>+D65+F65</f>
        <v>500</v>
      </c>
      <c r="D65" s="47"/>
      <c r="E65" s="47"/>
      <c r="F65" s="47">
        <v>500</v>
      </c>
    </row>
    <row r="66" spans="1:6" ht="47.25" x14ac:dyDescent="0.25">
      <c r="A66" s="37">
        <v>61</v>
      </c>
      <c r="B66" s="20" t="s">
        <v>95</v>
      </c>
      <c r="C66" s="46">
        <f>+D66+F66</f>
        <v>209.3</v>
      </c>
      <c r="D66" s="46"/>
      <c r="E66" s="46"/>
      <c r="F66" s="46">
        <v>209.3</v>
      </c>
    </row>
    <row r="67" spans="1:6" ht="31.5" x14ac:dyDescent="0.25">
      <c r="A67" s="37">
        <v>62</v>
      </c>
      <c r="B67" s="20" t="s">
        <v>176</v>
      </c>
      <c r="C67" s="46">
        <f>+D67+F67</f>
        <v>719.7</v>
      </c>
      <c r="D67" s="46">
        <v>7.1</v>
      </c>
      <c r="E67" s="46">
        <v>2.4</v>
      </c>
      <c r="F67" s="46">
        <v>712.6</v>
      </c>
    </row>
    <row r="68" spans="1:6" ht="15.75" x14ac:dyDescent="0.25">
      <c r="A68" s="37">
        <v>63</v>
      </c>
      <c r="B68" s="34" t="s">
        <v>87</v>
      </c>
      <c r="C68" s="46">
        <f>+C70+C71</f>
        <v>1681.3</v>
      </c>
      <c r="D68" s="46">
        <f>+D70+D71</f>
        <v>0</v>
      </c>
      <c r="E68" s="46">
        <f>+E70+E71</f>
        <v>0</v>
      </c>
      <c r="F68" s="46">
        <f>+F70+F71</f>
        <v>1681.3</v>
      </c>
    </row>
    <row r="69" spans="1:6" ht="15.75" x14ac:dyDescent="0.25">
      <c r="A69" s="37">
        <v>64</v>
      </c>
      <c r="B69" s="51" t="s">
        <v>2</v>
      </c>
      <c r="C69" s="46">
        <f>+D69+F69</f>
        <v>0</v>
      </c>
      <c r="D69" s="46"/>
      <c r="E69" s="46"/>
      <c r="F69" s="46"/>
    </row>
    <row r="70" spans="1:6" ht="31.5" x14ac:dyDescent="0.25">
      <c r="A70" s="37">
        <v>65</v>
      </c>
      <c r="B70" s="35" t="s">
        <v>88</v>
      </c>
      <c r="C70" s="47">
        <f>+D70+F70</f>
        <v>1420.5</v>
      </c>
      <c r="D70" s="47"/>
      <c r="E70" s="47"/>
      <c r="F70" s="47">
        <f>453.4+967.1</f>
        <v>1420.5</v>
      </c>
    </row>
    <row r="71" spans="1:6" ht="63" x14ac:dyDescent="0.25">
      <c r="A71" s="37">
        <v>66</v>
      </c>
      <c r="B71" s="35" t="s">
        <v>184</v>
      </c>
      <c r="C71" s="47">
        <f>+D71+F71</f>
        <v>260.8</v>
      </c>
      <c r="D71" s="47"/>
      <c r="E71" s="47"/>
      <c r="F71" s="47">
        <v>260.8</v>
      </c>
    </row>
    <row r="72" spans="1:6" ht="31.5" x14ac:dyDescent="0.25">
      <c r="A72" s="37">
        <v>67</v>
      </c>
      <c r="B72" s="34" t="s">
        <v>77</v>
      </c>
      <c r="C72" s="46">
        <f>+D72+F72</f>
        <v>236.8</v>
      </c>
      <c r="D72" s="46"/>
      <c r="E72" s="46"/>
      <c r="F72" s="46">
        <v>236.8</v>
      </c>
    </row>
    <row r="73" spans="1:6" ht="15.75" x14ac:dyDescent="0.25">
      <c r="A73" s="37">
        <v>68</v>
      </c>
      <c r="B73" s="34" t="s">
        <v>186</v>
      </c>
      <c r="C73" s="46">
        <f>+C75+C76</f>
        <v>705.5</v>
      </c>
      <c r="D73" s="46">
        <f>+D75+D76</f>
        <v>0</v>
      </c>
      <c r="E73" s="46">
        <f>+E75+E76</f>
        <v>0</v>
      </c>
      <c r="F73" s="46">
        <f>+F75+F76</f>
        <v>705.5</v>
      </c>
    </row>
    <row r="74" spans="1:6" ht="15.75" x14ac:dyDescent="0.25">
      <c r="A74" s="37">
        <v>69</v>
      </c>
      <c r="B74" s="51" t="s">
        <v>2</v>
      </c>
      <c r="C74" s="46"/>
      <c r="D74" s="47"/>
      <c r="E74" s="47"/>
      <c r="F74" s="46"/>
    </row>
    <row r="75" spans="1:6" ht="31.5" x14ac:dyDescent="0.25">
      <c r="A75" s="37">
        <v>70</v>
      </c>
      <c r="B75" s="35" t="s">
        <v>185</v>
      </c>
      <c r="C75" s="47">
        <f>+D75+F75</f>
        <v>92.5</v>
      </c>
      <c r="D75" s="47"/>
      <c r="E75" s="47"/>
      <c r="F75" s="47">
        <f>92.5</f>
        <v>92.5</v>
      </c>
    </row>
    <row r="76" spans="1:6" ht="52.5" customHeight="1" x14ac:dyDescent="0.25">
      <c r="A76" s="37">
        <v>71</v>
      </c>
      <c r="B76" s="48" t="s">
        <v>187</v>
      </c>
      <c r="C76" s="47">
        <f>+D76+F76</f>
        <v>613</v>
      </c>
      <c r="D76" s="47"/>
      <c r="E76" s="47"/>
      <c r="F76" s="47">
        <v>613</v>
      </c>
    </row>
    <row r="77" spans="1:6" ht="15.75" x14ac:dyDescent="0.25">
      <c r="A77" s="37">
        <v>72</v>
      </c>
      <c r="B77" s="20" t="s">
        <v>90</v>
      </c>
      <c r="C77" s="46">
        <f>+C78+C79</f>
        <v>963.7</v>
      </c>
      <c r="D77" s="46">
        <f>+D78+D79</f>
        <v>202.9</v>
      </c>
      <c r="E77" s="46">
        <f>+E78+E79</f>
        <v>0</v>
      </c>
      <c r="F77" s="46">
        <f>+F78+F79</f>
        <v>760.8</v>
      </c>
    </row>
    <row r="78" spans="1:6" ht="31.5" x14ac:dyDescent="0.25">
      <c r="A78" s="37">
        <v>73</v>
      </c>
      <c r="B78" s="20" t="s">
        <v>59</v>
      </c>
      <c r="C78" s="46">
        <f>+D78+F78</f>
        <v>938.7</v>
      </c>
      <c r="D78" s="46">
        <v>202.9</v>
      </c>
      <c r="E78" s="46"/>
      <c r="F78" s="46">
        <v>735.8</v>
      </c>
    </row>
    <row r="79" spans="1:6" ht="15.75" x14ac:dyDescent="0.25">
      <c r="A79" s="37">
        <v>74</v>
      </c>
      <c r="B79" s="34" t="s">
        <v>91</v>
      </c>
      <c r="C79" s="46">
        <f>+D79+F79</f>
        <v>25</v>
      </c>
      <c r="D79" s="46">
        <f>+D81</f>
        <v>0</v>
      </c>
      <c r="E79" s="46">
        <f>+E81</f>
        <v>0</v>
      </c>
      <c r="F79" s="46">
        <f>+F81</f>
        <v>25</v>
      </c>
    </row>
    <row r="80" spans="1:6" ht="15.75" x14ac:dyDescent="0.25">
      <c r="A80" s="37">
        <v>75</v>
      </c>
      <c r="B80" s="51" t="s">
        <v>2</v>
      </c>
      <c r="C80" s="46"/>
      <c r="D80" s="46"/>
      <c r="E80" s="46"/>
      <c r="F80" s="46"/>
    </row>
    <row r="81" spans="1:6" ht="15.75" x14ac:dyDescent="0.25">
      <c r="A81" s="37">
        <v>76</v>
      </c>
      <c r="B81" s="18" t="s">
        <v>83</v>
      </c>
      <c r="C81" s="47">
        <f>+D81+F81</f>
        <v>25</v>
      </c>
      <c r="D81" s="47"/>
      <c r="E81" s="47"/>
      <c r="F81" s="47">
        <v>25</v>
      </c>
    </row>
    <row r="82" spans="1:6" ht="15.75" x14ac:dyDescent="0.25">
      <c r="A82" s="37">
        <v>77</v>
      </c>
      <c r="B82" s="20" t="s">
        <v>11</v>
      </c>
      <c r="C82" s="46">
        <f>+C83+C89+C90+C94+C98+C99</f>
        <v>26266.400000000001</v>
      </c>
      <c r="D82" s="46">
        <f>+D83+D89+D90+D94+D98+D99</f>
        <v>22783.5</v>
      </c>
      <c r="E82" s="46">
        <f>+E83+E89+E90+E94+E98+E99</f>
        <v>295.8</v>
      </c>
      <c r="F82" s="46">
        <f>+F83+F89+F90+F94+F98+F99</f>
        <v>3482.9</v>
      </c>
    </row>
    <row r="83" spans="1:6" ht="15.75" x14ac:dyDescent="0.25">
      <c r="A83" s="37">
        <v>78</v>
      </c>
      <c r="B83" s="34" t="s">
        <v>91</v>
      </c>
      <c r="C83" s="46">
        <f>SUM(C85:C88)</f>
        <v>5348.2</v>
      </c>
      <c r="D83" s="46">
        <f>SUM(D85:D88)</f>
        <v>5348.2</v>
      </c>
      <c r="E83" s="46">
        <f>SUM(E85:E88)</f>
        <v>0</v>
      </c>
      <c r="F83" s="46">
        <f>SUM(F85:F88)</f>
        <v>0</v>
      </c>
    </row>
    <row r="84" spans="1:6" ht="15.75" x14ac:dyDescent="0.25">
      <c r="A84" s="37">
        <v>79</v>
      </c>
      <c r="B84" s="51" t="s">
        <v>2</v>
      </c>
      <c r="C84" s="46">
        <f t="shared" ref="C84:C89" si="3">+D84+F84</f>
        <v>0</v>
      </c>
      <c r="D84" s="47"/>
      <c r="E84" s="47"/>
      <c r="F84" s="47"/>
    </row>
    <row r="85" spans="1:6" ht="31.5" x14ac:dyDescent="0.25">
      <c r="A85" s="37">
        <v>80</v>
      </c>
      <c r="B85" s="35" t="s">
        <v>82</v>
      </c>
      <c r="C85" s="47">
        <f t="shared" si="3"/>
        <v>4935</v>
      </c>
      <c r="D85" s="47">
        <v>4935</v>
      </c>
      <c r="E85" s="47"/>
      <c r="F85" s="47"/>
    </row>
    <row r="86" spans="1:6" ht="47.25" x14ac:dyDescent="0.25">
      <c r="A86" s="37">
        <v>81</v>
      </c>
      <c r="B86" s="35" t="s">
        <v>199</v>
      </c>
      <c r="C86" s="47">
        <f t="shared" si="3"/>
        <v>38.4</v>
      </c>
      <c r="D86" s="47">
        <v>38.4</v>
      </c>
      <c r="E86" s="47"/>
      <c r="F86" s="47"/>
    </row>
    <row r="87" spans="1:6" ht="51.75" customHeight="1" x14ac:dyDescent="0.25">
      <c r="A87" s="37">
        <v>82</v>
      </c>
      <c r="B87" s="35" t="s">
        <v>200</v>
      </c>
      <c r="C87" s="47">
        <f t="shared" si="3"/>
        <v>65</v>
      </c>
      <c r="D87" s="47">
        <v>65</v>
      </c>
      <c r="E87" s="47"/>
      <c r="F87" s="47"/>
    </row>
    <row r="88" spans="1:6" ht="15.75" x14ac:dyDescent="0.25">
      <c r="A88" s="37">
        <v>83</v>
      </c>
      <c r="B88" s="18" t="s">
        <v>83</v>
      </c>
      <c r="C88" s="47">
        <f t="shared" si="3"/>
        <v>309.8</v>
      </c>
      <c r="D88" s="47">
        <v>309.8</v>
      </c>
      <c r="E88" s="47"/>
      <c r="F88" s="47"/>
    </row>
    <row r="89" spans="1:6" ht="31.5" x14ac:dyDescent="0.25">
      <c r="A89" s="37">
        <v>84</v>
      </c>
      <c r="B89" s="20" t="s">
        <v>92</v>
      </c>
      <c r="C89" s="46">
        <f t="shared" si="3"/>
        <v>6903.9</v>
      </c>
      <c r="D89" s="46">
        <f>5484.4+1159.5+3.4</f>
        <v>6647.3</v>
      </c>
      <c r="E89" s="46"/>
      <c r="F89" s="46">
        <f>223+33.6</f>
        <v>256.60000000000002</v>
      </c>
    </row>
    <row r="90" spans="1:6" ht="31.5" x14ac:dyDescent="0.25">
      <c r="A90" s="37">
        <v>85</v>
      </c>
      <c r="B90" s="20" t="s">
        <v>93</v>
      </c>
      <c r="C90" s="46">
        <f>+C92+C93</f>
        <v>10879.2</v>
      </c>
      <c r="D90" s="46">
        <f>+D92+D93</f>
        <v>9144.2999999999993</v>
      </c>
      <c r="E90" s="46">
        <f>+E92+E93</f>
        <v>295.8</v>
      </c>
      <c r="F90" s="46">
        <f>+F92+F93</f>
        <v>1734.9</v>
      </c>
    </row>
    <row r="91" spans="1:6" ht="15.75" x14ac:dyDescent="0.25">
      <c r="A91" s="37">
        <v>86</v>
      </c>
      <c r="B91" s="51" t="s">
        <v>2</v>
      </c>
      <c r="C91" s="46">
        <f>+D91+F91</f>
        <v>0</v>
      </c>
      <c r="D91" s="47"/>
      <c r="E91" s="47"/>
      <c r="F91" s="47"/>
    </row>
    <row r="92" spans="1:6" ht="47.25" x14ac:dyDescent="0.25">
      <c r="A92" s="37">
        <v>87</v>
      </c>
      <c r="B92" s="35" t="s">
        <v>84</v>
      </c>
      <c r="C92" s="47">
        <f>+D92+F92</f>
        <v>10846.7</v>
      </c>
      <c r="D92" s="47">
        <f>39.8+9072</f>
        <v>9111.7999999999993</v>
      </c>
      <c r="E92" s="47">
        <v>284.89999999999998</v>
      </c>
      <c r="F92" s="47">
        <v>1734.9</v>
      </c>
    </row>
    <row r="93" spans="1:6" ht="47.25" x14ac:dyDescent="0.25">
      <c r="A93" s="37">
        <v>88</v>
      </c>
      <c r="B93" s="18" t="s">
        <v>94</v>
      </c>
      <c r="C93" s="47">
        <f>+D93+F93</f>
        <v>32.5</v>
      </c>
      <c r="D93" s="47">
        <v>32.5</v>
      </c>
      <c r="E93" s="47">
        <v>10.9</v>
      </c>
      <c r="F93" s="47"/>
    </row>
    <row r="94" spans="1:6" ht="15.75" x14ac:dyDescent="0.25">
      <c r="A94" s="37">
        <v>89</v>
      </c>
      <c r="B94" s="20" t="s">
        <v>85</v>
      </c>
      <c r="C94" s="46">
        <f>+C96+C97</f>
        <v>1854.8</v>
      </c>
      <c r="D94" s="46">
        <f>+D96+D97</f>
        <v>1448.5</v>
      </c>
      <c r="E94" s="46">
        <f>+E96+E97</f>
        <v>0</v>
      </c>
      <c r="F94" s="46">
        <f>+F96+F97</f>
        <v>406.3</v>
      </c>
    </row>
    <row r="95" spans="1:6" ht="15.75" x14ac:dyDescent="0.25">
      <c r="A95" s="37">
        <v>90</v>
      </c>
      <c r="B95" s="51" t="s">
        <v>2</v>
      </c>
      <c r="C95" s="46"/>
      <c r="D95" s="46"/>
      <c r="E95" s="46"/>
      <c r="F95" s="46"/>
    </row>
    <row r="96" spans="1:6" ht="31.5" x14ac:dyDescent="0.25">
      <c r="A96" s="37">
        <v>91</v>
      </c>
      <c r="B96" s="18" t="s">
        <v>86</v>
      </c>
      <c r="C96" s="47">
        <f>+D96+F96</f>
        <v>1847.9</v>
      </c>
      <c r="D96" s="47">
        <v>1441.6</v>
      </c>
      <c r="E96" s="47"/>
      <c r="F96" s="47">
        <v>406.3</v>
      </c>
    </row>
    <row r="97" spans="1:6" ht="47.25" x14ac:dyDescent="0.25">
      <c r="A97" s="37">
        <v>92</v>
      </c>
      <c r="B97" s="38" t="s">
        <v>96</v>
      </c>
      <c r="C97" s="47">
        <f>+D97+F97</f>
        <v>6.9</v>
      </c>
      <c r="D97" s="47">
        <v>6.9</v>
      </c>
      <c r="E97" s="47"/>
      <c r="F97" s="47"/>
    </row>
    <row r="98" spans="1:6" ht="31.5" x14ac:dyDescent="0.25">
      <c r="A98" s="37">
        <v>93</v>
      </c>
      <c r="B98" s="35" t="s">
        <v>177</v>
      </c>
      <c r="C98" s="46">
        <f>+D98+F98</f>
        <v>277.5</v>
      </c>
      <c r="D98" s="46"/>
      <c r="E98" s="46"/>
      <c r="F98" s="46">
        <v>277.5</v>
      </c>
    </row>
    <row r="99" spans="1:6" ht="31.5" x14ac:dyDescent="0.25">
      <c r="A99" s="37">
        <v>94</v>
      </c>
      <c r="B99" s="20" t="s">
        <v>77</v>
      </c>
      <c r="C99" s="46">
        <f>+D99+F99</f>
        <v>1002.8</v>
      </c>
      <c r="D99" s="46">
        <f>160.2+35</f>
        <v>195.2</v>
      </c>
      <c r="E99" s="46"/>
      <c r="F99" s="46">
        <f>842.6-35</f>
        <v>807.6</v>
      </c>
    </row>
    <row r="100" spans="1:6" ht="15.75" x14ac:dyDescent="0.25">
      <c r="A100" s="37">
        <v>95</v>
      </c>
      <c r="B100" s="20" t="s">
        <v>12</v>
      </c>
      <c r="C100" s="46">
        <f>+C101+C105+C112</f>
        <v>71523.600000000006</v>
      </c>
      <c r="D100" s="46">
        <f>+D101+D105+D112</f>
        <v>70975.199999999997</v>
      </c>
      <c r="E100" s="46">
        <f>+E101+E105+E112</f>
        <v>43872.4</v>
      </c>
      <c r="F100" s="46">
        <f>+F101+F105+F112</f>
        <v>548.4</v>
      </c>
    </row>
    <row r="101" spans="1:6" ht="31.5" x14ac:dyDescent="0.25">
      <c r="A101" s="37">
        <v>96</v>
      </c>
      <c r="B101" s="20" t="s">
        <v>97</v>
      </c>
      <c r="C101" s="46">
        <f>+C103+C104</f>
        <v>4590.7</v>
      </c>
      <c r="D101" s="46">
        <f>+D103+D104</f>
        <v>4400.5</v>
      </c>
      <c r="E101" s="46">
        <f>+E103+E104</f>
        <v>1785.3</v>
      </c>
      <c r="F101" s="46">
        <f>+F103+F104</f>
        <v>190.2</v>
      </c>
    </row>
    <row r="102" spans="1:6" ht="15.75" x14ac:dyDescent="0.25">
      <c r="A102" s="37">
        <v>97</v>
      </c>
      <c r="B102" s="51" t="s">
        <v>2</v>
      </c>
      <c r="C102" s="46">
        <f>+D102+F102</f>
        <v>0</v>
      </c>
      <c r="D102" s="47"/>
      <c r="E102" s="47"/>
      <c r="F102" s="47"/>
    </row>
    <row r="103" spans="1:6" ht="47.25" x14ac:dyDescent="0.25">
      <c r="A103" s="37">
        <v>98</v>
      </c>
      <c r="B103" s="18" t="s">
        <v>98</v>
      </c>
      <c r="C103" s="47">
        <f>+D103+F103</f>
        <v>4218</v>
      </c>
      <c r="D103" s="47">
        <f>4405.5-340.8-5</f>
        <v>4059.7</v>
      </c>
      <c r="E103" s="47">
        <f>1785.3-1.3</f>
        <v>1784</v>
      </c>
      <c r="F103" s="47">
        <f>185.2-31.9+5</f>
        <v>158.30000000000001</v>
      </c>
    </row>
    <row r="104" spans="1:6" ht="47.25" x14ac:dyDescent="0.25">
      <c r="A104" s="37">
        <v>99</v>
      </c>
      <c r="B104" s="18" t="s">
        <v>99</v>
      </c>
      <c r="C104" s="47">
        <f>+D104+F104</f>
        <v>372.7</v>
      </c>
      <c r="D104" s="47">
        <v>340.8</v>
      </c>
      <c r="E104" s="47">
        <v>1.3</v>
      </c>
      <c r="F104" s="47">
        <v>31.9</v>
      </c>
    </row>
    <row r="105" spans="1:6" ht="15.75" x14ac:dyDescent="0.25">
      <c r="A105" s="37">
        <v>100</v>
      </c>
      <c r="B105" s="20" t="s">
        <v>100</v>
      </c>
      <c r="C105" s="46">
        <f>SUM(C107:C111)</f>
        <v>61665.599999999999</v>
      </c>
      <c r="D105" s="46">
        <f>SUM(D107:D111)</f>
        <v>61453.3</v>
      </c>
      <c r="E105" s="46">
        <f>SUM(E107:E111)</f>
        <v>40083.800000000003</v>
      </c>
      <c r="F105" s="46">
        <f>SUM(F107:F111)</f>
        <v>212.3</v>
      </c>
    </row>
    <row r="106" spans="1:6" ht="15.75" x14ac:dyDescent="0.25">
      <c r="A106" s="37">
        <v>101</v>
      </c>
      <c r="B106" s="51" t="s">
        <v>2</v>
      </c>
      <c r="C106" s="46">
        <f t="shared" ref="C106:C111" si="4">+D106+F106</f>
        <v>0</v>
      </c>
      <c r="D106" s="47"/>
      <c r="E106" s="47"/>
      <c r="F106" s="47"/>
    </row>
    <row r="107" spans="1:6" ht="31.5" x14ac:dyDescent="0.25">
      <c r="A107" s="37">
        <v>102</v>
      </c>
      <c r="B107" s="35" t="s">
        <v>101</v>
      </c>
      <c r="C107" s="47">
        <f t="shared" si="4"/>
        <v>23351.5</v>
      </c>
      <c r="D107" s="47">
        <f>28676.3-5583.7+177.9</f>
        <v>23270.5</v>
      </c>
      <c r="E107" s="47">
        <f>16238.2-929.6+135.7</f>
        <v>15444.3</v>
      </c>
      <c r="F107" s="47">
        <f>161.2-80.2</f>
        <v>81</v>
      </c>
    </row>
    <row r="108" spans="1:6" ht="31.5" x14ac:dyDescent="0.25">
      <c r="A108" s="37">
        <v>103</v>
      </c>
      <c r="B108" s="18" t="s">
        <v>103</v>
      </c>
      <c r="C108" s="47">
        <f t="shared" si="4"/>
        <v>5663.9</v>
      </c>
      <c r="D108" s="47">
        <v>5583.7</v>
      </c>
      <c r="E108" s="47">
        <v>929.6</v>
      </c>
      <c r="F108" s="47">
        <v>80.2</v>
      </c>
    </row>
    <row r="109" spans="1:6" ht="47.25" x14ac:dyDescent="0.25">
      <c r="A109" s="37">
        <v>104</v>
      </c>
      <c r="B109" s="18" t="s">
        <v>198</v>
      </c>
      <c r="C109" s="47">
        <f t="shared" si="4"/>
        <v>31946</v>
      </c>
      <c r="D109" s="47">
        <f>31946-51.1</f>
        <v>31894.9</v>
      </c>
      <c r="E109" s="47">
        <v>23253.8</v>
      </c>
      <c r="F109" s="47">
        <v>51.1</v>
      </c>
    </row>
    <row r="110" spans="1:6" ht="47.25" x14ac:dyDescent="0.25">
      <c r="A110" s="37">
        <v>105</v>
      </c>
      <c r="B110" s="38" t="s">
        <v>96</v>
      </c>
      <c r="C110" s="47">
        <f t="shared" si="4"/>
        <v>694.9</v>
      </c>
      <c r="D110" s="47">
        <v>694.9</v>
      </c>
      <c r="E110" s="47">
        <v>456.1</v>
      </c>
      <c r="F110" s="47"/>
    </row>
    <row r="111" spans="1:6" ht="63" x14ac:dyDescent="0.25">
      <c r="A111" s="37">
        <v>106</v>
      </c>
      <c r="B111" s="38" t="s">
        <v>102</v>
      </c>
      <c r="C111" s="47">
        <f t="shared" si="4"/>
        <v>9.3000000000000007</v>
      </c>
      <c r="D111" s="47">
        <v>9.3000000000000007</v>
      </c>
      <c r="E111" s="47"/>
      <c r="F111" s="47"/>
    </row>
    <row r="112" spans="1:6" ht="15.75" x14ac:dyDescent="0.25">
      <c r="A112" s="37">
        <v>107</v>
      </c>
      <c r="B112" s="34" t="s">
        <v>104</v>
      </c>
      <c r="C112" s="46">
        <f>+C114+C115</f>
        <v>5267.3</v>
      </c>
      <c r="D112" s="46">
        <f>+D114+D115</f>
        <v>5121.3999999999996</v>
      </c>
      <c r="E112" s="46">
        <f>+E114+E115</f>
        <v>2003.3</v>
      </c>
      <c r="F112" s="46">
        <f>+F114+F115</f>
        <v>145.9</v>
      </c>
    </row>
    <row r="113" spans="1:6" ht="15.75" x14ac:dyDescent="0.25">
      <c r="A113" s="37">
        <v>108</v>
      </c>
      <c r="B113" s="51" t="s">
        <v>2</v>
      </c>
      <c r="C113" s="46">
        <f>+D113+F113</f>
        <v>0</v>
      </c>
      <c r="D113" s="47"/>
      <c r="E113" s="47"/>
      <c r="F113" s="47"/>
    </row>
    <row r="114" spans="1:6" ht="31.5" x14ac:dyDescent="0.25">
      <c r="A114" s="37">
        <v>109</v>
      </c>
      <c r="B114" s="35" t="s">
        <v>105</v>
      </c>
      <c r="C114" s="47">
        <f>+D114+F114</f>
        <v>4988.3</v>
      </c>
      <c r="D114" s="47">
        <f>5023.9-263.8+97.5</f>
        <v>4857.6000000000004</v>
      </c>
      <c r="E114" s="47">
        <f>2003.3-21</f>
        <v>1982.3</v>
      </c>
      <c r="F114" s="47">
        <f>64.8-15.2+81.1</f>
        <v>130.69999999999999</v>
      </c>
    </row>
    <row r="115" spans="1:6" ht="31.5" x14ac:dyDescent="0.25">
      <c r="A115" s="37">
        <v>110</v>
      </c>
      <c r="B115" s="18" t="s">
        <v>106</v>
      </c>
      <c r="C115" s="47">
        <f>+D115+F115</f>
        <v>279</v>
      </c>
      <c r="D115" s="47">
        <v>263.8</v>
      </c>
      <c r="E115" s="47">
        <v>21</v>
      </c>
      <c r="F115" s="47">
        <v>15.2</v>
      </c>
    </row>
    <row r="116" spans="1:6" ht="15.75" x14ac:dyDescent="0.25">
      <c r="A116" s="37">
        <v>111</v>
      </c>
      <c r="B116" s="20" t="s">
        <v>13</v>
      </c>
      <c r="C116" s="46">
        <f>+C117+C129</f>
        <v>15753</v>
      </c>
      <c r="D116" s="46">
        <f>+D117+D129</f>
        <v>15651.3</v>
      </c>
      <c r="E116" s="46">
        <f>+E117+E129</f>
        <v>4261.8999999999996</v>
      </c>
      <c r="F116" s="46">
        <f>+F117+F129</f>
        <v>101.7</v>
      </c>
    </row>
    <row r="117" spans="1:6" ht="15.75" x14ac:dyDescent="0.25">
      <c r="A117" s="37">
        <v>112</v>
      </c>
      <c r="B117" s="20" t="s">
        <v>107</v>
      </c>
      <c r="C117" s="46">
        <f>+C119+C120+C121+C122+C128</f>
        <v>14130.2</v>
      </c>
      <c r="D117" s="46">
        <f>+D119+D120+D121+D122+D128</f>
        <v>14049.9</v>
      </c>
      <c r="E117" s="46">
        <f>+E119+E120+E121+E122+E128</f>
        <v>3412.2</v>
      </c>
      <c r="F117" s="46">
        <f>+F119+F120+F121+F122+F128</f>
        <v>80.3</v>
      </c>
    </row>
    <row r="118" spans="1:6" ht="15.75" x14ac:dyDescent="0.25">
      <c r="A118" s="37">
        <v>113</v>
      </c>
      <c r="B118" s="51" t="s">
        <v>2</v>
      </c>
      <c r="C118" s="46">
        <f>+D118+F118</f>
        <v>0</v>
      </c>
      <c r="D118" s="47"/>
      <c r="E118" s="47"/>
      <c r="F118" s="47"/>
    </row>
    <row r="119" spans="1:6" ht="31.5" x14ac:dyDescent="0.25">
      <c r="A119" s="37">
        <v>114</v>
      </c>
      <c r="B119" s="35" t="s">
        <v>89</v>
      </c>
      <c r="C119" s="47">
        <f>+D119+F119</f>
        <v>8529.7999999999993</v>
      </c>
      <c r="D119" s="47">
        <f>10578.7-573.3-808.9-500-181.6</f>
        <v>8514.9</v>
      </c>
      <c r="E119" s="47">
        <f>2186.6-87.1</f>
        <v>2099.5</v>
      </c>
      <c r="F119" s="47">
        <f>80.3-7.4-58</f>
        <v>14.9</v>
      </c>
    </row>
    <row r="120" spans="1:6" ht="31.5" x14ac:dyDescent="0.25">
      <c r="A120" s="37">
        <v>115</v>
      </c>
      <c r="B120" s="38" t="s">
        <v>111</v>
      </c>
      <c r="C120" s="47">
        <f>+D120+F120</f>
        <v>580.70000000000005</v>
      </c>
      <c r="D120" s="47">
        <v>573.29999999999995</v>
      </c>
      <c r="E120" s="47">
        <v>87.1</v>
      </c>
      <c r="F120" s="47">
        <v>7.4</v>
      </c>
    </row>
    <row r="121" spans="1:6" ht="47.25" x14ac:dyDescent="0.25">
      <c r="A121" s="37">
        <v>116</v>
      </c>
      <c r="B121" s="18" t="s">
        <v>112</v>
      </c>
      <c r="C121" s="47">
        <f>+D121+F121</f>
        <v>866.9</v>
      </c>
      <c r="D121" s="47">
        <v>808.9</v>
      </c>
      <c r="E121" s="47"/>
      <c r="F121" s="47">
        <v>58</v>
      </c>
    </row>
    <row r="122" spans="1:6" ht="63" x14ac:dyDescent="0.25">
      <c r="A122" s="37">
        <v>117</v>
      </c>
      <c r="B122" s="38" t="s">
        <v>108</v>
      </c>
      <c r="C122" s="47">
        <f>SUM(C124:C127)</f>
        <v>3780.7</v>
      </c>
      <c r="D122" s="47">
        <f>SUM(D124:D127)</f>
        <v>3780.7</v>
      </c>
      <c r="E122" s="47">
        <f>SUM(E124:E127)</f>
        <v>945.8</v>
      </c>
      <c r="F122" s="47">
        <f>SUM(F124:F127)</f>
        <v>0</v>
      </c>
    </row>
    <row r="123" spans="1:6" ht="15.75" x14ac:dyDescent="0.25">
      <c r="A123" s="37">
        <v>118</v>
      </c>
      <c r="B123" s="51" t="s">
        <v>2</v>
      </c>
      <c r="C123" s="46">
        <f t="shared" ref="C123:C128" si="5">+D123+F123</f>
        <v>0</v>
      </c>
      <c r="D123" s="47"/>
      <c r="E123" s="47"/>
      <c r="F123" s="47"/>
    </row>
    <row r="124" spans="1:6" ht="15.75" x14ac:dyDescent="0.25">
      <c r="A124" s="37">
        <v>119</v>
      </c>
      <c r="B124" s="18" t="s">
        <v>32</v>
      </c>
      <c r="C124" s="47">
        <f t="shared" si="5"/>
        <v>2058.8000000000002</v>
      </c>
      <c r="D124" s="47">
        <v>2058.8000000000002</v>
      </c>
      <c r="E124" s="47">
        <v>945.8</v>
      </c>
      <c r="F124" s="47"/>
    </row>
    <row r="125" spans="1:6" ht="31.5" x14ac:dyDescent="0.25">
      <c r="A125" s="37">
        <v>120</v>
      </c>
      <c r="B125" s="18" t="s">
        <v>109</v>
      </c>
      <c r="C125" s="47">
        <f t="shared" si="5"/>
        <v>718.3</v>
      </c>
      <c r="D125" s="47">
        <f>716.1+2.2</f>
        <v>718.3</v>
      </c>
      <c r="E125" s="47"/>
      <c r="F125" s="47"/>
    </row>
    <row r="126" spans="1:6" ht="15.75" x14ac:dyDescent="0.25">
      <c r="A126" s="37">
        <v>121</v>
      </c>
      <c r="B126" s="18" t="s">
        <v>34</v>
      </c>
      <c r="C126" s="47">
        <f t="shared" si="5"/>
        <v>566.29999999999995</v>
      </c>
      <c r="D126" s="47">
        <v>566.29999999999995</v>
      </c>
      <c r="E126" s="47"/>
      <c r="F126" s="47"/>
    </row>
    <row r="127" spans="1:6" ht="31.5" x14ac:dyDescent="0.25">
      <c r="A127" s="37">
        <v>122</v>
      </c>
      <c r="B127" s="38" t="s">
        <v>129</v>
      </c>
      <c r="C127" s="47">
        <f t="shared" si="5"/>
        <v>437.3</v>
      </c>
      <c r="D127" s="47">
        <v>437.3</v>
      </c>
      <c r="E127" s="47"/>
      <c r="F127" s="47"/>
    </row>
    <row r="128" spans="1:6" ht="47.25" x14ac:dyDescent="0.25">
      <c r="A128" s="37">
        <v>123</v>
      </c>
      <c r="B128" s="38" t="s">
        <v>110</v>
      </c>
      <c r="C128" s="47">
        <f t="shared" si="5"/>
        <v>372.1</v>
      </c>
      <c r="D128" s="47">
        <v>372.1</v>
      </c>
      <c r="E128" s="47">
        <v>279.8</v>
      </c>
      <c r="F128" s="47"/>
    </row>
    <row r="129" spans="1:6" ht="15.75" x14ac:dyDescent="0.25">
      <c r="A129" s="37">
        <v>124</v>
      </c>
      <c r="B129" s="20" t="s">
        <v>113</v>
      </c>
      <c r="C129" s="46">
        <f>SUM(C131:C136)</f>
        <v>1622.8</v>
      </c>
      <c r="D129" s="46">
        <f>SUM(D131:D136)</f>
        <v>1601.4</v>
      </c>
      <c r="E129" s="46">
        <f>SUM(E131:E136)</f>
        <v>849.7</v>
      </c>
      <c r="F129" s="46">
        <f>SUM(F131:F136)</f>
        <v>21.4</v>
      </c>
    </row>
    <row r="130" spans="1:6" ht="15.75" x14ac:dyDescent="0.25">
      <c r="A130" s="37">
        <v>125</v>
      </c>
      <c r="B130" s="51" t="s">
        <v>2</v>
      </c>
      <c r="C130" s="46">
        <f t="shared" ref="C130:C135" si="6">+D130+F130</f>
        <v>0</v>
      </c>
      <c r="D130" s="47"/>
      <c r="E130" s="47"/>
      <c r="F130" s="47"/>
    </row>
    <row r="131" spans="1:6" ht="31.5" x14ac:dyDescent="0.25">
      <c r="A131" s="37">
        <v>126</v>
      </c>
      <c r="B131" s="18" t="s">
        <v>178</v>
      </c>
      <c r="C131" s="47">
        <f t="shared" si="6"/>
        <v>151.9</v>
      </c>
      <c r="D131" s="47">
        <f>5.4+15+130</f>
        <v>150.4</v>
      </c>
      <c r="E131" s="47">
        <v>4.0999999999999996</v>
      </c>
      <c r="F131" s="47">
        <v>1.5</v>
      </c>
    </row>
    <row r="132" spans="1:6" ht="31.5" x14ac:dyDescent="0.25">
      <c r="A132" s="37">
        <v>127</v>
      </c>
      <c r="B132" s="18" t="s">
        <v>179</v>
      </c>
      <c r="C132" s="47">
        <f t="shared" si="6"/>
        <v>18.8</v>
      </c>
      <c r="D132" s="47">
        <v>18.8</v>
      </c>
      <c r="E132" s="47">
        <v>13.9</v>
      </c>
      <c r="F132" s="47"/>
    </row>
    <row r="133" spans="1:6" ht="31.5" x14ac:dyDescent="0.25">
      <c r="A133" s="37">
        <v>128</v>
      </c>
      <c r="B133" s="18" t="s">
        <v>116</v>
      </c>
      <c r="C133" s="47">
        <f t="shared" si="6"/>
        <v>96.2</v>
      </c>
      <c r="D133" s="47">
        <v>96.2</v>
      </c>
      <c r="E133" s="47"/>
      <c r="F133" s="47"/>
    </row>
    <row r="134" spans="1:6" ht="31.5" x14ac:dyDescent="0.25">
      <c r="A134" s="37">
        <v>129</v>
      </c>
      <c r="B134" s="35" t="s">
        <v>117</v>
      </c>
      <c r="C134" s="47">
        <f t="shared" si="6"/>
        <v>10.7</v>
      </c>
      <c r="D134" s="47">
        <v>10.7</v>
      </c>
      <c r="E134" s="47"/>
      <c r="F134" s="47"/>
    </row>
    <row r="135" spans="1:6" ht="47.25" x14ac:dyDescent="0.25">
      <c r="A135" s="37">
        <v>130</v>
      </c>
      <c r="B135" s="38" t="s">
        <v>114</v>
      </c>
      <c r="C135" s="47">
        <f t="shared" si="6"/>
        <v>897.1</v>
      </c>
      <c r="D135" s="47">
        <f>897.1-19.9</f>
        <v>877.2</v>
      </c>
      <c r="E135" s="47">
        <v>556.4</v>
      </c>
      <c r="F135" s="47">
        <v>19.899999999999999</v>
      </c>
    </row>
    <row r="136" spans="1:6" ht="63" x14ac:dyDescent="0.25">
      <c r="A136" s="37">
        <v>131</v>
      </c>
      <c r="B136" s="38" t="s">
        <v>115</v>
      </c>
      <c r="C136" s="47">
        <f>+C138+C139</f>
        <v>448.1</v>
      </c>
      <c r="D136" s="47">
        <f>+D138+D139</f>
        <v>448.1</v>
      </c>
      <c r="E136" s="47">
        <f>+E138+E139</f>
        <v>275.3</v>
      </c>
      <c r="F136" s="47">
        <f>+F138+F139</f>
        <v>0</v>
      </c>
    </row>
    <row r="137" spans="1:6" ht="15.75" x14ac:dyDescent="0.25">
      <c r="A137" s="37">
        <v>132</v>
      </c>
      <c r="B137" s="51" t="s">
        <v>2</v>
      </c>
      <c r="C137" s="47"/>
      <c r="D137" s="47"/>
      <c r="E137" s="47"/>
      <c r="F137" s="47"/>
    </row>
    <row r="138" spans="1:6" ht="15.75" x14ac:dyDescent="0.25">
      <c r="A138" s="37">
        <v>133</v>
      </c>
      <c r="B138" s="38" t="s">
        <v>35</v>
      </c>
      <c r="C138" s="47">
        <f>+D138+F138</f>
        <v>278.5</v>
      </c>
      <c r="D138" s="47">
        <v>278.5</v>
      </c>
      <c r="E138" s="47">
        <v>185.5</v>
      </c>
      <c r="F138" s="47"/>
    </row>
    <row r="139" spans="1:6" ht="15.75" x14ac:dyDescent="0.25">
      <c r="A139" s="37">
        <v>134</v>
      </c>
      <c r="B139" s="38" t="s">
        <v>36</v>
      </c>
      <c r="C139" s="47">
        <f>+D139+F139</f>
        <v>169.6</v>
      </c>
      <c r="D139" s="47">
        <v>169.6</v>
      </c>
      <c r="E139" s="47">
        <v>89.8</v>
      </c>
      <c r="F139" s="47"/>
    </row>
    <row r="140" spans="1:6" ht="15.75" x14ac:dyDescent="0.25">
      <c r="A140" s="37">
        <v>135</v>
      </c>
      <c r="B140" s="20" t="s">
        <v>118</v>
      </c>
      <c r="C140" s="46">
        <f>+C6+C8+C47+C77+C82+C100+C116</f>
        <v>139355.5</v>
      </c>
      <c r="D140" s="46">
        <f>+D6+D8+D47+D77+D82+D100+D116</f>
        <v>121132.2</v>
      </c>
      <c r="E140" s="46">
        <f>+E6+E8+E47+E77+E82+E100+E116</f>
        <v>53235.8</v>
      </c>
      <c r="F140" s="46">
        <f>+F6+F8+F47+F77+F82+F100+F116</f>
        <v>18223.3</v>
      </c>
    </row>
    <row r="141" spans="1:6" ht="15.75" x14ac:dyDescent="0.25">
      <c r="A141" s="37">
        <v>136</v>
      </c>
      <c r="B141" s="51" t="s">
        <v>2</v>
      </c>
      <c r="C141" s="47"/>
      <c r="D141" s="47"/>
      <c r="E141" s="47"/>
      <c r="F141" s="47"/>
    </row>
    <row r="142" spans="1:6" ht="15.75" x14ac:dyDescent="0.25">
      <c r="A142" s="37">
        <v>137</v>
      </c>
      <c r="B142" s="18" t="s">
        <v>209</v>
      </c>
      <c r="C142" s="47">
        <f>+D142+F142</f>
        <v>3579.7</v>
      </c>
      <c r="D142" s="47"/>
      <c r="E142" s="47"/>
      <c r="F142" s="47">
        <v>3579.7</v>
      </c>
    </row>
    <row r="143" spans="1:6" ht="15.75" x14ac:dyDescent="0.25">
      <c r="A143" s="37">
        <v>138</v>
      </c>
      <c r="B143" s="20" t="s">
        <v>210</v>
      </c>
      <c r="C143" s="46">
        <f>+C140-C142</f>
        <v>135775.79999999999</v>
      </c>
      <c r="D143" s="46">
        <f>+D140-D142</f>
        <v>121132.2</v>
      </c>
      <c r="E143" s="46">
        <f>+E140-E142</f>
        <v>53235.8</v>
      </c>
      <c r="F143" s="46">
        <f>+F140-F142</f>
        <v>14643.6</v>
      </c>
    </row>
    <row r="144" spans="1:6" ht="15.75" x14ac:dyDescent="0.25">
      <c r="A144" s="77"/>
      <c r="B144" s="78"/>
      <c r="C144" s="79"/>
      <c r="D144" s="79"/>
      <c r="E144" s="79"/>
      <c r="F144" s="79"/>
    </row>
    <row r="145" spans="1:6" ht="15.75" x14ac:dyDescent="0.25">
      <c r="A145" s="77"/>
      <c r="B145" s="117"/>
      <c r="C145" s="79"/>
      <c r="D145" s="79"/>
      <c r="E145" s="79"/>
      <c r="F145" s="79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Zeros="0" zoomScale="115" zoomScaleNormal="115" workbookViewId="0">
      <selection activeCell="C9" sqref="C9:C11"/>
    </sheetView>
  </sheetViews>
  <sheetFormatPr defaultColWidth="10.140625" defaultRowHeight="12.75" x14ac:dyDescent="0.2"/>
  <cols>
    <col min="1" max="1" width="5.28515625" style="3" customWidth="1"/>
    <col min="2" max="2" width="23" style="3" customWidth="1"/>
    <col min="3" max="3" width="18" style="3" customWidth="1"/>
    <col min="4" max="4" width="13.42578125" style="3" customWidth="1"/>
    <col min="5" max="5" width="12.7109375" style="3" customWidth="1"/>
    <col min="6" max="7" width="11.140625" style="3" customWidth="1"/>
    <col min="8" max="242" width="10.140625" style="3"/>
    <col min="243" max="243" width="5.28515625" style="3" customWidth="1"/>
    <col min="244" max="244" width="23" style="3" customWidth="1"/>
    <col min="245" max="245" width="18" style="3" customWidth="1"/>
    <col min="246" max="246" width="12" style="3" customWidth="1"/>
    <col min="247" max="247" width="11" style="3" customWidth="1"/>
    <col min="248" max="248" width="10.85546875" style="3" customWidth="1"/>
    <col min="249" max="249" width="9.42578125" style="3" customWidth="1"/>
    <col min="250" max="498" width="10.140625" style="3"/>
    <col min="499" max="499" width="5.28515625" style="3" customWidth="1"/>
    <col min="500" max="500" width="23" style="3" customWidth="1"/>
    <col min="501" max="501" width="18" style="3" customWidth="1"/>
    <col min="502" max="502" width="12" style="3" customWidth="1"/>
    <col min="503" max="503" width="11" style="3" customWidth="1"/>
    <col min="504" max="504" width="10.85546875" style="3" customWidth="1"/>
    <col min="505" max="505" width="9.42578125" style="3" customWidth="1"/>
    <col min="506" max="754" width="10.140625" style="3"/>
    <col min="755" max="755" width="5.28515625" style="3" customWidth="1"/>
    <col min="756" max="756" width="23" style="3" customWidth="1"/>
    <col min="757" max="757" width="18" style="3" customWidth="1"/>
    <col min="758" max="758" width="12" style="3" customWidth="1"/>
    <col min="759" max="759" width="11" style="3" customWidth="1"/>
    <col min="760" max="760" width="10.85546875" style="3" customWidth="1"/>
    <col min="761" max="761" width="9.42578125" style="3" customWidth="1"/>
    <col min="762" max="1010" width="10.140625" style="3"/>
    <col min="1011" max="1011" width="5.28515625" style="3" customWidth="1"/>
    <col min="1012" max="1012" width="23" style="3" customWidth="1"/>
    <col min="1013" max="1013" width="18" style="3" customWidth="1"/>
    <col min="1014" max="1014" width="12" style="3" customWidth="1"/>
    <col min="1015" max="1015" width="11" style="3" customWidth="1"/>
    <col min="1016" max="1016" width="10.85546875" style="3" customWidth="1"/>
    <col min="1017" max="1017" width="9.42578125" style="3" customWidth="1"/>
    <col min="1018" max="1266" width="10.140625" style="3"/>
    <col min="1267" max="1267" width="5.28515625" style="3" customWidth="1"/>
    <col min="1268" max="1268" width="23" style="3" customWidth="1"/>
    <col min="1269" max="1269" width="18" style="3" customWidth="1"/>
    <col min="1270" max="1270" width="12" style="3" customWidth="1"/>
    <col min="1271" max="1271" width="11" style="3" customWidth="1"/>
    <col min="1272" max="1272" width="10.85546875" style="3" customWidth="1"/>
    <col min="1273" max="1273" width="9.42578125" style="3" customWidth="1"/>
    <col min="1274" max="1522" width="10.140625" style="3"/>
    <col min="1523" max="1523" width="5.28515625" style="3" customWidth="1"/>
    <col min="1524" max="1524" width="23" style="3" customWidth="1"/>
    <col min="1525" max="1525" width="18" style="3" customWidth="1"/>
    <col min="1526" max="1526" width="12" style="3" customWidth="1"/>
    <col min="1527" max="1527" width="11" style="3" customWidth="1"/>
    <col min="1528" max="1528" width="10.85546875" style="3" customWidth="1"/>
    <col min="1529" max="1529" width="9.42578125" style="3" customWidth="1"/>
    <col min="1530" max="1778" width="10.140625" style="3"/>
    <col min="1779" max="1779" width="5.28515625" style="3" customWidth="1"/>
    <col min="1780" max="1780" width="23" style="3" customWidth="1"/>
    <col min="1781" max="1781" width="18" style="3" customWidth="1"/>
    <col min="1782" max="1782" width="12" style="3" customWidth="1"/>
    <col min="1783" max="1783" width="11" style="3" customWidth="1"/>
    <col min="1784" max="1784" width="10.85546875" style="3" customWidth="1"/>
    <col min="1785" max="1785" width="9.42578125" style="3" customWidth="1"/>
    <col min="1786" max="2034" width="10.140625" style="3"/>
    <col min="2035" max="2035" width="5.28515625" style="3" customWidth="1"/>
    <col min="2036" max="2036" width="23" style="3" customWidth="1"/>
    <col min="2037" max="2037" width="18" style="3" customWidth="1"/>
    <col min="2038" max="2038" width="12" style="3" customWidth="1"/>
    <col min="2039" max="2039" width="11" style="3" customWidth="1"/>
    <col min="2040" max="2040" width="10.85546875" style="3" customWidth="1"/>
    <col min="2041" max="2041" width="9.42578125" style="3" customWidth="1"/>
    <col min="2042" max="2290" width="10.140625" style="3"/>
    <col min="2291" max="2291" width="5.28515625" style="3" customWidth="1"/>
    <col min="2292" max="2292" width="23" style="3" customWidth="1"/>
    <col min="2293" max="2293" width="18" style="3" customWidth="1"/>
    <col min="2294" max="2294" width="12" style="3" customWidth="1"/>
    <col min="2295" max="2295" width="11" style="3" customWidth="1"/>
    <col min="2296" max="2296" width="10.85546875" style="3" customWidth="1"/>
    <col min="2297" max="2297" width="9.42578125" style="3" customWidth="1"/>
    <col min="2298" max="2546" width="10.140625" style="3"/>
    <col min="2547" max="2547" width="5.28515625" style="3" customWidth="1"/>
    <col min="2548" max="2548" width="23" style="3" customWidth="1"/>
    <col min="2549" max="2549" width="18" style="3" customWidth="1"/>
    <col min="2550" max="2550" width="12" style="3" customWidth="1"/>
    <col min="2551" max="2551" width="11" style="3" customWidth="1"/>
    <col min="2552" max="2552" width="10.85546875" style="3" customWidth="1"/>
    <col min="2553" max="2553" width="9.42578125" style="3" customWidth="1"/>
    <col min="2554" max="2802" width="10.140625" style="3"/>
    <col min="2803" max="2803" width="5.28515625" style="3" customWidth="1"/>
    <col min="2804" max="2804" width="23" style="3" customWidth="1"/>
    <col min="2805" max="2805" width="18" style="3" customWidth="1"/>
    <col min="2806" max="2806" width="12" style="3" customWidth="1"/>
    <col min="2807" max="2807" width="11" style="3" customWidth="1"/>
    <col min="2808" max="2808" width="10.85546875" style="3" customWidth="1"/>
    <col min="2809" max="2809" width="9.42578125" style="3" customWidth="1"/>
    <col min="2810" max="3058" width="10.140625" style="3"/>
    <col min="3059" max="3059" width="5.28515625" style="3" customWidth="1"/>
    <col min="3060" max="3060" width="23" style="3" customWidth="1"/>
    <col min="3061" max="3061" width="18" style="3" customWidth="1"/>
    <col min="3062" max="3062" width="12" style="3" customWidth="1"/>
    <col min="3063" max="3063" width="11" style="3" customWidth="1"/>
    <col min="3064" max="3064" width="10.85546875" style="3" customWidth="1"/>
    <col min="3065" max="3065" width="9.42578125" style="3" customWidth="1"/>
    <col min="3066" max="3314" width="10.140625" style="3"/>
    <col min="3315" max="3315" width="5.28515625" style="3" customWidth="1"/>
    <col min="3316" max="3316" width="23" style="3" customWidth="1"/>
    <col min="3317" max="3317" width="18" style="3" customWidth="1"/>
    <col min="3318" max="3318" width="12" style="3" customWidth="1"/>
    <col min="3319" max="3319" width="11" style="3" customWidth="1"/>
    <col min="3320" max="3320" width="10.85546875" style="3" customWidth="1"/>
    <col min="3321" max="3321" width="9.42578125" style="3" customWidth="1"/>
    <col min="3322" max="3570" width="10.140625" style="3"/>
    <col min="3571" max="3571" width="5.28515625" style="3" customWidth="1"/>
    <col min="3572" max="3572" width="23" style="3" customWidth="1"/>
    <col min="3573" max="3573" width="18" style="3" customWidth="1"/>
    <col min="3574" max="3574" width="12" style="3" customWidth="1"/>
    <col min="3575" max="3575" width="11" style="3" customWidth="1"/>
    <col min="3576" max="3576" width="10.85546875" style="3" customWidth="1"/>
    <col min="3577" max="3577" width="9.42578125" style="3" customWidth="1"/>
    <col min="3578" max="3826" width="10.140625" style="3"/>
    <col min="3827" max="3827" width="5.28515625" style="3" customWidth="1"/>
    <col min="3828" max="3828" width="23" style="3" customWidth="1"/>
    <col min="3829" max="3829" width="18" style="3" customWidth="1"/>
    <col min="3830" max="3830" width="12" style="3" customWidth="1"/>
    <col min="3831" max="3831" width="11" style="3" customWidth="1"/>
    <col min="3832" max="3832" width="10.85546875" style="3" customWidth="1"/>
    <col min="3833" max="3833" width="9.42578125" style="3" customWidth="1"/>
    <col min="3834" max="4082" width="10.140625" style="3"/>
    <col min="4083" max="4083" width="5.28515625" style="3" customWidth="1"/>
    <col min="4084" max="4084" width="23" style="3" customWidth="1"/>
    <col min="4085" max="4085" width="18" style="3" customWidth="1"/>
    <col min="4086" max="4086" width="12" style="3" customWidth="1"/>
    <col min="4087" max="4087" width="11" style="3" customWidth="1"/>
    <col min="4088" max="4088" width="10.85546875" style="3" customWidth="1"/>
    <col min="4089" max="4089" width="9.42578125" style="3" customWidth="1"/>
    <col min="4090" max="4338" width="10.140625" style="3"/>
    <col min="4339" max="4339" width="5.28515625" style="3" customWidth="1"/>
    <col min="4340" max="4340" width="23" style="3" customWidth="1"/>
    <col min="4341" max="4341" width="18" style="3" customWidth="1"/>
    <col min="4342" max="4342" width="12" style="3" customWidth="1"/>
    <col min="4343" max="4343" width="11" style="3" customWidth="1"/>
    <col min="4344" max="4344" width="10.85546875" style="3" customWidth="1"/>
    <col min="4345" max="4345" width="9.42578125" style="3" customWidth="1"/>
    <col min="4346" max="4594" width="10.140625" style="3"/>
    <col min="4595" max="4595" width="5.28515625" style="3" customWidth="1"/>
    <col min="4596" max="4596" width="23" style="3" customWidth="1"/>
    <col min="4597" max="4597" width="18" style="3" customWidth="1"/>
    <col min="4598" max="4598" width="12" style="3" customWidth="1"/>
    <col min="4599" max="4599" width="11" style="3" customWidth="1"/>
    <col min="4600" max="4600" width="10.85546875" style="3" customWidth="1"/>
    <col min="4601" max="4601" width="9.42578125" style="3" customWidth="1"/>
    <col min="4602" max="4850" width="10.140625" style="3"/>
    <col min="4851" max="4851" width="5.28515625" style="3" customWidth="1"/>
    <col min="4852" max="4852" width="23" style="3" customWidth="1"/>
    <col min="4853" max="4853" width="18" style="3" customWidth="1"/>
    <col min="4854" max="4854" width="12" style="3" customWidth="1"/>
    <col min="4855" max="4855" width="11" style="3" customWidth="1"/>
    <col min="4856" max="4856" width="10.85546875" style="3" customWidth="1"/>
    <col min="4857" max="4857" width="9.42578125" style="3" customWidth="1"/>
    <col min="4858" max="5106" width="10.140625" style="3"/>
    <col min="5107" max="5107" width="5.28515625" style="3" customWidth="1"/>
    <col min="5108" max="5108" width="23" style="3" customWidth="1"/>
    <col min="5109" max="5109" width="18" style="3" customWidth="1"/>
    <col min="5110" max="5110" width="12" style="3" customWidth="1"/>
    <col min="5111" max="5111" width="11" style="3" customWidth="1"/>
    <col min="5112" max="5112" width="10.85546875" style="3" customWidth="1"/>
    <col min="5113" max="5113" width="9.42578125" style="3" customWidth="1"/>
    <col min="5114" max="5362" width="10.140625" style="3"/>
    <col min="5363" max="5363" width="5.28515625" style="3" customWidth="1"/>
    <col min="5364" max="5364" width="23" style="3" customWidth="1"/>
    <col min="5365" max="5365" width="18" style="3" customWidth="1"/>
    <col min="5366" max="5366" width="12" style="3" customWidth="1"/>
    <col min="5367" max="5367" width="11" style="3" customWidth="1"/>
    <col min="5368" max="5368" width="10.85546875" style="3" customWidth="1"/>
    <col min="5369" max="5369" width="9.42578125" style="3" customWidth="1"/>
    <col min="5370" max="5618" width="10.140625" style="3"/>
    <col min="5619" max="5619" width="5.28515625" style="3" customWidth="1"/>
    <col min="5620" max="5620" width="23" style="3" customWidth="1"/>
    <col min="5621" max="5621" width="18" style="3" customWidth="1"/>
    <col min="5622" max="5622" width="12" style="3" customWidth="1"/>
    <col min="5623" max="5623" width="11" style="3" customWidth="1"/>
    <col min="5624" max="5624" width="10.85546875" style="3" customWidth="1"/>
    <col min="5625" max="5625" width="9.42578125" style="3" customWidth="1"/>
    <col min="5626" max="5874" width="10.140625" style="3"/>
    <col min="5875" max="5875" width="5.28515625" style="3" customWidth="1"/>
    <col min="5876" max="5876" width="23" style="3" customWidth="1"/>
    <col min="5877" max="5877" width="18" style="3" customWidth="1"/>
    <col min="5878" max="5878" width="12" style="3" customWidth="1"/>
    <col min="5879" max="5879" width="11" style="3" customWidth="1"/>
    <col min="5880" max="5880" width="10.85546875" style="3" customWidth="1"/>
    <col min="5881" max="5881" width="9.42578125" style="3" customWidth="1"/>
    <col min="5882" max="6130" width="10.140625" style="3"/>
    <col min="6131" max="6131" width="5.28515625" style="3" customWidth="1"/>
    <col min="6132" max="6132" width="23" style="3" customWidth="1"/>
    <col min="6133" max="6133" width="18" style="3" customWidth="1"/>
    <col min="6134" max="6134" width="12" style="3" customWidth="1"/>
    <col min="6135" max="6135" width="11" style="3" customWidth="1"/>
    <col min="6136" max="6136" width="10.85546875" style="3" customWidth="1"/>
    <col min="6137" max="6137" width="9.42578125" style="3" customWidth="1"/>
    <col min="6138" max="6386" width="10.140625" style="3"/>
    <col min="6387" max="6387" width="5.28515625" style="3" customWidth="1"/>
    <col min="6388" max="6388" width="23" style="3" customWidth="1"/>
    <col min="6389" max="6389" width="18" style="3" customWidth="1"/>
    <col min="6390" max="6390" width="12" style="3" customWidth="1"/>
    <col min="6391" max="6391" width="11" style="3" customWidth="1"/>
    <col min="6392" max="6392" width="10.85546875" style="3" customWidth="1"/>
    <col min="6393" max="6393" width="9.42578125" style="3" customWidth="1"/>
    <col min="6394" max="6642" width="10.140625" style="3"/>
    <col min="6643" max="6643" width="5.28515625" style="3" customWidth="1"/>
    <col min="6644" max="6644" width="23" style="3" customWidth="1"/>
    <col min="6645" max="6645" width="18" style="3" customWidth="1"/>
    <col min="6646" max="6646" width="12" style="3" customWidth="1"/>
    <col min="6647" max="6647" width="11" style="3" customWidth="1"/>
    <col min="6648" max="6648" width="10.85546875" style="3" customWidth="1"/>
    <col min="6649" max="6649" width="9.42578125" style="3" customWidth="1"/>
    <col min="6650" max="6898" width="10.140625" style="3"/>
    <col min="6899" max="6899" width="5.28515625" style="3" customWidth="1"/>
    <col min="6900" max="6900" width="23" style="3" customWidth="1"/>
    <col min="6901" max="6901" width="18" style="3" customWidth="1"/>
    <col min="6902" max="6902" width="12" style="3" customWidth="1"/>
    <col min="6903" max="6903" width="11" style="3" customWidth="1"/>
    <col min="6904" max="6904" width="10.85546875" style="3" customWidth="1"/>
    <col min="6905" max="6905" width="9.42578125" style="3" customWidth="1"/>
    <col min="6906" max="7154" width="10.140625" style="3"/>
    <col min="7155" max="7155" width="5.28515625" style="3" customWidth="1"/>
    <col min="7156" max="7156" width="23" style="3" customWidth="1"/>
    <col min="7157" max="7157" width="18" style="3" customWidth="1"/>
    <col min="7158" max="7158" width="12" style="3" customWidth="1"/>
    <col min="7159" max="7159" width="11" style="3" customWidth="1"/>
    <col min="7160" max="7160" width="10.85546875" style="3" customWidth="1"/>
    <col min="7161" max="7161" width="9.42578125" style="3" customWidth="1"/>
    <col min="7162" max="7410" width="10.140625" style="3"/>
    <col min="7411" max="7411" width="5.28515625" style="3" customWidth="1"/>
    <col min="7412" max="7412" width="23" style="3" customWidth="1"/>
    <col min="7413" max="7413" width="18" style="3" customWidth="1"/>
    <col min="7414" max="7414" width="12" style="3" customWidth="1"/>
    <col min="7415" max="7415" width="11" style="3" customWidth="1"/>
    <col min="7416" max="7416" width="10.85546875" style="3" customWidth="1"/>
    <col min="7417" max="7417" width="9.42578125" style="3" customWidth="1"/>
    <col min="7418" max="7666" width="10.140625" style="3"/>
    <col min="7667" max="7667" width="5.28515625" style="3" customWidth="1"/>
    <col min="7668" max="7668" width="23" style="3" customWidth="1"/>
    <col min="7669" max="7669" width="18" style="3" customWidth="1"/>
    <col min="7670" max="7670" width="12" style="3" customWidth="1"/>
    <col min="7671" max="7671" width="11" style="3" customWidth="1"/>
    <col min="7672" max="7672" width="10.85546875" style="3" customWidth="1"/>
    <col min="7673" max="7673" width="9.42578125" style="3" customWidth="1"/>
    <col min="7674" max="7922" width="10.140625" style="3"/>
    <col min="7923" max="7923" width="5.28515625" style="3" customWidth="1"/>
    <col min="7924" max="7924" width="23" style="3" customWidth="1"/>
    <col min="7925" max="7925" width="18" style="3" customWidth="1"/>
    <col min="7926" max="7926" width="12" style="3" customWidth="1"/>
    <col min="7927" max="7927" width="11" style="3" customWidth="1"/>
    <col min="7928" max="7928" width="10.85546875" style="3" customWidth="1"/>
    <col min="7929" max="7929" width="9.42578125" style="3" customWidth="1"/>
    <col min="7930" max="8178" width="10.140625" style="3"/>
    <col min="8179" max="8179" width="5.28515625" style="3" customWidth="1"/>
    <col min="8180" max="8180" width="23" style="3" customWidth="1"/>
    <col min="8181" max="8181" width="18" style="3" customWidth="1"/>
    <col min="8182" max="8182" width="12" style="3" customWidth="1"/>
    <col min="8183" max="8183" width="11" style="3" customWidth="1"/>
    <col min="8184" max="8184" width="10.85546875" style="3" customWidth="1"/>
    <col min="8185" max="8185" width="9.42578125" style="3" customWidth="1"/>
    <col min="8186" max="8434" width="10.140625" style="3"/>
    <col min="8435" max="8435" width="5.28515625" style="3" customWidth="1"/>
    <col min="8436" max="8436" width="23" style="3" customWidth="1"/>
    <col min="8437" max="8437" width="18" style="3" customWidth="1"/>
    <col min="8438" max="8438" width="12" style="3" customWidth="1"/>
    <col min="8439" max="8439" width="11" style="3" customWidth="1"/>
    <col min="8440" max="8440" width="10.85546875" style="3" customWidth="1"/>
    <col min="8441" max="8441" width="9.42578125" style="3" customWidth="1"/>
    <col min="8442" max="8690" width="10.140625" style="3"/>
    <col min="8691" max="8691" width="5.28515625" style="3" customWidth="1"/>
    <col min="8692" max="8692" width="23" style="3" customWidth="1"/>
    <col min="8693" max="8693" width="18" style="3" customWidth="1"/>
    <col min="8694" max="8694" width="12" style="3" customWidth="1"/>
    <col min="8695" max="8695" width="11" style="3" customWidth="1"/>
    <col min="8696" max="8696" width="10.85546875" style="3" customWidth="1"/>
    <col min="8697" max="8697" width="9.42578125" style="3" customWidth="1"/>
    <col min="8698" max="8946" width="10.140625" style="3"/>
    <col min="8947" max="8947" width="5.28515625" style="3" customWidth="1"/>
    <col min="8948" max="8948" width="23" style="3" customWidth="1"/>
    <col min="8949" max="8949" width="18" style="3" customWidth="1"/>
    <col min="8950" max="8950" width="12" style="3" customWidth="1"/>
    <col min="8951" max="8951" width="11" style="3" customWidth="1"/>
    <col min="8952" max="8952" width="10.85546875" style="3" customWidth="1"/>
    <col min="8953" max="8953" width="9.42578125" style="3" customWidth="1"/>
    <col min="8954" max="9202" width="10.140625" style="3"/>
    <col min="9203" max="9203" width="5.28515625" style="3" customWidth="1"/>
    <col min="9204" max="9204" width="23" style="3" customWidth="1"/>
    <col min="9205" max="9205" width="18" style="3" customWidth="1"/>
    <col min="9206" max="9206" width="12" style="3" customWidth="1"/>
    <col min="9207" max="9207" width="11" style="3" customWidth="1"/>
    <col min="9208" max="9208" width="10.85546875" style="3" customWidth="1"/>
    <col min="9209" max="9209" width="9.42578125" style="3" customWidth="1"/>
    <col min="9210" max="9458" width="10.140625" style="3"/>
    <col min="9459" max="9459" width="5.28515625" style="3" customWidth="1"/>
    <col min="9460" max="9460" width="23" style="3" customWidth="1"/>
    <col min="9461" max="9461" width="18" style="3" customWidth="1"/>
    <col min="9462" max="9462" width="12" style="3" customWidth="1"/>
    <col min="9463" max="9463" width="11" style="3" customWidth="1"/>
    <col min="9464" max="9464" width="10.85546875" style="3" customWidth="1"/>
    <col min="9465" max="9465" width="9.42578125" style="3" customWidth="1"/>
    <col min="9466" max="9714" width="10.140625" style="3"/>
    <col min="9715" max="9715" width="5.28515625" style="3" customWidth="1"/>
    <col min="9716" max="9716" width="23" style="3" customWidth="1"/>
    <col min="9717" max="9717" width="18" style="3" customWidth="1"/>
    <col min="9718" max="9718" width="12" style="3" customWidth="1"/>
    <col min="9719" max="9719" width="11" style="3" customWidth="1"/>
    <col min="9720" max="9720" width="10.85546875" style="3" customWidth="1"/>
    <col min="9721" max="9721" width="9.42578125" style="3" customWidth="1"/>
    <col min="9722" max="9970" width="10.140625" style="3"/>
    <col min="9971" max="9971" width="5.28515625" style="3" customWidth="1"/>
    <col min="9972" max="9972" width="23" style="3" customWidth="1"/>
    <col min="9973" max="9973" width="18" style="3" customWidth="1"/>
    <col min="9974" max="9974" width="12" style="3" customWidth="1"/>
    <col min="9975" max="9975" width="11" style="3" customWidth="1"/>
    <col min="9976" max="9976" width="10.85546875" style="3" customWidth="1"/>
    <col min="9977" max="9977" width="9.42578125" style="3" customWidth="1"/>
    <col min="9978" max="10226" width="10.140625" style="3"/>
    <col min="10227" max="10227" width="5.28515625" style="3" customWidth="1"/>
    <col min="10228" max="10228" width="23" style="3" customWidth="1"/>
    <col min="10229" max="10229" width="18" style="3" customWidth="1"/>
    <col min="10230" max="10230" width="12" style="3" customWidth="1"/>
    <col min="10231" max="10231" width="11" style="3" customWidth="1"/>
    <col min="10232" max="10232" width="10.85546875" style="3" customWidth="1"/>
    <col min="10233" max="10233" width="9.42578125" style="3" customWidth="1"/>
    <col min="10234" max="10482" width="10.140625" style="3"/>
    <col min="10483" max="10483" width="5.28515625" style="3" customWidth="1"/>
    <col min="10484" max="10484" width="23" style="3" customWidth="1"/>
    <col min="10485" max="10485" width="18" style="3" customWidth="1"/>
    <col min="10486" max="10486" width="12" style="3" customWidth="1"/>
    <col min="10487" max="10487" width="11" style="3" customWidth="1"/>
    <col min="10488" max="10488" width="10.85546875" style="3" customWidth="1"/>
    <col min="10489" max="10489" width="9.42578125" style="3" customWidth="1"/>
    <col min="10490" max="10738" width="10.140625" style="3"/>
    <col min="10739" max="10739" width="5.28515625" style="3" customWidth="1"/>
    <col min="10740" max="10740" width="23" style="3" customWidth="1"/>
    <col min="10741" max="10741" width="18" style="3" customWidth="1"/>
    <col min="10742" max="10742" width="12" style="3" customWidth="1"/>
    <col min="10743" max="10743" width="11" style="3" customWidth="1"/>
    <col min="10744" max="10744" width="10.85546875" style="3" customWidth="1"/>
    <col min="10745" max="10745" width="9.42578125" style="3" customWidth="1"/>
    <col min="10746" max="10994" width="10.140625" style="3"/>
    <col min="10995" max="10995" width="5.28515625" style="3" customWidth="1"/>
    <col min="10996" max="10996" width="23" style="3" customWidth="1"/>
    <col min="10997" max="10997" width="18" style="3" customWidth="1"/>
    <col min="10998" max="10998" width="12" style="3" customWidth="1"/>
    <col min="10999" max="10999" width="11" style="3" customWidth="1"/>
    <col min="11000" max="11000" width="10.85546875" style="3" customWidth="1"/>
    <col min="11001" max="11001" width="9.42578125" style="3" customWidth="1"/>
    <col min="11002" max="11250" width="10.140625" style="3"/>
    <col min="11251" max="11251" width="5.28515625" style="3" customWidth="1"/>
    <col min="11252" max="11252" width="23" style="3" customWidth="1"/>
    <col min="11253" max="11253" width="18" style="3" customWidth="1"/>
    <col min="11254" max="11254" width="12" style="3" customWidth="1"/>
    <col min="11255" max="11255" width="11" style="3" customWidth="1"/>
    <col min="11256" max="11256" width="10.85546875" style="3" customWidth="1"/>
    <col min="11257" max="11257" width="9.42578125" style="3" customWidth="1"/>
    <col min="11258" max="11506" width="10.140625" style="3"/>
    <col min="11507" max="11507" width="5.28515625" style="3" customWidth="1"/>
    <col min="11508" max="11508" width="23" style="3" customWidth="1"/>
    <col min="11509" max="11509" width="18" style="3" customWidth="1"/>
    <col min="11510" max="11510" width="12" style="3" customWidth="1"/>
    <col min="11511" max="11511" width="11" style="3" customWidth="1"/>
    <col min="11512" max="11512" width="10.85546875" style="3" customWidth="1"/>
    <col min="11513" max="11513" width="9.42578125" style="3" customWidth="1"/>
    <col min="11514" max="11762" width="10.140625" style="3"/>
    <col min="11763" max="11763" width="5.28515625" style="3" customWidth="1"/>
    <col min="11764" max="11764" width="23" style="3" customWidth="1"/>
    <col min="11765" max="11765" width="18" style="3" customWidth="1"/>
    <col min="11766" max="11766" width="12" style="3" customWidth="1"/>
    <col min="11767" max="11767" width="11" style="3" customWidth="1"/>
    <col min="11768" max="11768" width="10.85546875" style="3" customWidth="1"/>
    <col min="11769" max="11769" width="9.42578125" style="3" customWidth="1"/>
    <col min="11770" max="12018" width="10.140625" style="3"/>
    <col min="12019" max="12019" width="5.28515625" style="3" customWidth="1"/>
    <col min="12020" max="12020" width="23" style="3" customWidth="1"/>
    <col min="12021" max="12021" width="18" style="3" customWidth="1"/>
    <col min="12022" max="12022" width="12" style="3" customWidth="1"/>
    <col min="12023" max="12023" width="11" style="3" customWidth="1"/>
    <col min="12024" max="12024" width="10.85546875" style="3" customWidth="1"/>
    <col min="12025" max="12025" width="9.42578125" style="3" customWidth="1"/>
    <col min="12026" max="12274" width="10.140625" style="3"/>
    <col min="12275" max="12275" width="5.28515625" style="3" customWidth="1"/>
    <col min="12276" max="12276" width="23" style="3" customWidth="1"/>
    <col min="12277" max="12277" width="18" style="3" customWidth="1"/>
    <col min="12278" max="12278" width="12" style="3" customWidth="1"/>
    <col min="12279" max="12279" width="11" style="3" customWidth="1"/>
    <col min="12280" max="12280" width="10.85546875" style="3" customWidth="1"/>
    <col min="12281" max="12281" width="9.42578125" style="3" customWidth="1"/>
    <col min="12282" max="12530" width="10.140625" style="3"/>
    <col min="12531" max="12531" width="5.28515625" style="3" customWidth="1"/>
    <col min="12532" max="12532" width="23" style="3" customWidth="1"/>
    <col min="12533" max="12533" width="18" style="3" customWidth="1"/>
    <col min="12534" max="12534" width="12" style="3" customWidth="1"/>
    <col min="12535" max="12535" width="11" style="3" customWidth="1"/>
    <col min="12536" max="12536" width="10.85546875" style="3" customWidth="1"/>
    <col min="12537" max="12537" width="9.42578125" style="3" customWidth="1"/>
    <col min="12538" max="12786" width="10.140625" style="3"/>
    <col min="12787" max="12787" width="5.28515625" style="3" customWidth="1"/>
    <col min="12788" max="12788" width="23" style="3" customWidth="1"/>
    <col min="12789" max="12789" width="18" style="3" customWidth="1"/>
    <col min="12790" max="12790" width="12" style="3" customWidth="1"/>
    <col min="12791" max="12791" width="11" style="3" customWidth="1"/>
    <col min="12792" max="12792" width="10.85546875" style="3" customWidth="1"/>
    <col min="12793" max="12793" width="9.42578125" style="3" customWidth="1"/>
    <col min="12794" max="13042" width="10.140625" style="3"/>
    <col min="13043" max="13043" width="5.28515625" style="3" customWidth="1"/>
    <col min="13044" max="13044" width="23" style="3" customWidth="1"/>
    <col min="13045" max="13045" width="18" style="3" customWidth="1"/>
    <col min="13046" max="13046" width="12" style="3" customWidth="1"/>
    <col min="13047" max="13047" width="11" style="3" customWidth="1"/>
    <col min="13048" max="13048" width="10.85546875" style="3" customWidth="1"/>
    <col min="13049" max="13049" width="9.42578125" style="3" customWidth="1"/>
    <col min="13050" max="13298" width="10.140625" style="3"/>
    <col min="13299" max="13299" width="5.28515625" style="3" customWidth="1"/>
    <col min="13300" max="13300" width="23" style="3" customWidth="1"/>
    <col min="13301" max="13301" width="18" style="3" customWidth="1"/>
    <col min="13302" max="13302" width="12" style="3" customWidth="1"/>
    <col min="13303" max="13303" width="11" style="3" customWidth="1"/>
    <col min="13304" max="13304" width="10.85546875" style="3" customWidth="1"/>
    <col min="13305" max="13305" width="9.42578125" style="3" customWidth="1"/>
    <col min="13306" max="13554" width="10.140625" style="3"/>
    <col min="13555" max="13555" width="5.28515625" style="3" customWidth="1"/>
    <col min="13556" max="13556" width="23" style="3" customWidth="1"/>
    <col min="13557" max="13557" width="18" style="3" customWidth="1"/>
    <col min="13558" max="13558" width="12" style="3" customWidth="1"/>
    <col min="13559" max="13559" width="11" style="3" customWidth="1"/>
    <col min="13560" max="13560" width="10.85546875" style="3" customWidth="1"/>
    <col min="13561" max="13561" width="9.42578125" style="3" customWidth="1"/>
    <col min="13562" max="13810" width="10.140625" style="3"/>
    <col min="13811" max="13811" width="5.28515625" style="3" customWidth="1"/>
    <col min="13812" max="13812" width="23" style="3" customWidth="1"/>
    <col min="13813" max="13813" width="18" style="3" customWidth="1"/>
    <col min="13814" max="13814" width="12" style="3" customWidth="1"/>
    <col min="13815" max="13815" width="11" style="3" customWidth="1"/>
    <col min="13816" max="13816" width="10.85546875" style="3" customWidth="1"/>
    <col min="13817" max="13817" width="9.42578125" style="3" customWidth="1"/>
    <col min="13818" max="14066" width="10.140625" style="3"/>
    <col min="14067" max="14067" width="5.28515625" style="3" customWidth="1"/>
    <col min="14068" max="14068" width="23" style="3" customWidth="1"/>
    <col min="14069" max="14069" width="18" style="3" customWidth="1"/>
    <col min="14070" max="14070" width="12" style="3" customWidth="1"/>
    <col min="14071" max="14071" width="11" style="3" customWidth="1"/>
    <col min="14072" max="14072" width="10.85546875" style="3" customWidth="1"/>
    <col min="14073" max="14073" width="9.42578125" style="3" customWidth="1"/>
    <col min="14074" max="14322" width="10.140625" style="3"/>
    <col min="14323" max="14323" width="5.28515625" style="3" customWidth="1"/>
    <col min="14324" max="14324" width="23" style="3" customWidth="1"/>
    <col min="14325" max="14325" width="18" style="3" customWidth="1"/>
    <col min="14326" max="14326" width="12" style="3" customWidth="1"/>
    <col min="14327" max="14327" width="11" style="3" customWidth="1"/>
    <col min="14328" max="14328" width="10.85546875" style="3" customWidth="1"/>
    <col min="14329" max="14329" width="9.42578125" style="3" customWidth="1"/>
    <col min="14330" max="14578" width="10.140625" style="3"/>
    <col min="14579" max="14579" width="5.28515625" style="3" customWidth="1"/>
    <col min="14580" max="14580" width="23" style="3" customWidth="1"/>
    <col min="14581" max="14581" width="18" style="3" customWidth="1"/>
    <col min="14582" max="14582" width="12" style="3" customWidth="1"/>
    <col min="14583" max="14583" width="11" style="3" customWidth="1"/>
    <col min="14584" max="14584" width="10.85546875" style="3" customWidth="1"/>
    <col min="14585" max="14585" width="9.42578125" style="3" customWidth="1"/>
    <col min="14586" max="14834" width="10.140625" style="3"/>
    <col min="14835" max="14835" width="5.28515625" style="3" customWidth="1"/>
    <col min="14836" max="14836" width="23" style="3" customWidth="1"/>
    <col min="14837" max="14837" width="18" style="3" customWidth="1"/>
    <col min="14838" max="14838" width="12" style="3" customWidth="1"/>
    <col min="14839" max="14839" width="11" style="3" customWidth="1"/>
    <col min="14840" max="14840" width="10.85546875" style="3" customWidth="1"/>
    <col min="14841" max="14841" width="9.42578125" style="3" customWidth="1"/>
    <col min="14842" max="15090" width="10.140625" style="3"/>
    <col min="15091" max="15091" width="5.28515625" style="3" customWidth="1"/>
    <col min="15092" max="15092" width="23" style="3" customWidth="1"/>
    <col min="15093" max="15093" width="18" style="3" customWidth="1"/>
    <col min="15094" max="15094" width="12" style="3" customWidth="1"/>
    <col min="15095" max="15095" width="11" style="3" customWidth="1"/>
    <col min="15096" max="15096" width="10.85546875" style="3" customWidth="1"/>
    <col min="15097" max="15097" width="9.42578125" style="3" customWidth="1"/>
    <col min="15098" max="15346" width="10.140625" style="3"/>
    <col min="15347" max="15347" width="5.28515625" style="3" customWidth="1"/>
    <col min="15348" max="15348" width="23" style="3" customWidth="1"/>
    <col min="15349" max="15349" width="18" style="3" customWidth="1"/>
    <col min="15350" max="15350" width="12" style="3" customWidth="1"/>
    <col min="15351" max="15351" width="11" style="3" customWidth="1"/>
    <col min="15352" max="15352" width="10.85546875" style="3" customWidth="1"/>
    <col min="15353" max="15353" width="9.42578125" style="3" customWidth="1"/>
    <col min="15354" max="15602" width="10.140625" style="3"/>
    <col min="15603" max="15603" width="5.28515625" style="3" customWidth="1"/>
    <col min="15604" max="15604" width="23" style="3" customWidth="1"/>
    <col min="15605" max="15605" width="18" style="3" customWidth="1"/>
    <col min="15606" max="15606" width="12" style="3" customWidth="1"/>
    <col min="15607" max="15607" width="11" style="3" customWidth="1"/>
    <col min="15608" max="15608" width="10.85546875" style="3" customWidth="1"/>
    <col min="15609" max="15609" width="9.42578125" style="3" customWidth="1"/>
    <col min="15610" max="15858" width="10.140625" style="3"/>
    <col min="15859" max="15859" width="5.28515625" style="3" customWidth="1"/>
    <col min="15860" max="15860" width="23" style="3" customWidth="1"/>
    <col min="15861" max="15861" width="18" style="3" customWidth="1"/>
    <col min="15862" max="15862" width="12" style="3" customWidth="1"/>
    <col min="15863" max="15863" width="11" style="3" customWidth="1"/>
    <col min="15864" max="15864" width="10.85546875" style="3" customWidth="1"/>
    <col min="15865" max="15865" width="9.42578125" style="3" customWidth="1"/>
    <col min="15866" max="16114" width="10.140625" style="3"/>
    <col min="16115" max="16115" width="5.28515625" style="3" customWidth="1"/>
    <col min="16116" max="16116" width="23" style="3" customWidth="1"/>
    <col min="16117" max="16117" width="18" style="3" customWidth="1"/>
    <col min="16118" max="16118" width="12" style="3" customWidth="1"/>
    <col min="16119" max="16119" width="11" style="3" customWidth="1"/>
    <col min="16120" max="16120" width="10.85546875" style="3" customWidth="1"/>
    <col min="16121" max="16121" width="9.42578125" style="3" customWidth="1"/>
    <col min="16122" max="16384" width="10.140625" style="3"/>
  </cols>
  <sheetData>
    <row r="1" spans="1:7" ht="15.75" x14ac:dyDescent="0.25">
      <c r="A1" s="21"/>
      <c r="B1" s="21"/>
      <c r="C1" s="21" t="s">
        <v>119</v>
      </c>
      <c r="D1" s="21"/>
      <c r="E1" s="21"/>
      <c r="F1" s="21"/>
      <c r="G1" s="21"/>
    </row>
    <row r="2" spans="1:7" ht="15.75" x14ac:dyDescent="0.25">
      <c r="A2" s="21"/>
      <c r="B2" s="21"/>
      <c r="C2" s="21" t="s">
        <v>160</v>
      </c>
      <c r="D2" s="21"/>
      <c r="E2" s="21"/>
      <c r="F2" s="21"/>
      <c r="G2" s="21"/>
    </row>
    <row r="3" spans="1:7" ht="15.75" x14ac:dyDescent="0.25">
      <c r="A3" s="21"/>
      <c r="B3" s="21"/>
      <c r="C3" s="21" t="s">
        <v>120</v>
      </c>
      <c r="D3" s="21"/>
      <c r="E3" s="21"/>
      <c r="F3" s="21"/>
      <c r="G3" s="21"/>
    </row>
    <row r="4" spans="1:7" ht="15.75" x14ac:dyDescent="0.25">
      <c r="A4" s="21"/>
      <c r="B4" s="21"/>
      <c r="C4" s="21"/>
      <c r="D4" s="21"/>
      <c r="E4" s="21"/>
      <c r="F4" s="21"/>
      <c r="G4" s="21"/>
    </row>
    <row r="5" spans="1:7" ht="15.75" customHeight="1" x14ac:dyDescent="0.2">
      <c r="A5" s="134" t="s">
        <v>205</v>
      </c>
      <c r="B5" s="134"/>
      <c r="C5" s="134"/>
      <c r="D5" s="134"/>
      <c r="E5" s="134"/>
      <c r="F5" s="134"/>
      <c r="G5" s="134"/>
    </row>
    <row r="6" spans="1:7" ht="15.75" customHeight="1" x14ac:dyDescent="0.2">
      <c r="A6" s="134"/>
      <c r="B6" s="134"/>
      <c r="C6" s="134"/>
      <c r="D6" s="134"/>
      <c r="E6" s="134"/>
      <c r="F6" s="134"/>
      <c r="G6" s="134"/>
    </row>
    <row r="7" spans="1:7" ht="15.75" customHeight="1" x14ac:dyDescent="0.25">
      <c r="A7" s="63"/>
      <c r="B7" s="63"/>
      <c r="C7" s="63"/>
      <c r="D7" s="21"/>
      <c r="E7" s="21"/>
      <c r="F7" s="21"/>
      <c r="G7" s="21"/>
    </row>
    <row r="8" spans="1:7" ht="15.75" x14ac:dyDescent="0.25">
      <c r="A8" s="21"/>
      <c r="B8" s="58"/>
      <c r="C8" s="21"/>
      <c r="D8" s="55"/>
      <c r="E8" s="55"/>
      <c r="F8" s="55"/>
      <c r="G8" s="55" t="s">
        <v>206</v>
      </c>
    </row>
    <row r="9" spans="1:7" ht="15.75" x14ac:dyDescent="0.25">
      <c r="A9" s="120" t="s">
        <v>0</v>
      </c>
      <c r="B9" s="120" t="s">
        <v>121</v>
      </c>
      <c r="C9" s="120" t="s">
        <v>122</v>
      </c>
      <c r="D9" s="135" t="s">
        <v>118</v>
      </c>
      <c r="E9" s="121" t="s">
        <v>2</v>
      </c>
      <c r="F9" s="121"/>
      <c r="G9" s="121"/>
    </row>
    <row r="10" spans="1:7" ht="15.75" customHeight="1" x14ac:dyDescent="0.25">
      <c r="A10" s="120"/>
      <c r="B10" s="120"/>
      <c r="C10" s="120"/>
      <c r="D10" s="135"/>
      <c r="E10" s="120" t="s">
        <v>53</v>
      </c>
      <c r="F10" s="120"/>
      <c r="G10" s="120" t="s">
        <v>54</v>
      </c>
    </row>
    <row r="11" spans="1:7" ht="47.25" x14ac:dyDescent="0.25">
      <c r="A11" s="120"/>
      <c r="B11" s="120"/>
      <c r="C11" s="120"/>
      <c r="D11" s="135"/>
      <c r="E11" s="35" t="s">
        <v>1</v>
      </c>
      <c r="F11" s="35" t="s">
        <v>56</v>
      </c>
      <c r="G11" s="120"/>
    </row>
    <row r="12" spans="1:7" ht="15.75" x14ac:dyDescent="0.25">
      <c r="A12" s="52">
        <v>1</v>
      </c>
      <c r="B12" s="51">
        <v>2</v>
      </c>
      <c r="C12" s="51">
        <v>3</v>
      </c>
      <c r="D12" s="52">
        <v>4</v>
      </c>
      <c r="E12" s="52">
        <v>5</v>
      </c>
      <c r="F12" s="52">
        <v>6</v>
      </c>
      <c r="G12" s="52">
        <v>7</v>
      </c>
    </row>
    <row r="13" spans="1:7" ht="47.25" x14ac:dyDescent="0.25">
      <c r="A13" s="123" t="s">
        <v>132</v>
      </c>
      <c r="B13" s="122" t="s">
        <v>133</v>
      </c>
      <c r="C13" s="51" t="s">
        <v>90</v>
      </c>
      <c r="D13" s="70">
        <f>+'1 pr. asignavimai'!C78</f>
        <v>938.7</v>
      </c>
      <c r="E13" s="70">
        <f>+'1 pr. asignavimai'!D78</f>
        <v>202.9</v>
      </c>
      <c r="F13" s="70">
        <f>+'1 pr. asignavimai'!E78</f>
        <v>0</v>
      </c>
      <c r="G13" s="70">
        <f>+'1 pr. asignavimai'!F78</f>
        <v>735.8</v>
      </c>
    </row>
    <row r="14" spans="1:7" ht="31.5" x14ac:dyDescent="0.25">
      <c r="A14" s="123"/>
      <c r="B14" s="122"/>
      <c r="C14" s="51" t="s">
        <v>10</v>
      </c>
      <c r="D14" s="70">
        <f>+'1 pr. asignavimai'!C9</f>
        <v>83.5</v>
      </c>
      <c r="E14" s="70">
        <f>+'1 pr. asignavimai'!D9</f>
        <v>83.5</v>
      </c>
      <c r="F14" s="70">
        <f>+'1 pr. asignavimai'!E9</f>
        <v>0</v>
      </c>
      <c r="G14" s="70">
        <f>+'1 pr. asignavimai'!F9</f>
        <v>0</v>
      </c>
    </row>
    <row r="15" spans="1:7" ht="15.75" x14ac:dyDescent="0.25">
      <c r="A15" s="123"/>
      <c r="B15" s="122"/>
      <c r="C15" s="51" t="s">
        <v>134</v>
      </c>
      <c r="D15" s="71">
        <f>SUM(D13:D14)</f>
        <v>1022.2</v>
      </c>
      <c r="E15" s="71">
        <f t="shared" ref="E15:G15" si="0">SUM(E13:E14)</f>
        <v>286.39999999999998</v>
      </c>
      <c r="F15" s="71">
        <f t="shared" si="0"/>
        <v>0</v>
      </c>
      <c r="G15" s="71">
        <f t="shared" si="0"/>
        <v>735.8</v>
      </c>
    </row>
    <row r="16" spans="1:7" ht="47.25" x14ac:dyDescent="0.25">
      <c r="A16" s="64" t="s">
        <v>135</v>
      </c>
      <c r="B16" s="50" t="s">
        <v>136</v>
      </c>
      <c r="C16" s="51" t="s">
        <v>78</v>
      </c>
      <c r="D16" s="71">
        <f>+'1 pr. asignavimai'!C48</f>
        <v>2171.6999999999998</v>
      </c>
      <c r="E16" s="71">
        <f>+'1 pr. asignavimai'!D48</f>
        <v>354.9</v>
      </c>
      <c r="F16" s="71">
        <f>+'1 pr. asignavimai'!E48</f>
        <v>0</v>
      </c>
      <c r="G16" s="71">
        <f>+'1 pr. asignavimai'!F48</f>
        <v>1816.8</v>
      </c>
    </row>
    <row r="17" spans="1:7" ht="31.5" x14ac:dyDescent="0.25">
      <c r="A17" s="136" t="s">
        <v>137</v>
      </c>
      <c r="B17" s="122" t="s">
        <v>60</v>
      </c>
      <c r="C17" s="51" t="s">
        <v>10</v>
      </c>
      <c r="D17" s="70">
        <f>+'1 pr. asignavimai'!C10</f>
        <v>14159.6</v>
      </c>
      <c r="E17" s="70">
        <f>+'1 pr. asignavimai'!D10</f>
        <v>9829.5</v>
      </c>
      <c r="F17" s="70">
        <f>+'1 pr. asignavimai'!E10</f>
        <v>4692.5</v>
      </c>
      <c r="G17" s="70">
        <f>+'1 pr. asignavimai'!F10</f>
        <v>4330.1000000000004</v>
      </c>
    </row>
    <row r="18" spans="1:7" ht="47.25" x14ac:dyDescent="0.25">
      <c r="A18" s="136"/>
      <c r="B18" s="122"/>
      <c r="C18" s="51" t="s">
        <v>78</v>
      </c>
      <c r="D18" s="70">
        <f>+'1 pr. asignavimai'!C49</f>
        <v>414.6</v>
      </c>
      <c r="E18" s="70">
        <f>+'1 pr. asignavimai'!D49</f>
        <v>414.6</v>
      </c>
      <c r="F18" s="70">
        <f>+'1 pr. asignavimai'!E49</f>
        <v>0</v>
      </c>
      <c r="G18" s="70">
        <f>+'1 pr. asignavimai'!F49</f>
        <v>0</v>
      </c>
    </row>
    <row r="19" spans="1:7" ht="47.25" x14ac:dyDescent="0.25">
      <c r="A19" s="136"/>
      <c r="B19" s="122"/>
      <c r="C19" s="51" t="s">
        <v>57</v>
      </c>
      <c r="D19" s="70">
        <f>+'1 pr. asignavimai'!C7</f>
        <v>156.30000000000001</v>
      </c>
      <c r="E19" s="70">
        <f>+'1 pr. asignavimai'!D7</f>
        <v>155.30000000000001</v>
      </c>
      <c r="F19" s="70">
        <f>+'1 pr. asignavimai'!E7</f>
        <v>110.8</v>
      </c>
      <c r="G19" s="70">
        <f>+'1 pr. asignavimai'!F7</f>
        <v>1</v>
      </c>
    </row>
    <row r="20" spans="1:7" ht="15.75" x14ac:dyDescent="0.25">
      <c r="A20" s="136"/>
      <c r="B20" s="122"/>
      <c r="C20" s="51" t="s">
        <v>134</v>
      </c>
      <c r="D20" s="71">
        <f>SUM(D17:D19)</f>
        <v>14730.5</v>
      </c>
      <c r="E20" s="71">
        <f t="shared" ref="E20:G20" si="1">SUM(E17:E19)</f>
        <v>10399.4</v>
      </c>
      <c r="F20" s="71">
        <f t="shared" si="1"/>
        <v>4803.3</v>
      </c>
      <c r="G20" s="71">
        <f t="shared" si="1"/>
        <v>4331.1000000000004</v>
      </c>
    </row>
    <row r="21" spans="1:7" ht="49.5" customHeight="1" x14ac:dyDescent="0.25">
      <c r="A21" s="64" t="s">
        <v>138</v>
      </c>
      <c r="B21" s="50" t="s">
        <v>123</v>
      </c>
      <c r="C21" s="51" t="s">
        <v>78</v>
      </c>
      <c r="D21" s="71">
        <f>+'1 pr. asignavimai'!C56</f>
        <v>232.9</v>
      </c>
      <c r="E21" s="71">
        <f>+'1 pr. asignavimai'!D56</f>
        <v>232.9</v>
      </c>
      <c r="F21" s="71">
        <f>+'1 pr. asignavimai'!E56</f>
        <v>0</v>
      </c>
      <c r="G21" s="71">
        <f>+'1 pr. asignavimai'!F56</f>
        <v>0</v>
      </c>
    </row>
    <row r="22" spans="1:7" ht="51" customHeight="1" x14ac:dyDescent="0.25">
      <c r="A22" s="123" t="s">
        <v>139</v>
      </c>
      <c r="B22" s="122" t="s">
        <v>91</v>
      </c>
      <c r="C22" s="51" t="s">
        <v>78</v>
      </c>
      <c r="D22" s="70">
        <f>+'1 pr. asignavimai'!C57</f>
        <v>510.8</v>
      </c>
      <c r="E22" s="70">
        <f>+'1 pr. asignavimai'!D57</f>
        <v>0</v>
      </c>
      <c r="F22" s="70">
        <f>+'1 pr. asignavimai'!E57</f>
        <v>0</v>
      </c>
      <c r="G22" s="70">
        <f>+'1 pr. asignavimai'!F57</f>
        <v>510.8</v>
      </c>
    </row>
    <row r="23" spans="1:7" ht="51" customHeight="1" x14ac:dyDescent="0.25">
      <c r="A23" s="123"/>
      <c r="B23" s="122"/>
      <c r="C23" s="51" t="s">
        <v>90</v>
      </c>
      <c r="D23" s="70">
        <f>+'1 pr. asignavimai'!C79</f>
        <v>25</v>
      </c>
      <c r="E23" s="70">
        <f>+'1 pr. asignavimai'!D79</f>
        <v>0</v>
      </c>
      <c r="F23" s="70">
        <f>+'1 pr. asignavimai'!E79</f>
        <v>0</v>
      </c>
      <c r="G23" s="70">
        <f>+'1 pr. asignavimai'!F79</f>
        <v>25</v>
      </c>
    </row>
    <row r="24" spans="1:7" ht="33.75" customHeight="1" x14ac:dyDescent="0.25">
      <c r="A24" s="123"/>
      <c r="B24" s="122"/>
      <c r="C24" s="51" t="s">
        <v>11</v>
      </c>
      <c r="D24" s="70">
        <f>+'1 pr. asignavimai'!C83</f>
        <v>5348.2</v>
      </c>
      <c r="E24" s="70">
        <f>+'1 pr. asignavimai'!D83</f>
        <v>5348.2</v>
      </c>
      <c r="F24" s="70">
        <f>+'1 pr. asignavimai'!E83</f>
        <v>0</v>
      </c>
      <c r="G24" s="70">
        <f>+'1 pr. asignavimai'!F83</f>
        <v>0</v>
      </c>
    </row>
    <row r="25" spans="1:7" ht="18" customHeight="1" x14ac:dyDescent="0.25">
      <c r="A25" s="123"/>
      <c r="B25" s="122"/>
      <c r="C25" s="51" t="s">
        <v>134</v>
      </c>
      <c r="D25" s="71">
        <f>SUM(D22:D24)</f>
        <v>5884</v>
      </c>
      <c r="E25" s="71">
        <f t="shared" ref="E25:G25" si="2">SUM(E22:E24)</f>
        <v>5348.2</v>
      </c>
      <c r="F25" s="71">
        <f t="shared" si="2"/>
        <v>0</v>
      </c>
      <c r="G25" s="71">
        <f t="shared" si="2"/>
        <v>535.79999999999995</v>
      </c>
    </row>
    <row r="26" spans="1:7" ht="34.5" customHeight="1" x14ac:dyDescent="0.25">
      <c r="A26" s="123" t="s">
        <v>140</v>
      </c>
      <c r="B26" s="122" t="s">
        <v>124</v>
      </c>
      <c r="C26" s="51" t="s">
        <v>10</v>
      </c>
      <c r="D26" s="70">
        <f>+'1 pr. asignavimai'!C43</f>
        <v>148.19999999999999</v>
      </c>
      <c r="E26" s="70">
        <f>+'1 pr. asignavimai'!D43</f>
        <v>148.19999999999999</v>
      </c>
      <c r="F26" s="70">
        <f>+'1 pr. asignavimai'!E43</f>
        <v>0</v>
      </c>
      <c r="G26" s="70">
        <f>+'1 pr. asignavimai'!F43</f>
        <v>0</v>
      </c>
    </row>
    <row r="27" spans="1:7" ht="49.5" customHeight="1" x14ac:dyDescent="0.25">
      <c r="A27" s="123"/>
      <c r="B27" s="122"/>
      <c r="C27" s="51" t="s">
        <v>78</v>
      </c>
      <c r="D27" s="70">
        <f>+'1 pr. asignavimai'!C61</f>
        <v>2441.8000000000002</v>
      </c>
      <c r="E27" s="70">
        <f>+'1 pr. asignavimai'!D61</f>
        <v>0</v>
      </c>
      <c r="F27" s="70">
        <f>+'1 pr. asignavimai'!E61</f>
        <v>0</v>
      </c>
      <c r="G27" s="70">
        <f>+'1 pr. asignavimai'!F61</f>
        <v>2441.8000000000002</v>
      </c>
    </row>
    <row r="28" spans="1:7" ht="34.5" customHeight="1" x14ac:dyDescent="0.25">
      <c r="A28" s="123"/>
      <c r="B28" s="122"/>
      <c r="C28" s="51" t="s">
        <v>11</v>
      </c>
      <c r="D28" s="70">
        <f>+'1 pr. asignavimai'!C89</f>
        <v>6903.9</v>
      </c>
      <c r="E28" s="70">
        <f>+'1 pr. asignavimai'!D89</f>
        <v>6647.3</v>
      </c>
      <c r="F28" s="70">
        <f>+'1 pr. asignavimai'!E89</f>
        <v>0</v>
      </c>
      <c r="G28" s="70">
        <f>+'1 pr. asignavimai'!F89</f>
        <v>256.60000000000002</v>
      </c>
    </row>
    <row r="29" spans="1:7" ht="18" customHeight="1" x14ac:dyDescent="0.25">
      <c r="A29" s="123"/>
      <c r="B29" s="122"/>
      <c r="C29" s="51" t="s">
        <v>134</v>
      </c>
      <c r="D29" s="71">
        <f>SUM(D26:D28)</f>
        <v>9493.9</v>
      </c>
      <c r="E29" s="71">
        <f t="shared" ref="E29:G29" si="3">SUM(E26:E28)</f>
        <v>6795.5</v>
      </c>
      <c r="F29" s="71">
        <f t="shared" si="3"/>
        <v>0</v>
      </c>
      <c r="G29" s="71">
        <f t="shared" si="3"/>
        <v>2698.4</v>
      </c>
    </row>
    <row r="30" spans="1:7" ht="31.5" x14ac:dyDescent="0.25">
      <c r="A30" s="123" t="s">
        <v>141</v>
      </c>
      <c r="B30" s="122" t="s">
        <v>246</v>
      </c>
      <c r="C30" s="51" t="s">
        <v>10</v>
      </c>
      <c r="D30" s="70">
        <f>+'1 pr. asignavimai'!C44</f>
        <v>230.2</v>
      </c>
      <c r="E30" s="70">
        <f>+'1 pr. asignavimai'!D44</f>
        <v>230.2</v>
      </c>
      <c r="F30" s="70">
        <f>+'1 pr. asignavimai'!E44</f>
        <v>0</v>
      </c>
      <c r="G30" s="70">
        <f>+'1 pr. asignavimai'!F44</f>
        <v>0</v>
      </c>
    </row>
    <row r="31" spans="1:7" ht="47.25" x14ac:dyDescent="0.25">
      <c r="A31" s="123"/>
      <c r="B31" s="122"/>
      <c r="C31" s="51" t="s">
        <v>78</v>
      </c>
      <c r="D31" s="70">
        <f>+'1 pr. asignavimai'!C62</f>
        <v>625.29999999999995</v>
      </c>
      <c r="E31" s="70">
        <f>+'1 pr. asignavimai'!D62</f>
        <v>20</v>
      </c>
      <c r="F31" s="70">
        <f>+'1 pr. asignavimai'!E62</f>
        <v>0</v>
      </c>
      <c r="G31" s="70">
        <f>+'1 pr. asignavimai'!F62</f>
        <v>605.29999999999995</v>
      </c>
    </row>
    <row r="32" spans="1:7" ht="31.5" x14ac:dyDescent="0.25">
      <c r="A32" s="123"/>
      <c r="B32" s="122"/>
      <c r="C32" s="51" t="s">
        <v>11</v>
      </c>
      <c r="D32" s="70">
        <f>+'1 pr. asignavimai'!C90</f>
        <v>10879.2</v>
      </c>
      <c r="E32" s="70">
        <f>+'1 pr. asignavimai'!D90</f>
        <v>9144.2999999999993</v>
      </c>
      <c r="F32" s="70">
        <f>+'1 pr. asignavimai'!E90</f>
        <v>295.8</v>
      </c>
      <c r="G32" s="70">
        <f>+'1 pr. asignavimai'!F90</f>
        <v>1734.9</v>
      </c>
    </row>
    <row r="33" spans="1:7" ht="19.5" customHeight="1" x14ac:dyDescent="0.25">
      <c r="A33" s="123"/>
      <c r="B33" s="122"/>
      <c r="C33" s="51" t="s">
        <v>134</v>
      </c>
      <c r="D33" s="71">
        <f>SUM(D30:D32)</f>
        <v>11734.7</v>
      </c>
      <c r="E33" s="71">
        <f t="shared" ref="E33:G33" si="4">SUM(E30:E32)</f>
        <v>9394.5</v>
      </c>
      <c r="F33" s="71">
        <f t="shared" si="4"/>
        <v>295.8</v>
      </c>
      <c r="G33" s="71">
        <f t="shared" si="4"/>
        <v>2340.1999999999998</v>
      </c>
    </row>
    <row r="34" spans="1:7" ht="47.25" x14ac:dyDescent="0.25">
      <c r="A34" s="123" t="s">
        <v>150</v>
      </c>
      <c r="B34" s="127" t="s">
        <v>142</v>
      </c>
      <c r="C34" s="51" t="s">
        <v>78</v>
      </c>
      <c r="D34" s="70">
        <f>+'1 pr. asignavimai'!C66</f>
        <v>209.3</v>
      </c>
      <c r="E34" s="70">
        <f>+'1 pr. asignavimai'!D66</f>
        <v>0</v>
      </c>
      <c r="F34" s="70">
        <f>+'1 pr. asignavimai'!E66</f>
        <v>0</v>
      </c>
      <c r="G34" s="70">
        <f>+'1 pr. asignavimai'!F66</f>
        <v>209.3</v>
      </c>
    </row>
    <row r="35" spans="1:7" ht="47.25" customHeight="1" x14ac:dyDescent="0.25">
      <c r="A35" s="123"/>
      <c r="B35" s="130"/>
      <c r="C35" s="51" t="s">
        <v>12</v>
      </c>
      <c r="D35" s="70">
        <f>+'1 pr. asignavimai'!C101</f>
        <v>4590.7</v>
      </c>
      <c r="E35" s="70">
        <f>+'1 pr. asignavimai'!D101</f>
        <v>4400.5</v>
      </c>
      <c r="F35" s="70">
        <f>+'1 pr. asignavimai'!E101</f>
        <v>1785.3</v>
      </c>
      <c r="G35" s="70">
        <f>+'1 pr. asignavimai'!F101</f>
        <v>190.2</v>
      </c>
    </row>
    <row r="36" spans="1:7" ht="18.75" customHeight="1" x14ac:dyDescent="0.25">
      <c r="A36" s="123"/>
      <c r="B36" s="131"/>
      <c r="C36" s="51" t="s">
        <v>134</v>
      </c>
      <c r="D36" s="71">
        <f>SUM(D34:D35)</f>
        <v>4800</v>
      </c>
      <c r="E36" s="71">
        <f t="shared" ref="E36:G36" si="5">SUM(E34:E35)</f>
        <v>4400.5</v>
      </c>
      <c r="F36" s="71">
        <f t="shared" si="5"/>
        <v>1785.3</v>
      </c>
      <c r="G36" s="71">
        <f t="shared" si="5"/>
        <v>399.5</v>
      </c>
    </row>
    <row r="37" spans="1:7" ht="36" customHeight="1" x14ac:dyDescent="0.25">
      <c r="A37" s="64" t="s">
        <v>143</v>
      </c>
      <c r="B37" s="65" t="s">
        <v>144</v>
      </c>
      <c r="C37" s="51" t="s">
        <v>10</v>
      </c>
      <c r="D37" s="71">
        <f>+'1 pr. asignavimai'!C45</f>
        <v>43.1</v>
      </c>
      <c r="E37" s="71">
        <f>+'1 pr. asignavimai'!D45</f>
        <v>43.1</v>
      </c>
      <c r="F37" s="71">
        <f>+'1 pr. asignavimai'!E45</f>
        <v>0</v>
      </c>
      <c r="G37" s="71">
        <f>+'1 pr. asignavimai'!F45</f>
        <v>0</v>
      </c>
    </row>
    <row r="38" spans="1:7" ht="51.75" customHeight="1" x14ac:dyDescent="0.25">
      <c r="A38" s="123" t="s">
        <v>145</v>
      </c>
      <c r="B38" s="122" t="s">
        <v>100</v>
      </c>
      <c r="C38" s="51" t="s">
        <v>78</v>
      </c>
      <c r="D38" s="70">
        <f>+'1 pr. asignavimai'!C67</f>
        <v>719.7</v>
      </c>
      <c r="E38" s="70">
        <f>+'1 pr. asignavimai'!D67</f>
        <v>7.1</v>
      </c>
      <c r="F38" s="70">
        <f>+'1 pr. asignavimai'!E67</f>
        <v>2.4</v>
      </c>
      <c r="G38" s="70">
        <f>+'1 pr. asignavimai'!F67</f>
        <v>712.6</v>
      </c>
    </row>
    <row r="39" spans="1:7" ht="36" customHeight="1" x14ac:dyDescent="0.25">
      <c r="A39" s="123"/>
      <c r="B39" s="122"/>
      <c r="C39" s="51" t="s">
        <v>11</v>
      </c>
      <c r="D39" s="70">
        <f>+'1 pr. asignavimai'!C94</f>
        <v>1854.8</v>
      </c>
      <c r="E39" s="70">
        <f>+'1 pr. asignavimai'!D94</f>
        <v>1448.5</v>
      </c>
      <c r="F39" s="70">
        <f>+'1 pr. asignavimai'!E94</f>
        <v>0</v>
      </c>
      <c r="G39" s="70">
        <f>+'1 pr. asignavimai'!F94</f>
        <v>406.3</v>
      </c>
    </row>
    <row r="40" spans="1:7" ht="53.25" customHeight="1" x14ac:dyDescent="0.25">
      <c r="A40" s="123"/>
      <c r="B40" s="122"/>
      <c r="C40" s="51" t="s">
        <v>12</v>
      </c>
      <c r="D40" s="70">
        <f>+'1 pr. asignavimai'!C105</f>
        <v>61665.599999999999</v>
      </c>
      <c r="E40" s="70">
        <f>+'1 pr. asignavimai'!D105</f>
        <v>61453.3</v>
      </c>
      <c r="F40" s="70">
        <f>+'1 pr. asignavimai'!E105</f>
        <v>40083.800000000003</v>
      </c>
      <c r="G40" s="70">
        <f>+'1 pr. asignavimai'!F105</f>
        <v>212.3</v>
      </c>
    </row>
    <row r="41" spans="1:7" ht="20.25" customHeight="1" x14ac:dyDescent="0.25">
      <c r="A41" s="123"/>
      <c r="B41" s="122"/>
      <c r="C41" s="51" t="s">
        <v>134</v>
      </c>
      <c r="D41" s="71">
        <f>SUM(D38:D40)</f>
        <v>64240.1</v>
      </c>
      <c r="E41" s="71">
        <f>SUM(E38:E40)</f>
        <v>62908.9</v>
      </c>
      <c r="F41" s="71">
        <f>SUM(F38:F40)</f>
        <v>40086.199999999997</v>
      </c>
      <c r="G41" s="71">
        <f>SUM(G38:G40)</f>
        <v>1331.2</v>
      </c>
    </row>
    <row r="42" spans="1:7" ht="52.5" customHeight="1" x14ac:dyDescent="0.25">
      <c r="A42" s="123" t="s">
        <v>146</v>
      </c>
      <c r="B42" s="122" t="s">
        <v>104</v>
      </c>
      <c r="C42" s="51" t="s">
        <v>78</v>
      </c>
      <c r="D42" s="70">
        <f>+'1 pr. asignavimai'!C68</f>
        <v>1681.3</v>
      </c>
      <c r="E42" s="70">
        <f>+'1 pr. asignavimai'!D68</f>
        <v>0</v>
      </c>
      <c r="F42" s="70">
        <f>+'1 pr. asignavimai'!E68</f>
        <v>0</v>
      </c>
      <c r="G42" s="70">
        <f>+'1 pr. asignavimai'!F68</f>
        <v>1681.3</v>
      </c>
    </row>
    <row r="43" spans="1:7" ht="36" customHeight="1" x14ac:dyDescent="0.25">
      <c r="A43" s="123"/>
      <c r="B43" s="122"/>
      <c r="C43" s="51" t="s">
        <v>11</v>
      </c>
      <c r="D43" s="70">
        <f>+'1 pr. asignavimai'!C98</f>
        <v>277.5</v>
      </c>
      <c r="E43" s="70">
        <f>+'1 pr. asignavimai'!D98</f>
        <v>0</v>
      </c>
      <c r="F43" s="70">
        <f>+'1 pr. asignavimai'!E98</f>
        <v>0</v>
      </c>
      <c r="G43" s="70">
        <f>+'1 pr. asignavimai'!F98</f>
        <v>277.5</v>
      </c>
    </row>
    <row r="44" spans="1:7" ht="50.25" customHeight="1" x14ac:dyDescent="0.25">
      <c r="A44" s="123"/>
      <c r="B44" s="122"/>
      <c r="C44" s="51" t="s">
        <v>12</v>
      </c>
      <c r="D44" s="70">
        <f>+'1 pr. asignavimai'!C112</f>
        <v>5267.3</v>
      </c>
      <c r="E44" s="70">
        <f>+'1 pr. asignavimai'!D112</f>
        <v>5121.3999999999996</v>
      </c>
      <c r="F44" s="70">
        <f>+'1 pr. asignavimai'!E112</f>
        <v>2003.3</v>
      </c>
      <c r="G44" s="70">
        <f>+'1 pr. asignavimai'!F112</f>
        <v>145.9</v>
      </c>
    </row>
    <row r="45" spans="1:7" ht="21.75" customHeight="1" x14ac:dyDescent="0.25">
      <c r="A45" s="123"/>
      <c r="B45" s="122"/>
      <c r="C45" s="51" t="s">
        <v>134</v>
      </c>
      <c r="D45" s="71">
        <f>SUM(D42:D44)</f>
        <v>7226.1</v>
      </c>
      <c r="E45" s="71">
        <f t="shared" ref="E45:G45" si="6">SUM(E42:E44)</f>
        <v>5121.3999999999996</v>
      </c>
      <c r="F45" s="71">
        <f t="shared" si="6"/>
        <v>2003.3</v>
      </c>
      <c r="G45" s="71">
        <f t="shared" si="6"/>
        <v>2104.6999999999998</v>
      </c>
    </row>
    <row r="46" spans="1:7" ht="51.75" customHeight="1" x14ac:dyDescent="0.25">
      <c r="A46" s="123" t="s">
        <v>147</v>
      </c>
      <c r="B46" s="127" t="s">
        <v>107</v>
      </c>
      <c r="C46" s="51" t="s">
        <v>78</v>
      </c>
      <c r="D46" s="70">
        <f>+'1 pr. asignavimai'!C72</f>
        <v>236.8</v>
      </c>
      <c r="E46" s="70">
        <f>+'1 pr. asignavimai'!D72</f>
        <v>0</v>
      </c>
      <c r="F46" s="70">
        <f>+'1 pr. asignavimai'!E72</f>
        <v>0</v>
      </c>
      <c r="G46" s="70">
        <f>+'1 pr. asignavimai'!F72</f>
        <v>236.8</v>
      </c>
    </row>
    <row r="47" spans="1:7" ht="36.75" customHeight="1" x14ac:dyDescent="0.25">
      <c r="A47" s="123"/>
      <c r="B47" s="130"/>
      <c r="C47" s="51" t="s">
        <v>11</v>
      </c>
      <c r="D47" s="70">
        <f>+'1 pr. asignavimai'!C99</f>
        <v>1002.8</v>
      </c>
      <c r="E47" s="70">
        <f>+'1 pr. asignavimai'!D99</f>
        <v>195.2</v>
      </c>
      <c r="F47" s="70">
        <f>+'1 pr. asignavimai'!E99</f>
        <v>0</v>
      </c>
      <c r="G47" s="70">
        <f>+'1 pr. asignavimai'!F99</f>
        <v>807.6</v>
      </c>
    </row>
    <row r="48" spans="1:7" ht="36" customHeight="1" x14ac:dyDescent="0.25">
      <c r="A48" s="123"/>
      <c r="B48" s="130"/>
      <c r="C48" s="51" t="s">
        <v>13</v>
      </c>
      <c r="D48" s="70">
        <f>+'1 pr. asignavimai'!C117</f>
        <v>14130.2</v>
      </c>
      <c r="E48" s="70">
        <f>+'1 pr. asignavimai'!D117</f>
        <v>14049.9</v>
      </c>
      <c r="F48" s="70">
        <f>+'1 pr. asignavimai'!E117</f>
        <v>3412.2</v>
      </c>
      <c r="G48" s="70">
        <f>+'1 pr. asignavimai'!F117</f>
        <v>80.3</v>
      </c>
    </row>
    <row r="49" spans="1:7" ht="21" customHeight="1" x14ac:dyDescent="0.25">
      <c r="A49" s="123"/>
      <c r="B49" s="131"/>
      <c r="C49" s="51" t="s">
        <v>134</v>
      </c>
      <c r="D49" s="71">
        <f>SUM(D46:D48)</f>
        <v>15369.8</v>
      </c>
      <c r="E49" s="71">
        <f t="shared" ref="E49:G49" si="7">SUM(E46:E48)</f>
        <v>14245.1</v>
      </c>
      <c r="F49" s="71">
        <f t="shared" si="7"/>
        <v>3412.2</v>
      </c>
      <c r="G49" s="71">
        <f t="shared" si="7"/>
        <v>1124.7</v>
      </c>
    </row>
    <row r="50" spans="1:7" ht="31.5" x14ac:dyDescent="0.25">
      <c r="A50" s="124" t="s">
        <v>201</v>
      </c>
      <c r="B50" s="127" t="s">
        <v>148</v>
      </c>
      <c r="C50" s="51" t="s">
        <v>10</v>
      </c>
      <c r="D50" s="70">
        <f>+'1 pr. asignavimai'!C46</f>
        <v>78.2</v>
      </c>
      <c r="E50" s="70">
        <f>+'1 pr. asignavimai'!D46</f>
        <v>0</v>
      </c>
      <c r="F50" s="70">
        <f>+'1 pr. asignavimai'!E46</f>
        <v>0</v>
      </c>
      <c r="G50" s="70">
        <f>+'1 pr. asignavimai'!F46</f>
        <v>78.2</v>
      </c>
    </row>
    <row r="51" spans="1:7" ht="47.25" x14ac:dyDescent="0.25">
      <c r="A51" s="125"/>
      <c r="B51" s="128"/>
      <c r="C51" s="51" t="s">
        <v>78</v>
      </c>
      <c r="D51" s="70">
        <f>+'1 pr. asignavimai'!C73</f>
        <v>705.5</v>
      </c>
      <c r="E51" s="70">
        <f>+'1 pr. asignavimai'!D73</f>
        <v>0</v>
      </c>
      <c r="F51" s="70">
        <f>+'1 pr. asignavimai'!E73</f>
        <v>0</v>
      </c>
      <c r="G51" s="70">
        <f>+'1 pr. asignavimai'!F73</f>
        <v>705.5</v>
      </c>
    </row>
    <row r="52" spans="1:7" ht="31.5" x14ac:dyDescent="0.25">
      <c r="A52" s="125"/>
      <c r="B52" s="128"/>
      <c r="C52" s="51" t="s">
        <v>13</v>
      </c>
      <c r="D52" s="70">
        <f>+'1 pr. asignavimai'!C129</f>
        <v>1622.8</v>
      </c>
      <c r="E52" s="70">
        <f>+'1 pr. asignavimai'!D129</f>
        <v>1601.4</v>
      </c>
      <c r="F52" s="70">
        <f>+'1 pr. asignavimai'!E129</f>
        <v>849.7</v>
      </c>
      <c r="G52" s="70">
        <f>+'1 pr. asignavimai'!F129</f>
        <v>21.4</v>
      </c>
    </row>
    <row r="53" spans="1:7" ht="15.75" x14ac:dyDescent="0.25">
      <c r="A53" s="126"/>
      <c r="B53" s="129"/>
      <c r="C53" s="51" t="s">
        <v>134</v>
      </c>
      <c r="D53" s="71">
        <f>SUM(D50:D52)</f>
        <v>2406.5</v>
      </c>
      <c r="E53" s="71">
        <f t="shared" ref="E53:G53" si="8">SUM(E50:E52)</f>
        <v>1601.4</v>
      </c>
      <c r="F53" s="71">
        <f t="shared" si="8"/>
        <v>849.7</v>
      </c>
      <c r="G53" s="71">
        <f t="shared" si="8"/>
        <v>805.1</v>
      </c>
    </row>
    <row r="54" spans="1:7" ht="15.75" x14ac:dyDescent="0.25">
      <c r="A54" s="52" t="s">
        <v>130</v>
      </c>
      <c r="B54" s="20" t="s">
        <v>149</v>
      </c>
      <c r="C54" s="20"/>
      <c r="D54" s="71">
        <f>+D15+D16+D20+D21+D25+D29+D33+D36+D37+D41+D45+D49+D53</f>
        <v>139355.5</v>
      </c>
      <c r="E54" s="71">
        <f t="shared" ref="E54:G54" si="9">+E15+E16+E20+E21+E25+E29+E33+E36+E37+E41+E45+E49+E53</f>
        <v>121132.2</v>
      </c>
      <c r="F54" s="71">
        <f t="shared" si="9"/>
        <v>53235.8</v>
      </c>
      <c r="G54" s="71">
        <f t="shared" si="9"/>
        <v>18223.3</v>
      </c>
    </row>
    <row r="55" spans="1:7" ht="15.75" x14ac:dyDescent="0.25">
      <c r="A55" s="103" t="s">
        <v>236</v>
      </c>
      <c r="B55" s="104"/>
      <c r="C55" s="76" t="s">
        <v>2</v>
      </c>
      <c r="D55" s="47"/>
      <c r="E55" s="47"/>
      <c r="F55" s="47"/>
      <c r="G55" s="47"/>
    </row>
    <row r="56" spans="1:7" ht="15.75" x14ac:dyDescent="0.25">
      <c r="A56" s="103" t="s">
        <v>237</v>
      </c>
      <c r="B56" s="104"/>
      <c r="C56" s="18" t="s">
        <v>209</v>
      </c>
      <c r="D56" s="47">
        <f>+E56+G56</f>
        <v>3579.7</v>
      </c>
      <c r="E56" s="47"/>
      <c r="F56" s="47"/>
      <c r="G56" s="47">
        <v>3579.7</v>
      </c>
    </row>
    <row r="57" spans="1:7" ht="20.25" customHeight="1" x14ac:dyDescent="0.25">
      <c r="A57" s="103" t="s">
        <v>238</v>
      </c>
      <c r="B57" s="132" t="s">
        <v>239</v>
      </c>
      <c r="C57" s="133"/>
      <c r="D57" s="46">
        <f>+D54-D56</f>
        <v>135775.79999999999</v>
      </c>
      <c r="E57" s="46">
        <f t="shared" ref="E57:G57" si="10">+E54-E56</f>
        <v>121132.2</v>
      </c>
      <c r="F57" s="46">
        <f t="shared" si="10"/>
        <v>53235.8</v>
      </c>
      <c r="G57" s="46">
        <f t="shared" si="10"/>
        <v>14643.6</v>
      </c>
    </row>
    <row r="59" spans="1:7" x14ac:dyDescent="0.2">
      <c r="B59" s="45"/>
      <c r="C59" s="45"/>
    </row>
    <row r="61" spans="1:7" x14ac:dyDescent="0.2">
      <c r="D61" s="81"/>
      <c r="E61" s="81"/>
      <c r="F61" s="81"/>
      <c r="G61" s="81"/>
    </row>
    <row r="63" spans="1:7" x14ac:dyDescent="0.2">
      <c r="D63" s="81"/>
    </row>
  </sheetData>
  <mergeCells count="29">
    <mergeCell ref="B57:C57"/>
    <mergeCell ref="A5:G6"/>
    <mergeCell ref="A9:A11"/>
    <mergeCell ref="B9:B11"/>
    <mergeCell ref="C9:C11"/>
    <mergeCell ref="D9:D11"/>
    <mergeCell ref="E9:G9"/>
    <mergeCell ref="E10:F10"/>
    <mergeCell ref="G10:G11"/>
    <mergeCell ref="A13:A15"/>
    <mergeCell ref="B13:B15"/>
    <mergeCell ref="A17:A20"/>
    <mergeCell ref="B17:B20"/>
    <mergeCell ref="A22:A25"/>
    <mergeCell ref="B22:B25"/>
    <mergeCell ref="A26:A29"/>
    <mergeCell ref="B26:B29"/>
    <mergeCell ref="A30:A33"/>
    <mergeCell ref="B30:B33"/>
    <mergeCell ref="A34:A36"/>
    <mergeCell ref="A50:A53"/>
    <mergeCell ref="B50:B53"/>
    <mergeCell ref="B46:B49"/>
    <mergeCell ref="B34:B36"/>
    <mergeCell ref="A38:A41"/>
    <mergeCell ref="B38:B41"/>
    <mergeCell ref="A42:A45"/>
    <mergeCell ref="B42:B45"/>
    <mergeCell ref="A46:A49"/>
  </mergeCells>
  <pageMargins left="0.9055118110236221" right="0.51181102362204722" top="0.74803149606299213" bottom="0.59055118110236227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Zeros="0" topLeftCell="A34" workbookViewId="0">
      <selection activeCell="B8" sqref="B8:B10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85"/>
      <c r="B1" s="85"/>
      <c r="C1" s="42" t="s">
        <v>127</v>
      </c>
      <c r="D1" s="85"/>
      <c r="E1" s="85"/>
      <c r="F1" s="85"/>
    </row>
    <row r="2" spans="1:6" ht="15.75" x14ac:dyDescent="0.25">
      <c r="A2" s="85"/>
      <c r="B2" s="85"/>
      <c r="C2" s="2" t="s">
        <v>168</v>
      </c>
      <c r="D2" s="85"/>
      <c r="E2" s="85"/>
      <c r="F2" s="85"/>
    </row>
    <row r="3" spans="1:6" ht="15.75" x14ac:dyDescent="0.25">
      <c r="A3" s="85"/>
      <c r="B3" s="85"/>
      <c r="C3" s="2" t="s">
        <v>159</v>
      </c>
      <c r="D3" s="85"/>
      <c r="E3" s="85"/>
      <c r="F3" s="85"/>
    </row>
    <row r="4" spans="1:6" ht="15.75" x14ac:dyDescent="0.25">
      <c r="A4" s="85"/>
      <c r="B4" s="85"/>
      <c r="C4" s="85"/>
      <c r="D4" s="85"/>
      <c r="E4" s="85"/>
      <c r="F4" s="85"/>
    </row>
    <row r="5" spans="1:6" s="3" customFormat="1" ht="15.75" x14ac:dyDescent="0.25">
      <c r="A5" s="137" t="s">
        <v>241</v>
      </c>
      <c r="B5" s="137"/>
      <c r="C5" s="137"/>
      <c r="D5" s="137"/>
      <c r="E5" s="137"/>
      <c r="F5" s="137"/>
    </row>
    <row r="6" spans="1:6" s="3" customFormat="1" ht="15.75" x14ac:dyDescent="0.25">
      <c r="A6" s="108"/>
      <c r="B6" s="108"/>
      <c r="C6" s="108"/>
      <c r="D6" s="108"/>
      <c r="E6" s="108"/>
      <c r="F6" s="108"/>
    </row>
    <row r="7" spans="1:6" s="114" customFormat="1" ht="15.75" x14ac:dyDescent="0.25">
      <c r="A7" s="111"/>
      <c r="B7" s="112"/>
      <c r="C7" s="115"/>
      <c r="D7" s="115"/>
      <c r="E7" s="115"/>
      <c r="F7" s="113" t="s">
        <v>206</v>
      </c>
    </row>
    <row r="8" spans="1:6" s="3" customFormat="1" ht="15.75" x14ac:dyDescent="0.25">
      <c r="A8" s="119" t="s">
        <v>0</v>
      </c>
      <c r="B8" s="119" t="s">
        <v>253</v>
      </c>
      <c r="C8" s="120" t="s">
        <v>1</v>
      </c>
      <c r="D8" s="121" t="s">
        <v>2</v>
      </c>
      <c r="E8" s="121"/>
      <c r="F8" s="121"/>
    </row>
    <row r="9" spans="1:6" s="3" customFormat="1" ht="15.75" x14ac:dyDescent="0.25">
      <c r="A9" s="119"/>
      <c r="B9" s="119"/>
      <c r="C9" s="120"/>
      <c r="D9" s="120" t="s">
        <v>53</v>
      </c>
      <c r="E9" s="120"/>
      <c r="F9" s="120" t="s">
        <v>54</v>
      </c>
    </row>
    <row r="10" spans="1:6" s="3" customFormat="1" ht="47.25" x14ac:dyDescent="0.25">
      <c r="A10" s="119"/>
      <c r="B10" s="119"/>
      <c r="C10" s="120"/>
      <c r="D10" s="35" t="s">
        <v>55</v>
      </c>
      <c r="E10" s="35" t="s">
        <v>56</v>
      </c>
      <c r="F10" s="120"/>
    </row>
    <row r="11" spans="1:6" s="3" customFormat="1" ht="15.75" x14ac:dyDescent="0.25">
      <c r="A11" s="105">
        <v>1</v>
      </c>
      <c r="B11" s="105">
        <v>2</v>
      </c>
      <c r="C11" s="106">
        <v>3</v>
      </c>
      <c r="D11" s="106">
        <v>4</v>
      </c>
      <c r="E11" s="106">
        <v>5</v>
      </c>
      <c r="F11" s="106">
        <v>6</v>
      </c>
    </row>
    <row r="12" spans="1:6" s="3" customFormat="1" ht="31.5" x14ac:dyDescent="0.25">
      <c r="A12" s="37">
        <v>1</v>
      </c>
      <c r="B12" s="80" t="s">
        <v>211</v>
      </c>
      <c r="C12" s="46">
        <f>+C14+C16+C18+C22</f>
        <v>1265.5999999999999</v>
      </c>
      <c r="D12" s="46">
        <f>+D14+D16+D18+D22</f>
        <v>1182.3</v>
      </c>
      <c r="E12" s="46">
        <f>+E14+E16+E18+E22</f>
        <v>63.6</v>
      </c>
      <c r="F12" s="46">
        <f>+F14+F16+F18+F22</f>
        <v>83.3</v>
      </c>
    </row>
    <row r="13" spans="1:6" s="3" customFormat="1" ht="15.75" x14ac:dyDescent="0.25">
      <c r="A13" s="37">
        <v>2</v>
      </c>
      <c r="B13" s="106" t="s">
        <v>2</v>
      </c>
      <c r="C13" s="47">
        <f>+D13+F13</f>
        <v>0</v>
      </c>
      <c r="D13" s="47"/>
      <c r="E13" s="47"/>
      <c r="F13" s="47"/>
    </row>
    <row r="14" spans="1:6" s="3" customFormat="1" ht="15.75" x14ac:dyDescent="0.25">
      <c r="A14" s="37">
        <v>3</v>
      </c>
      <c r="B14" s="20" t="s">
        <v>10</v>
      </c>
      <c r="C14" s="46">
        <f>+C15</f>
        <v>0.2</v>
      </c>
      <c r="D14" s="46">
        <f>+D15</f>
        <v>0.2</v>
      </c>
      <c r="E14" s="46">
        <f>+E15</f>
        <v>0</v>
      </c>
      <c r="F14" s="46">
        <f>+F15</f>
        <v>0</v>
      </c>
    </row>
    <row r="15" spans="1:6" s="3" customFormat="1" ht="15.75" x14ac:dyDescent="0.25">
      <c r="A15" s="37">
        <v>4</v>
      </c>
      <c r="B15" s="18" t="s">
        <v>60</v>
      </c>
      <c r="C15" s="116">
        <f>+D15+F15</f>
        <v>0.2</v>
      </c>
      <c r="D15" s="47">
        <v>0.2</v>
      </c>
      <c r="E15" s="47"/>
      <c r="F15" s="47"/>
    </row>
    <row r="16" spans="1:6" s="3" customFormat="1" ht="15.75" x14ac:dyDescent="0.25">
      <c r="A16" s="37">
        <v>5</v>
      </c>
      <c r="B16" s="20" t="s">
        <v>11</v>
      </c>
      <c r="C16" s="46">
        <f>+C17</f>
        <v>4.2</v>
      </c>
      <c r="D16" s="46">
        <f>+D17</f>
        <v>4.2</v>
      </c>
      <c r="E16" s="46">
        <f>+E17</f>
        <v>0.3</v>
      </c>
      <c r="F16" s="46">
        <f>+F17</f>
        <v>0</v>
      </c>
    </row>
    <row r="17" spans="1:6" s="3" customFormat="1" ht="31.5" x14ac:dyDescent="0.25">
      <c r="A17" s="37">
        <v>6</v>
      </c>
      <c r="B17" s="18" t="s">
        <v>93</v>
      </c>
      <c r="C17" s="47">
        <f>+D17+F17</f>
        <v>4.2</v>
      </c>
      <c r="D17" s="47">
        <v>4.2</v>
      </c>
      <c r="E17" s="47">
        <v>0.3</v>
      </c>
      <c r="F17" s="47"/>
    </row>
    <row r="18" spans="1:6" s="3" customFormat="1" ht="15.75" x14ac:dyDescent="0.25">
      <c r="A18" s="37">
        <v>7</v>
      </c>
      <c r="B18" s="15" t="s">
        <v>212</v>
      </c>
      <c r="C18" s="46">
        <f>SUM(C19:C21)</f>
        <v>706.3</v>
      </c>
      <c r="D18" s="46">
        <f>SUM(D19:D21)</f>
        <v>633</v>
      </c>
      <c r="E18" s="46">
        <f>SUM(E19:E21)</f>
        <v>63.3</v>
      </c>
      <c r="F18" s="46">
        <f>SUM(F19:F21)</f>
        <v>73.3</v>
      </c>
    </row>
    <row r="19" spans="1:6" s="3" customFormat="1" ht="31.5" x14ac:dyDescent="0.25">
      <c r="A19" s="37">
        <v>8</v>
      </c>
      <c r="B19" s="16" t="s">
        <v>97</v>
      </c>
      <c r="C19" s="47">
        <f>+D19+F19</f>
        <v>49.3</v>
      </c>
      <c r="D19" s="47">
        <v>27.1</v>
      </c>
      <c r="E19" s="47"/>
      <c r="F19" s="47">
        <v>22.2</v>
      </c>
    </row>
    <row r="20" spans="1:6" s="3" customFormat="1" ht="15.75" x14ac:dyDescent="0.25">
      <c r="A20" s="37">
        <v>9</v>
      </c>
      <c r="B20" s="16" t="s">
        <v>85</v>
      </c>
      <c r="C20" s="47">
        <f>+D20+F20</f>
        <v>588.1</v>
      </c>
      <c r="D20" s="47">
        <v>537</v>
      </c>
      <c r="E20" s="47">
        <v>63.3</v>
      </c>
      <c r="F20" s="47">
        <v>51.1</v>
      </c>
    </row>
    <row r="21" spans="1:6" s="3" customFormat="1" ht="15.75" x14ac:dyDescent="0.25">
      <c r="A21" s="37">
        <v>10</v>
      </c>
      <c r="B21" s="16" t="s">
        <v>104</v>
      </c>
      <c r="C21" s="47">
        <f>+D21+F21</f>
        <v>68.900000000000006</v>
      </c>
      <c r="D21" s="47">
        <v>68.900000000000006</v>
      </c>
      <c r="E21" s="47"/>
      <c r="F21" s="47"/>
    </row>
    <row r="22" spans="1:6" s="3" customFormat="1" ht="15.75" x14ac:dyDescent="0.25">
      <c r="A22" s="37">
        <v>11</v>
      </c>
      <c r="B22" s="15" t="s">
        <v>13</v>
      </c>
      <c r="C22" s="46">
        <f>+C23+C24</f>
        <v>554.9</v>
      </c>
      <c r="D22" s="46">
        <f>+D23+D24</f>
        <v>544.9</v>
      </c>
      <c r="E22" s="46">
        <f>+E23+E24</f>
        <v>0</v>
      </c>
      <c r="F22" s="46">
        <f>+F23+F24</f>
        <v>10</v>
      </c>
    </row>
    <row r="23" spans="1:6" s="3" customFormat="1" ht="15.75" x14ac:dyDescent="0.25">
      <c r="A23" s="37">
        <v>12</v>
      </c>
      <c r="B23" s="16" t="s">
        <v>107</v>
      </c>
      <c r="C23" s="47">
        <f>+D23+F23</f>
        <v>554.5</v>
      </c>
      <c r="D23" s="47">
        <f>478.6+65.9</f>
        <v>544.5</v>
      </c>
      <c r="E23" s="47"/>
      <c r="F23" s="47">
        <v>10</v>
      </c>
    </row>
    <row r="24" spans="1:6" s="3" customFormat="1" ht="15.75" x14ac:dyDescent="0.25">
      <c r="A24" s="37">
        <v>13</v>
      </c>
      <c r="B24" s="16" t="s">
        <v>113</v>
      </c>
      <c r="C24" s="47">
        <f>+D24+F24</f>
        <v>0.4</v>
      </c>
      <c r="D24" s="47">
        <v>0.4</v>
      </c>
      <c r="E24" s="47"/>
      <c r="F24" s="47"/>
    </row>
    <row r="25" spans="1:6" s="3" customFormat="1" ht="31.5" x14ac:dyDescent="0.25">
      <c r="A25" s="37">
        <v>14</v>
      </c>
      <c r="B25" s="80" t="s">
        <v>213</v>
      </c>
      <c r="C25" s="46">
        <f>+C27+C35+C38+C41</f>
        <v>1170.8</v>
      </c>
      <c r="D25" s="46">
        <f>+D27+D35+D38+D41</f>
        <v>1070.0999999999999</v>
      </c>
      <c r="E25" s="46">
        <f>+E27+E35+E38+E41</f>
        <v>0</v>
      </c>
      <c r="F25" s="46">
        <f>+F27+F35+F38+F41</f>
        <v>100.7</v>
      </c>
    </row>
    <row r="26" spans="1:6" s="3" customFormat="1" ht="15.75" x14ac:dyDescent="0.25">
      <c r="A26" s="37">
        <v>15</v>
      </c>
      <c r="B26" s="106" t="s">
        <v>2</v>
      </c>
      <c r="C26" s="47"/>
      <c r="D26" s="47"/>
      <c r="E26" s="47"/>
      <c r="F26" s="47"/>
    </row>
    <row r="27" spans="1:6" s="3" customFormat="1" ht="47.25" x14ac:dyDescent="0.25">
      <c r="A27" s="37">
        <v>16</v>
      </c>
      <c r="B27" s="15" t="s">
        <v>214</v>
      </c>
      <c r="C27" s="46">
        <f>+C29+C31+C33</f>
        <v>207</v>
      </c>
      <c r="D27" s="46">
        <f>+D29+D31+D33</f>
        <v>157</v>
      </c>
      <c r="E27" s="46">
        <f>+E29+E31+E33</f>
        <v>0</v>
      </c>
      <c r="F27" s="46">
        <f>+F29+F31+F33</f>
        <v>50</v>
      </c>
    </row>
    <row r="28" spans="1:6" s="3" customFormat="1" ht="15.75" x14ac:dyDescent="0.25">
      <c r="A28" s="37">
        <v>17</v>
      </c>
      <c r="B28" s="82" t="s">
        <v>2</v>
      </c>
      <c r="C28" s="47"/>
      <c r="D28" s="47"/>
      <c r="E28" s="47"/>
      <c r="F28" s="47"/>
    </row>
    <row r="29" spans="1:6" s="3" customFormat="1" ht="15.75" x14ac:dyDescent="0.25">
      <c r="A29" s="37">
        <v>18</v>
      </c>
      <c r="B29" s="20" t="s">
        <v>78</v>
      </c>
      <c r="C29" s="46">
        <f>+C30</f>
        <v>25</v>
      </c>
      <c r="D29" s="46">
        <f>+D30</f>
        <v>0</v>
      </c>
      <c r="E29" s="46">
        <f>+E30</f>
        <v>0</v>
      </c>
      <c r="F29" s="46">
        <f>+F30</f>
        <v>25</v>
      </c>
    </row>
    <row r="30" spans="1:6" s="3" customFormat="1" ht="15.75" x14ac:dyDescent="0.25">
      <c r="A30" s="37">
        <v>19</v>
      </c>
      <c r="B30" s="16" t="s">
        <v>91</v>
      </c>
      <c r="C30" s="47">
        <f>+D30+F30</f>
        <v>25</v>
      </c>
      <c r="D30" s="47"/>
      <c r="E30" s="47"/>
      <c r="F30" s="47">
        <v>25</v>
      </c>
    </row>
    <row r="31" spans="1:6" s="3" customFormat="1" ht="15.75" x14ac:dyDescent="0.25">
      <c r="A31" s="37">
        <v>20</v>
      </c>
      <c r="B31" s="20" t="s">
        <v>90</v>
      </c>
      <c r="C31" s="46">
        <f>+C32</f>
        <v>25</v>
      </c>
      <c r="D31" s="46">
        <f>+D32</f>
        <v>0</v>
      </c>
      <c r="E31" s="46">
        <f>+E32</f>
        <v>0</v>
      </c>
      <c r="F31" s="46">
        <f>+F32</f>
        <v>25</v>
      </c>
    </row>
    <row r="32" spans="1:6" s="3" customFormat="1" ht="15.75" x14ac:dyDescent="0.25">
      <c r="A32" s="37">
        <v>21</v>
      </c>
      <c r="B32" s="16" t="s">
        <v>91</v>
      </c>
      <c r="C32" s="47">
        <f>+D32+F32</f>
        <v>25</v>
      </c>
      <c r="D32" s="47"/>
      <c r="E32" s="47"/>
      <c r="F32" s="47">
        <v>25</v>
      </c>
    </row>
    <row r="33" spans="1:6" s="3" customFormat="1" ht="15.75" x14ac:dyDescent="0.25">
      <c r="A33" s="37">
        <v>22</v>
      </c>
      <c r="B33" s="15" t="s">
        <v>11</v>
      </c>
      <c r="C33" s="46">
        <f>+C34</f>
        <v>157</v>
      </c>
      <c r="D33" s="46">
        <f>+D34</f>
        <v>157</v>
      </c>
      <c r="E33" s="46">
        <f>+E34</f>
        <v>0</v>
      </c>
      <c r="F33" s="46">
        <f>+F34</f>
        <v>0</v>
      </c>
    </row>
    <row r="34" spans="1:6" s="3" customFormat="1" ht="15.75" x14ac:dyDescent="0.25">
      <c r="A34" s="37">
        <v>23</v>
      </c>
      <c r="B34" s="16" t="s">
        <v>91</v>
      </c>
      <c r="C34" s="47">
        <f>+D34+F34</f>
        <v>157</v>
      </c>
      <c r="D34" s="47">
        <v>157</v>
      </c>
      <c r="E34" s="47"/>
      <c r="F34" s="47"/>
    </row>
    <row r="35" spans="1:6" s="3" customFormat="1" ht="47.25" x14ac:dyDescent="0.25">
      <c r="A35" s="37">
        <v>24</v>
      </c>
      <c r="B35" s="20" t="s">
        <v>240</v>
      </c>
      <c r="C35" s="46">
        <f t="shared" ref="C35:F36" si="0">+C36</f>
        <v>70</v>
      </c>
      <c r="D35" s="46">
        <f t="shared" si="0"/>
        <v>70</v>
      </c>
      <c r="E35" s="46">
        <f t="shared" si="0"/>
        <v>0</v>
      </c>
      <c r="F35" s="46">
        <f t="shared" si="0"/>
        <v>0</v>
      </c>
    </row>
    <row r="36" spans="1:6" s="3" customFormat="1" ht="15.75" x14ac:dyDescent="0.25">
      <c r="A36" s="37">
        <v>25</v>
      </c>
      <c r="B36" s="20" t="s">
        <v>13</v>
      </c>
      <c r="C36" s="46">
        <f t="shared" si="0"/>
        <v>70</v>
      </c>
      <c r="D36" s="46">
        <f t="shared" si="0"/>
        <v>70</v>
      </c>
      <c r="E36" s="46">
        <f t="shared" si="0"/>
        <v>0</v>
      </c>
      <c r="F36" s="46">
        <f t="shared" si="0"/>
        <v>0</v>
      </c>
    </row>
    <row r="37" spans="1:6" s="3" customFormat="1" ht="15.75" x14ac:dyDescent="0.25">
      <c r="A37" s="37">
        <v>26</v>
      </c>
      <c r="B37" s="18" t="s">
        <v>113</v>
      </c>
      <c r="C37" s="47">
        <f>+D37+F37</f>
        <v>70</v>
      </c>
      <c r="D37" s="47">
        <v>70</v>
      </c>
      <c r="E37" s="47"/>
      <c r="F37" s="47"/>
    </row>
    <row r="38" spans="1:6" s="3" customFormat="1" ht="63" x14ac:dyDescent="0.25">
      <c r="A38" s="37">
        <v>27</v>
      </c>
      <c r="B38" s="15" t="s">
        <v>215</v>
      </c>
      <c r="C38" s="46">
        <f t="shared" ref="C38:F39" si="1">+C39</f>
        <v>790.9</v>
      </c>
      <c r="D38" s="46">
        <f t="shared" si="1"/>
        <v>748.1</v>
      </c>
      <c r="E38" s="46">
        <f t="shared" si="1"/>
        <v>0</v>
      </c>
      <c r="F38" s="46">
        <f t="shared" si="1"/>
        <v>42.8</v>
      </c>
    </row>
    <row r="39" spans="1:6" s="3" customFormat="1" ht="15.75" x14ac:dyDescent="0.25">
      <c r="A39" s="37">
        <v>28</v>
      </c>
      <c r="B39" s="15" t="s">
        <v>11</v>
      </c>
      <c r="C39" s="46">
        <f t="shared" si="1"/>
        <v>790.9</v>
      </c>
      <c r="D39" s="46">
        <f t="shared" si="1"/>
        <v>748.1</v>
      </c>
      <c r="E39" s="46">
        <f t="shared" si="1"/>
        <v>0</v>
      </c>
      <c r="F39" s="46">
        <f t="shared" si="1"/>
        <v>42.8</v>
      </c>
    </row>
    <row r="40" spans="1:6" s="3" customFormat="1" ht="15.75" x14ac:dyDescent="0.25">
      <c r="A40" s="37">
        <v>29</v>
      </c>
      <c r="B40" s="16" t="s">
        <v>91</v>
      </c>
      <c r="C40" s="47">
        <f>+D40+F40</f>
        <v>790.9</v>
      </c>
      <c r="D40" s="47">
        <v>748.1</v>
      </c>
      <c r="E40" s="47"/>
      <c r="F40" s="47">
        <v>42.8</v>
      </c>
    </row>
    <row r="41" spans="1:6" s="3" customFormat="1" ht="31.5" x14ac:dyDescent="0.25">
      <c r="A41" s="37">
        <v>30</v>
      </c>
      <c r="B41" s="20" t="s">
        <v>216</v>
      </c>
      <c r="C41" s="46">
        <f>+C43+C45+C47</f>
        <v>102.9</v>
      </c>
      <c r="D41" s="46">
        <f>+D43+D45+D47</f>
        <v>95</v>
      </c>
      <c r="E41" s="46">
        <f>+E43+E45+E47</f>
        <v>0</v>
      </c>
      <c r="F41" s="46">
        <f>+F43+F45+F47</f>
        <v>7.9</v>
      </c>
    </row>
    <row r="42" spans="1:6" s="3" customFormat="1" ht="15.75" x14ac:dyDescent="0.25">
      <c r="A42" s="37">
        <v>31</v>
      </c>
      <c r="B42" s="82" t="s">
        <v>2</v>
      </c>
      <c r="C42" s="47"/>
      <c r="D42" s="47"/>
      <c r="E42" s="47"/>
      <c r="F42" s="47"/>
    </row>
    <row r="43" spans="1:6" s="3" customFormat="1" ht="15.75" x14ac:dyDescent="0.25">
      <c r="A43" s="37">
        <v>32</v>
      </c>
      <c r="B43" s="20" t="s">
        <v>10</v>
      </c>
      <c r="C43" s="46">
        <f>+C44</f>
        <v>90.6</v>
      </c>
      <c r="D43" s="46">
        <f>+D44</f>
        <v>90.6</v>
      </c>
      <c r="E43" s="46">
        <f>+E44</f>
        <v>0</v>
      </c>
      <c r="F43" s="46">
        <f>+F44</f>
        <v>0</v>
      </c>
    </row>
    <row r="44" spans="1:6" s="3" customFormat="1" ht="15.75" x14ac:dyDescent="0.25">
      <c r="A44" s="37">
        <v>33</v>
      </c>
      <c r="B44" s="18" t="s">
        <v>60</v>
      </c>
      <c r="C44" s="47">
        <f>+D44+F44</f>
        <v>90.6</v>
      </c>
      <c r="D44" s="47">
        <v>90.6</v>
      </c>
      <c r="E44" s="47"/>
      <c r="F44" s="47"/>
    </row>
    <row r="45" spans="1:6" s="3" customFormat="1" ht="15.75" x14ac:dyDescent="0.25">
      <c r="A45" s="37">
        <v>34</v>
      </c>
      <c r="B45" s="15" t="s">
        <v>78</v>
      </c>
      <c r="C45" s="46">
        <f>+C46</f>
        <v>7.9</v>
      </c>
      <c r="D45" s="46">
        <f>+D46</f>
        <v>0</v>
      </c>
      <c r="E45" s="46">
        <f>+E46</f>
        <v>0</v>
      </c>
      <c r="F45" s="46">
        <f>+F46</f>
        <v>7.9</v>
      </c>
    </row>
    <row r="46" spans="1:6" s="3" customFormat="1" ht="31.5" x14ac:dyDescent="0.25">
      <c r="A46" s="37">
        <v>35</v>
      </c>
      <c r="B46" s="16" t="s">
        <v>124</v>
      </c>
      <c r="C46" s="47">
        <f>+D46+F46</f>
        <v>7.9</v>
      </c>
      <c r="D46" s="47"/>
      <c r="E46" s="47"/>
      <c r="F46" s="47">
        <v>7.9</v>
      </c>
    </row>
    <row r="47" spans="1:6" s="3" customFormat="1" ht="15.75" x14ac:dyDescent="0.25">
      <c r="A47" s="37">
        <v>36</v>
      </c>
      <c r="B47" s="20" t="s">
        <v>90</v>
      </c>
      <c r="C47" s="46">
        <f>+C48</f>
        <v>4.4000000000000004</v>
      </c>
      <c r="D47" s="46">
        <f>+D48</f>
        <v>4.4000000000000004</v>
      </c>
      <c r="E47" s="46">
        <f>+E48</f>
        <v>0</v>
      </c>
      <c r="F47" s="46">
        <f>+F48</f>
        <v>0</v>
      </c>
    </row>
    <row r="48" spans="1:6" s="3" customFormat="1" ht="15.75" x14ac:dyDescent="0.25">
      <c r="A48" s="37">
        <v>37</v>
      </c>
      <c r="B48" s="16" t="s">
        <v>217</v>
      </c>
      <c r="C48" s="47">
        <f>+D48+F48</f>
        <v>4.4000000000000004</v>
      </c>
      <c r="D48" s="47">
        <v>4.4000000000000004</v>
      </c>
      <c r="E48" s="47"/>
      <c r="F48" s="47"/>
    </row>
    <row r="49" spans="1:6" s="3" customFormat="1" ht="31.5" x14ac:dyDescent="0.25">
      <c r="A49" s="37">
        <v>38</v>
      </c>
      <c r="B49" s="80" t="s">
        <v>242</v>
      </c>
      <c r="C49" s="46">
        <f t="shared" ref="C49:F50" si="2">+C50</f>
        <v>5194.5</v>
      </c>
      <c r="D49" s="46">
        <f t="shared" si="2"/>
        <v>0</v>
      </c>
      <c r="E49" s="46">
        <f t="shared" si="2"/>
        <v>0</v>
      </c>
      <c r="F49" s="46">
        <f t="shared" si="2"/>
        <v>5194.5</v>
      </c>
    </row>
    <row r="50" spans="1:6" s="3" customFormat="1" ht="15.75" x14ac:dyDescent="0.25">
      <c r="A50" s="37">
        <v>39</v>
      </c>
      <c r="B50" s="20" t="s">
        <v>10</v>
      </c>
      <c r="C50" s="46">
        <f t="shared" si="2"/>
        <v>5194.5</v>
      </c>
      <c r="D50" s="46">
        <f t="shared" si="2"/>
        <v>0</v>
      </c>
      <c r="E50" s="46">
        <f t="shared" si="2"/>
        <v>0</v>
      </c>
      <c r="F50" s="46">
        <f t="shared" si="2"/>
        <v>5194.5</v>
      </c>
    </row>
    <row r="51" spans="1:6" s="3" customFormat="1" ht="15.75" x14ac:dyDescent="0.25">
      <c r="A51" s="37">
        <v>40</v>
      </c>
      <c r="B51" s="18" t="s">
        <v>60</v>
      </c>
      <c r="C51" s="47">
        <f>+D51+F51</f>
        <v>5194.5</v>
      </c>
      <c r="D51" s="47"/>
      <c r="E51" s="47"/>
      <c r="F51" s="47">
        <v>5194.5</v>
      </c>
    </row>
    <row r="52" spans="1:6" s="3" customFormat="1" ht="15.75" x14ac:dyDescent="0.25">
      <c r="A52" s="37">
        <v>41</v>
      </c>
      <c r="B52" s="20" t="s">
        <v>207</v>
      </c>
      <c r="C52" s="46">
        <f>+C12+C25+C49</f>
        <v>7630.9</v>
      </c>
      <c r="D52" s="46">
        <f>+D12+D25+D49</f>
        <v>2252.4</v>
      </c>
      <c r="E52" s="46">
        <f>+E12+E25+E49</f>
        <v>63.6</v>
      </c>
      <c r="F52" s="46">
        <f>+F12+F25+F49</f>
        <v>5378.5</v>
      </c>
    </row>
    <row r="53" spans="1:6" s="3" customFormat="1" ht="15.75" x14ac:dyDescent="0.25">
      <c r="A53" s="37">
        <v>42</v>
      </c>
      <c r="B53" s="106" t="s">
        <v>2</v>
      </c>
      <c r="C53" s="47"/>
      <c r="D53" s="47"/>
      <c r="E53" s="47"/>
      <c r="F53" s="47"/>
    </row>
    <row r="54" spans="1:6" s="3" customFormat="1" ht="15.75" x14ac:dyDescent="0.25">
      <c r="A54" s="37">
        <v>43</v>
      </c>
      <c r="B54" s="18" t="s">
        <v>209</v>
      </c>
      <c r="C54" s="47">
        <f>+D54+F54</f>
        <v>5194.5</v>
      </c>
      <c r="D54" s="47"/>
      <c r="E54" s="47"/>
      <c r="F54" s="47">
        <v>5194.5</v>
      </c>
    </row>
    <row r="55" spans="1:6" s="3" customFormat="1" ht="15.75" x14ac:dyDescent="0.25">
      <c r="A55" s="37">
        <v>44</v>
      </c>
      <c r="B55" s="20" t="s">
        <v>243</v>
      </c>
      <c r="C55" s="46">
        <f>+C52-C54</f>
        <v>2436.4</v>
      </c>
      <c r="D55" s="46">
        <f>+D52-D54</f>
        <v>2252.4</v>
      </c>
      <c r="E55" s="46">
        <f>+E52-E54</f>
        <v>63.6</v>
      </c>
      <c r="F55" s="46">
        <f>+F52-F54</f>
        <v>184</v>
      </c>
    </row>
    <row r="56" spans="1:6" s="3" customFormat="1" x14ac:dyDescent="0.2">
      <c r="A56" s="41"/>
    </row>
    <row r="57" spans="1:6" x14ac:dyDescent="0.25">
      <c r="B57" s="110"/>
    </row>
  </sheetData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topLeftCell="A16" zoomScale="115" zoomScaleNormal="115" workbookViewId="0">
      <selection activeCell="B20" sqref="B20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3" customWidth="1"/>
    <col min="4" max="4" width="10.5703125" style="3" customWidth="1"/>
    <col min="5" max="5" width="10.42578125" style="3" customWidth="1"/>
    <col min="6" max="6" width="11.28515625" style="3" customWidth="1"/>
    <col min="7" max="16384" width="9.140625" style="3"/>
  </cols>
  <sheetData>
    <row r="1" spans="1:6" x14ac:dyDescent="0.25">
      <c r="C1" s="42" t="s">
        <v>127</v>
      </c>
      <c r="D1" s="2"/>
      <c r="E1" s="2"/>
      <c r="F1" s="2"/>
    </row>
    <row r="2" spans="1:6" x14ac:dyDescent="0.25">
      <c r="C2" s="2" t="s">
        <v>168</v>
      </c>
      <c r="D2" s="2"/>
      <c r="E2" s="2"/>
      <c r="F2" s="2"/>
    </row>
    <row r="3" spans="1:6" x14ac:dyDescent="0.25">
      <c r="C3" s="2" t="s">
        <v>244</v>
      </c>
      <c r="D3" s="2"/>
      <c r="E3" s="2"/>
      <c r="F3" s="2"/>
    </row>
    <row r="4" spans="1:6" x14ac:dyDescent="0.25">
      <c r="B4" s="72"/>
      <c r="C4" s="1"/>
      <c r="D4" s="1"/>
      <c r="E4" s="1"/>
      <c r="F4" s="1"/>
    </row>
    <row r="5" spans="1:6" ht="18" customHeight="1" x14ac:dyDescent="0.2">
      <c r="A5" s="138" t="s">
        <v>167</v>
      </c>
      <c r="B5" s="138"/>
      <c r="C5" s="138"/>
      <c r="D5" s="138"/>
      <c r="E5" s="138"/>
      <c r="F5" s="138"/>
    </row>
    <row r="6" spans="1:6" ht="18" customHeight="1" x14ac:dyDescent="0.2">
      <c r="A6" s="138"/>
      <c r="B6" s="138"/>
      <c r="C6" s="138"/>
      <c r="D6" s="138"/>
      <c r="E6" s="138"/>
      <c r="F6" s="138"/>
    </row>
    <row r="7" spans="1:6" ht="15" customHeight="1" x14ac:dyDescent="0.25">
      <c r="A7" s="4"/>
      <c r="B7" s="4"/>
      <c r="C7" s="5"/>
      <c r="D7" s="22"/>
      <c r="E7" s="22"/>
      <c r="F7" s="22"/>
    </row>
    <row r="8" spans="1:6" ht="15.75" customHeight="1" x14ac:dyDescent="0.25">
      <c r="A8" s="6"/>
      <c r="B8" s="7"/>
      <c r="C8" s="8"/>
      <c r="D8" s="8"/>
      <c r="E8" s="8"/>
      <c r="F8" s="31" t="s">
        <v>206</v>
      </c>
    </row>
    <row r="9" spans="1:6" ht="17.25" customHeight="1" x14ac:dyDescent="0.25">
      <c r="A9" s="139" t="s">
        <v>0</v>
      </c>
      <c r="B9" s="139" t="s">
        <v>162</v>
      </c>
      <c r="C9" s="140" t="s">
        <v>1</v>
      </c>
      <c r="D9" s="120" t="s">
        <v>2</v>
      </c>
      <c r="E9" s="120"/>
      <c r="F9" s="120"/>
    </row>
    <row r="10" spans="1:6" ht="113.25" customHeight="1" x14ac:dyDescent="0.2">
      <c r="A10" s="139"/>
      <c r="B10" s="139"/>
      <c r="C10" s="140"/>
      <c r="D10" s="9" t="s">
        <v>3</v>
      </c>
      <c r="E10" s="10" t="s">
        <v>4</v>
      </c>
      <c r="F10" s="10" t="s">
        <v>5</v>
      </c>
    </row>
    <row r="11" spans="1:6" ht="15" customHeight="1" x14ac:dyDescent="0.25">
      <c r="A11" s="11">
        <v>1</v>
      </c>
      <c r="B11" s="12" t="s">
        <v>6</v>
      </c>
      <c r="C11" s="13" t="s">
        <v>7</v>
      </c>
      <c r="D11" s="13" t="s">
        <v>8</v>
      </c>
      <c r="E11" s="107">
        <v>5</v>
      </c>
      <c r="F11" s="13" t="s">
        <v>9</v>
      </c>
    </row>
    <row r="12" spans="1:6" ht="21" customHeight="1" x14ac:dyDescent="0.25">
      <c r="A12" s="14">
        <v>1</v>
      </c>
      <c r="B12" s="15" t="s">
        <v>10</v>
      </c>
      <c r="C12" s="73">
        <f>+D12+E12+F12</f>
        <v>151.80000000000001</v>
      </c>
      <c r="D12" s="71">
        <v>0</v>
      </c>
      <c r="E12" s="71">
        <v>0</v>
      </c>
      <c r="F12" s="71">
        <v>151.80000000000001</v>
      </c>
    </row>
    <row r="13" spans="1:6" ht="19.5" customHeight="1" x14ac:dyDescent="0.25">
      <c r="A13" s="14">
        <v>2</v>
      </c>
      <c r="B13" s="15" t="s">
        <v>11</v>
      </c>
      <c r="C13" s="73">
        <f t="shared" ref="C13:C26" si="0">+D13+E13+F13</f>
        <v>32.5</v>
      </c>
      <c r="D13" s="73">
        <f t="shared" ref="D13:F13" si="1">+D15+D16</f>
        <v>0</v>
      </c>
      <c r="E13" s="73">
        <f t="shared" si="1"/>
        <v>25.8</v>
      </c>
      <c r="F13" s="73">
        <f t="shared" si="1"/>
        <v>6.7</v>
      </c>
    </row>
    <row r="14" spans="1:6" ht="19.5" customHeight="1" x14ac:dyDescent="0.25">
      <c r="A14" s="14">
        <v>3</v>
      </c>
      <c r="B14" s="106" t="s">
        <v>2</v>
      </c>
      <c r="C14" s="73">
        <f t="shared" si="0"/>
        <v>0</v>
      </c>
      <c r="D14" s="73"/>
      <c r="E14" s="73"/>
      <c r="F14" s="73"/>
    </row>
    <row r="15" spans="1:6" ht="19.5" customHeight="1" x14ac:dyDescent="0.25">
      <c r="A15" s="14">
        <v>4</v>
      </c>
      <c r="B15" s="16" t="s">
        <v>11</v>
      </c>
      <c r="C15" s="74">
        <f t="shared" si="0"/>
        <v>0.8</v>
      </c>
      <c r="D15" s="74"/>
      <c r="E15" s="74">
        <v>0.8</v>
      </c>
      <c r="F15" s="74"/>
    </row>
    <row r="16" spans="1:6" ht="19.5" customHeight="1" x14ac:dyDescent="0.25">
      <c r="A16" s="14">
        <v>5</v>
      </c>
      <c r="B16" s="18" t="s">
        <v>166</v>
      </c>
      <c r="C16" s="74">
        <f t="shared" si="0"/>
        <v>31.7</v>
      </c>
      <c r="D16" s="74"/>
      <c r="E16" s="74">
        <v>25</v>
      </c>
      <c r="F16" s="74">
        <v>6.7</v>
      </c>
    </row>
    <row r="17" spans="1:6" s="17" customFormat="1" x14ac:dyDescent="0.25">
      <c r="A17" s="14">
        <v>6</v>
      </c>
      <c r="B17" s="15" t="s">
        <v>12</v>
      </c>
      <c r="C17" s="73">
        <f t="shared" si="0"/>
        <v>6315.6</v>
      </c>
      <c r="D17" s="73">
        <f t="shared" ref="D17:F17" si="2">+D19+D20+D21</f>
        <v>4728.6000000000004</v>
      </c>
      <c r="E17" s="73">
        <f t="shared" si="2"/>
        <v>1503.9</v>
      </c>
      <c r="F17" s="73">
        <f t="shared" si="2"/>
        <v>83.1</v>
      </c>
    </row>
    <row r="18" spans="1:6" s="17" customFormat="1" x14ac:dyDescent="0.25">
      <c r="A18" s="14">
        <v>7</v>
      </c>
      <c r="B18" s="106" t="s">
        <v>2</v>
      </c>
      <c r="C18" s="73">
        <f t="shared" si="0"/>
        <v>0</v>
      </c>
      <c r="D18" s="73"/>
      <c r="E18" s="73"/>
      <c r="F18" s="73"/>
    </row>
    <row r="19" spans="1:6" s="17" customFormat="1" x14ac:dyDescent="0.25">
      <c r="A19" s="14">
        <v>8</v>
      </c>
      <c r="B19" s="33" t="s">
        <v>161</v>
      </c>
      <c r="C19" s="74">
        <f t="shared" si="0"/>
        <v>5663.9</v>
      </c>
      <c r="D19" s="74">
        <v>4616</v>
      </c>
      <c r="E19" s="74">
        <v>1022.9</v>
      </c>
      <c r="F19" s="74">
        <v>25</v>
      </c>
    </row>
    <row r="20" spans="1:6" s="17" customFormat="1" x14ac:dyDescent="0.25">
      <c r="A20" s="14">
        <v>9</v>
      </c>
      <c r="B20" s="33" t="s">
        <v>163</v>
      </c>
      <c r="C20" s="74">
        <f t="shared" si="0"/>
        <v>279</v>
      </c>
      <c r="D20" s="74">
        <v>112.6</v>
      </c>
      <c r="E20" s="74">
        <v>156</v>
      </c>
      <c r="F20" s="74">
        <v>10.4</v>
      </c>
    </row>
    <row r="21" spans="1:6" s="17" customFormat="1" x14ac:dyDescent="0.25">
      <c r="A21" s="14">
        <v>10</v>
      </c>
      <c r="B21" s="33" t="s">
        <v>164</v>
      </c>
      <c r="C21" s="74">
        <f t="shared" si="0"/>
        <v>372.7</v>
      </c>
      <c r="D21" s="74"/>
      <c r="E21" s="74">
        <v>325</v>
      </c>
      <c r="F21" s="74">
        <v>47.7</v>
      </c>
    </row>
    <row r="22" spans="1:6" ht="15" customHeight="1" x14ac:dyDescent="0.25">
      <c r="A22" s="14">
        <v>11</v>
      </c>
      <c r="B22" s="20" t="s">
        <v>13</v>
      </c>
      <c r="C22" s="73">
        <f t="shared" si="0"/>
        <v>1466.4</v>
      </c>
      <c r="D22" s="73">
        <f t="shared" ref="D22:F22" si="3">+D24+D25+D26</f>
        <v>480.2</v>
      </c>
      <c r="E22" s="73">
        <f t="shared" si="3"/>
        <v>119.3</v>
      </c>
      <c r="F22" s="73">
        <f t="shared" si="3"/>
        <v>866.9</v>
      </c>
    </row>
    <row r="23" spans="1:6" ht="15" customHeight="1" x14ac:dyDescent="0.25">
      <c r="A23" s="14">
        <v>12</v>
      </c>
      <c r="B23" s="106" t="s">
        <v>2</v>
      </c>
      <c r="C23" s="73">
        <f t="shared" si="0"/>
        <v>0</v>
      </c>
      <c r="D23" s="73"/>
      <c r="E23" s="73"/>
      <c r="F23" s="73"/>
    </row>
    <row r="24" spans="1:6" ht="33" customHeight="1" x14ac:dyDescent="0.25">
      <c r="A24" s="14">
        <v>13</v>
      </c>
      <c r="B24" s="18" t="s">
        <v>165</v>
      </c>
      <c r="C24" s="74">
        <f t="shared" si="0"/>
        <v>866.9</v>
      </c>
      <c r="D24" s="74"/>
      <c r="E24" s="74"/>
      <c r="F24" s="74">
        <v>866.9</v>
      </c>
    </row>
    <row r="25" spans="1:6" ht="15" customHeight="1" x14ac:dyDescent="0.25">
      <c r="A25" s="14">
        <v>14</v>
      </c>
      <c r="B25" s="33" t="s">
        <v>38</v>
      </c>
      <c r="C25" s="74">
        <f t="shared" si="0"/>
        <v>580.70000000000005</v>
      </c>
      <c r="D25" s="74">
        <v>464.2</v>
      </c>
      <c r="E25" s="74">
        <v>116.5</v>
      </c>
      <c r="F25" s="74"/>
    </row>
    <row r="26" spans="1:6" ht="15" customHeight="1" x14ac:dyDescent="0.25">
      <c r="A26" s="14">
        <v>15</v>
      </c>
      <c r="B26" s="33" t="s">
        <v>39</v>
      </c>
      <c r="C26" s="74">
        <f t="shared" si="0"/>
        <v>18.8</v>
      </c>
      <c r="D26" s="74">
        <v>16</v>
      </c>
      <c r="E26" s="74">
        <v>2.8</v>
      </c>
      <c r="F26" s="74"/>
    </row>
    <row r="27" spans="1:6" x14ac:dyDescent="0.25">
      <c r="A27" s="14">
        <v>16</v>
      </c>
      <c r="B27" s="15" t="s">
        <v>1</v>
      </c>
      <c r="C27" s="75">
        <f>+C12+C13+C17+C22</f>
        <v>7966.3</v>
      </c>
      <c r="D27" s="75">
        <f>+D12+D13+D17+D22</f>
        <v>5208.8</v>
      </c>
      <c r="E27" s="75">
        <f>+E12+E13+E17+E22</f>
        <v>1649</v>
      </c>
      <c r="F27" s="75">
        <f>+F12+F13+F17+F22</f>
        <v>1108.5</v>
      </c>
    </row>
    <row r="28" spans="1:6" x14ac:dyDescent="0.25">
      <c r="A28" s="26"/>
      <c r="B28" s="25"/>
      <c r="C28" s="23"/>
      <c r="D28" s="24"/>
      <c r="E28" s="24"/>
      <c r="F28" s="24"/>
    </row>
    <row r="29" spans="1:6" s="19" customFormat="1" x14ac:dyDescent="0.25">
      <c r="A29" s="26"/>
      <c r="B29" s="43"/>
      <c r="C29" s="44"/>
      <c r="D29" s="28"/>
      <c r="E29" s="28"/>
      <c r="F29" s="28"/>
    </row>
    <row r="30" spans="1:6" x14ac:dyDescent="0.25">
      <c r="A30" s="26"/>
      <c r="B30" s="27"/>
      <c r="C30" s="23"/>
      <c r="D30" s="24"/>
      <c r="E30" s="24"/>
      <c r="F30" s="24"/>
    </row>
    <row r="31" spans="1:6" x14ac:dyDescent="0.25">
      <c r="A31" s="26"/>
      <c r="B31" s="27"/>
      <c r="C31" s="23"/>
      <c r="D31" s="24"/>
      <c r="E31" s="24"/>
      <c r="F31" s="24"/>
    </row>
    <row r="32" spans="1:6" x14ac:dyDescent="0.25">
      <c r="A32" s="22"/>
      <c r="B32" s="29"/>
      <c r="C32" s="30"/>
      <c r="D32" s="30"/>
      <c r="E32" s="30"/>
      <c r="F32" s="30"/>
    </row>
    <row r="33" spans="2:2" x14ac:dyDescent="0.25">
      <c r="B33" s="21"/>
    </row>
    <row r="34" spans="2:2" x14ac:dyDescent="0.25">
      <c r="B34" s="21"/>
    </row>
    <row r="35" spans="2:2" x14ac:dyDescent="0.25">
      <c r="B35" s="21"/>
    </row>
    <row r="36" spans="2:2" x14ac:dyDescent="0.25">
      <c r="B36" s="21"/>
    </row>
  </sheetData>
  <mergeCells count="5">
    <mergeCell ref="A5:F6"/>
    <mergeCell ref="A9:A10"/>
    <mergeCell ref="B9:B10"/>
    <mergeCell ref="C9:C10"/>
    <mergeCell ref="D9:F9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Zeros="0" tabSelected="1" topLeftCell="A22" zoomScale="115" zoomScaleNormal="115" workbookViewId="0">
      <selection activeCell="B8" sqref="B8:B11"/>
    </sheetView>
  </sheetViews>
  <sheetFormatPr defaultRowHeight="15.75" x14ac:dyDescent="0.25"/>
  <cols>
    <col min="1" max="1" width="5.28515625" style="83" customWidth="1"/>
    <col min="2" max="2" width="41.5703125" style="83" customWidth="1"/>
    <col min="3" max="3" width="12.7109375" style="83" customWidth="1"/>
    <col min="4" max="4" width="10.5703125" customWidth="1"/>
    <col min="5" max="6" width="11.140625" customWidth="1"/>
    <col min="7" max="7" width="11.7109375" hidden="1" customWidth="1"/>
    <col min="8" max="14" width="0" hidden="1" customWidth="1"/>
    <col min="247" max="247" width="5.28515625" customWidth="1"/>
    <col min="248" max="248" width="39.5703125" customWidth="1"/>
    <col min="249" max="249" width="14.7109375" customWidth="1"/>
    <col min="250" max="250" width="14.140625" customWidth="1"/>
    <col min="251" max="251" width="13.7109375" customWidth="1"/>
    <col min="503" max="503" width="5.28515625" customWidth="1"/>
    <col min="504" max="504" width="39.5703125" customWidth="1"/>
    <col min="505" max="505" width="14.7109375" customWidth="1"/>
    <col min="506" max="506" width="14.140625" customWidth="1"/>
    <col min="507" max="507" width="13.7109375" customWidth="1"/>
    <col min="759" max="759" width="5.28515625" customWidth="1"/>
    <col min="760" max="760" width="39.5703125" customWidth="1"/>
    <col min="761" max="761" width="14.7109375" customWidth="1"/>
    <col min="762" max="762" width="14.140625" customWidth="1"/>
    <col min="763" max="763" width="13.7109375" customWidth="1"/>
    <col min="1015" max="1015" width="5.28515625" customWidth="1"/>
    <col min="1016" max="1016" width="39.5703125" customWidth="1"/>
    <col min="1017" max="1017" width="14.7109375" customWidth="1"/>
    <col min="1018" max="1018" width="14.140625" customWidth="1"/>
    <col min="1019" max="1019" width="13.7109375" customWidth="1"/>
    <col min="1271" max="1271" width="5.28515625" customWidth="1"/>
    <col min="1272" max="1272" width="39.5703125" customWidth="1"/>
    <col min="1273" max="1273" width="14.7109375" customWidth="1"/>
    <col min="1274" max="1274" width="14.140625" customWidth="1"/>
    <col min="1275" max="1275" width="13.7109375" customWidth="1"/>
    <col min="1527" max="1527" width="5.28515625" customWidth="1"/>
    <col min="1528" max="1528" width="39.5703125" customWidth="1"/>
    <col min="1529" max="1529" width="14.7109375" customWidth="1"/>
    <col min="1530" max="1530" width="14.140625" customWidth="1"/>
    <col min="1531" max="1531" width="13.7109375" customWidth="1"/>
    <col min="1783" max="1783" width="5.28515625" customWidth="1"/>
    <col min="1784" max="1784" width="39.5703125" customWidth="1"/>
    <col min="1785" max="1785" width="14.7109375" customWidth="1"/>
    <col min="1786" max="1786" width="14.140625" customWidth="1"/>
    <col min="1787" max="1787" width="13.7109375" customWidth="1"/>
    <col min="2039" max="2039" width="5.28515625" customWidth="1"/>
    <col min="2040" max="2040" width="39.5703125" customWidth="1"/>
    <col min="2041" max="2041" width="14.7109375" customWidth="1"/>
    <col min="2042" max="2042" width="14.140625" customWidth="1"/>
    <col min="2043" max="2043" width="13.7109375" customWidth="1"/>
    <col min="2295" max="2295" width="5.28515625" customWidth="1"/>
    <col min="2296" max="2296" width="39.5703125" customWidth="1"/>
    <col min="2297" max="2297" width="14.7109375" customWidth="1"/>
    <col min="2298" max="2298" width="14.140625" customWidth="1"/>
    <col min="2299" max="2299" width="13.7109375" customWidth="1"/>
    <col min="2551" max="2551" width="5.28515625" customWidth="1"/>
    <col min="2552" max="2552" width="39.5703125" customWidth="1"/>
    <col min="2553" max="2553" width="14.7109375" customWidth="1"/>
    <col min="2554" max="2554" width="14.140625" customWidth="1"/>
    <col min="2555" max="2555" width="13.7109375" customWidth="1"/>
    <col min="2807" max="2807" width="5.28515625" customWidth="1"/>
    <col min="2808" max="2808" width="39.5703125" customWidth="1"/>
    <col min="2809" max="2809" width="14.7109375" customWidth="1"/>
    <col min="2810" max="2810" width="14.140625" customWidth="1"/>
    <col min="2811" max="2811" width="13.7109375" customWidth="1"/>
    <col min="3063" max="3063" width="5.28515625" customWidth="1"/>
    <col min="3064" max="3064" width="39.5703125" customWidth="1"/>
    <col min="3065" max="3065" width="14.7109375" customWidth="1"/>
    <col min="3066" max="3066" width="14.140625" customWidth="1"/>
    <col min="3067" max="3067" width="13.7109375" customWidth="1"/>
    <col min="3319" max="3319" width="5.28515625" customWidth="1"/>
    <col min="3320" max="3320" width="39.5703125" customWidth="1"/>
    <col min="3321" max="3321" width="14.7109375" customWidth="1"/>
    <col min="3322" max="3322" width="14.140625" customWidth="1"/>
    <col min="3323" max="3323" width="13.7109375" customWidth="1"/>
    <col min="3575" max="3575" width="5.28515625" customWidth="1"/>
    <col min="3576" max="3576" width="39.5703125" customWidth="1"/>
    <col min="3577" max="3577" width="14.7109375" customWidth="1"/>
    <col min="3578" max="3578" width="14.140625" customWidth="1"/>
    <col min="3579" max="3579" width="13.7109375" customWidth="1"/>
    <col min="3831" max="3831" width="5.28515625" customWidth="1"/>
    <col min="3832" max="3832" width="39.5703125" customWidth="1"/>
    <col min="3833" max="3833" width="14.7109375" customWidth="1"/>
    <col min="3834" max="3834" width="14.140625" customWidth="1"/>
    <col min="3835" max="3835" width="13.7109375" customWidth="1"/>
    <col min="4087" max="4087" width="5.28515625" customWidth="1"/>
    <col min="4088" max="4088" width="39.5703125" customWidth="1"/>
    <col min="4089" max="4089" width="14.7109375" customWidth="1"/>
    <col min="4090" max="4090" width="14.140625" customWidth="1"/>
    <col min="4091" max="4091" width="13.7109375" customWidth="1"/>
    <col min="4343" max="4343" width="5.28515625" customWidth="1"/>
    <col min="4344" max="4344" width="39.5703125" customWidth="1"/>
    <col min="4345" max="4345" width="14.7109375" customWidth="1"/>
    <col min="4346" max="4346" width="14.140625" customWidth="1"/>
    <col min="4347" max="4347" width="13.7109375" customWidth="1"/>
    <col min="4599" max="4599" width="5.28515625" customWidth="1"/>
    <col min="4600" max="4600" width="39.5703125" customWidth="1"/>
    <col min="4601" max="4601" width="14.7109375" customWidth="1"/>
    <col min="4602" max="4602" width="14.140625" customWidth="1"/>
    <col min="4603" max="4603" width="13.7109375" customWidth="1"/>
    <col min="4855" max="4855" width="5.28515625" customWidth="1"/>
    <col min="4856" max="4856" width="39.5703125" customWidth="1"/>
    <col min="4857" max="4857" width="14.7109375" customWidth="1"/>
    <col min="4858" max="4858" width="14.140625" customWidth="1"/>
    <col min="4859" max="4859" width="13.7109375" customWidth="1"/>
    <col min="5111" max="5111" width="5.28515625" customWidth="1"/>
    <col min="5112" max="5112" width="39.5703125" customWidth="1"/>
    <col min="5113" max="5113" width="14.7109375" customWidth="1"/>
    <col min="5114" max="5114" width="14.140625" customWidth="1"/>
    <col min="5115" max="5115" width="13.7109375" customWidth="1"/>
    <col min="5367" max="5367" width="5.28515625" customWidth="1"/>
    <col min="5368" max="5368" width="39.5703125" customWidth="1"/>
    <col min="5369" max="5369" width="14.7109375" customWidth="1"/>
    <col min="5370" max="5370" width="14.140625" customWidth="1"/>
    <col min="5371" max="5371" width="13.7109375" customWidth="1"/>
    <col min="5623" max="5623" width="5.28515625" customWidth="1"/>
    <col min="5624" max="5624" width="39.5703125" customWidth="1"/>
    <col min="5625" max="5625" width="14.7109375" customWidth="1"/>
    <col min="5626" max="5626" width="14.140625" customWidth="1"/>
    <col min="5627" max="5627" width="13.7109375" customWidth="1"/>
    <col min="5879" max="5879" width="5.28515625" customWidth="1"/>
    <col min="5880" max="5880" width="39.5703125" customWidth="1"/>
    <col min="5881" max="5881" width="14.7109375" customWidth="1"/>
    <col min="5882" max="5882" width="14.140625" customWidth="1"/>
    <col min="5883" max="5883" width="13.7109375" customWidth="1"/>
    <col min="6135" max="6135" width="5.28515625" customWidth="1"/>
    <col min="6136" max="6136" width="39.5703125" customWidth="1"/>
    <col min="6137" max="6137" width="14.7109375" customWidth="1"/>
    <col min="6138" max="6138" width="14.140625" customWidth="1"/>
    <col min="6139" max="6139" width="13.7109375" customWidth="1"/>
    <col min="6391" max="6391" width="5.28515625" customWidth="1"/>
    <col min="6392" max="6392" width="39.5703125" customWidth="1"/>
    <col min="6393" max="6393" width="14.7109375" customWidth="1"/>
    <col min="6394" max="6394" width="14.140625" customWidth="1"/>
    <col min="6395" max="6395" width="13.7109375" customWidth="1"/>
    <col min="6647" max="6647" width="5.28515625" customWidth="1"/>
    <col min="6648" max="6648" width="39.5703125" customWidth="1"/>
    <col min="6649" max="6649" width="14.7109375" customWidth="1"/>
    <col min="6650" max="6650" width="14.140625" customWidth="1"/>
    <col min="6651" max="6651" width="13.7109375" customWidth="1"/>
    <col min="6903" max="6903" width="5.28515625" customWidth="1"/>
    <col min="6904" max="6904" width="39.5703125" customWidth="1"/>
    <col min="6905" max="6905" width="14.7109375" customWidth="1"/>
    <col min="6906" max="6906" width="14.140625" customWidth="1"/>
    <col min="6907" max="6907" width="13.7109375" customWidth="1"/>
    <col min="7159" max="7159" width="5.28515625" customWidth="1"/>
    <col min="7160" max="7160" width="39.5703125" customWidth="1"/>
    <col min="7161" max="7161" width="14.7109375" customWidth="1"/>
    <col min="7162" max="7162" width="14.140625" customWidth="1"/>
    <col min="7163" max="7163" width="13.7109375" customWidth="1"/>
    <col min="7415" max="7415" width="5.28515625" customWidth="1"/>
    <col min="7416" max="7416" width="39.5703125" customWidth="1"/>
    <col min="7417" max="7417" width="14.7109375" customWidth="1"/>
    <col min="7418" max="7418" width="14.140625" customWidth="1"/>
    <col min="7419" max="7419" width="13.7109375" customWidth="1"/>
    <col min="7671" max="7671" width="5.28515625" customWidth="1"/>
    <col min="7672" max="7672" width="39.5703125" customWidth="1"/>
    <col min="7673" max="7673" width="14.7109375" customWidth="1"/>
    <col min="7674" max="7674" width="14.140625" customWidth="1"/>
    <col min="7675" max="7675" width="13.7109375" customWidth="1"/>
    <col min="7927" max="7927" width="5.28515625" customWidth="1"/>
    <col min="7928" max="7928" width="39.5703125" customWidth="1"/>
    <col min="7929" max="7929" width="14.7109375" customWidth="1"/>
    <col min="7930" max="7930" width="14.140625" customWidth="1"/>
    <col min="7931" max="7931" width="13.7109375" customWidth="1"/>
    <col min="8183" max="8183" width="5.28515625" customWidth="1"/>
    <col min="8184" max="8184" width="39.5703125" customWidth="1"/>
    <col min="8185" max="8185" width="14.7109375" customWidth="1"/>
    <col min="8186" max="8186" width="14.140625" customWidth="1"/>
    <col min="8187" max="8187" width="13.7109375" customWidth="1"/>
    <col min="8439" max="8439" width="5.28515625" customWidth="1"/>
    <col min="8440" max="8440" width="39.5703125" customWidth="1"/>
    <col min="8441" max="8441" width="14.7109375" customWidth="1"/>
    <col min="8442" max="8442" width="14.140625" customWidth="1"/>
    <col min="8443" max="8443" width="13.7109375" customWidth="1"/>
    <col min="8695" max="8695" width="5.28515625" customWidth="1"/>
    <col min="8696" max="8696" width="39.5703125" customWidth="1"/>
    <col min="8697" max="8697" width="14.7109375" customWidth="1"/>
    <col min="8698" max="8698" width="14.140625" customWidth="1"/>
    <col min="8699" max="8699" width="13.7109375" customWidth="1"/>
    <col min="8951" max="8951" width="5.28515625" customWidth="1"/>
    <col min="8952" max="8952" width="39.5703125" customWidth="1"/>
    <col min="8953" max="8953" width="14.7109375" customWidth="1"/>
    <col min="8954" max="8954" width="14.140625" customWidth="1"/>
    <col min="8955" max="8955" width="13.7109375" customWidth="1"/>
    <col min="9207" max="9207" width="5.28515625" customWidth="1"/>
    <col min="9208" max="9208" width="39.5703125" customWidth="1"/>
    <col min="9209" max="9209" width="14.7109375" customWidth="1"/>
    <col min="9210" max="9210" width="14.140625" customWidth="1"/>
    <col min="9211" max="9211" width="13.7109375" customWidth="1"/>
    <col min="9463" max="9463" width="5.28515625" customWidth="1"/>
    <col min="9464" max="9464" width="39.5703125" customWidth="1"/>
    <col min="9465" max="9465" width="14.7109375" customWidth="1"/>
    <col min="9466" max="9466" width="14.140625" customWidth="1"/>
    <col min="9467" max="9467" width="13.7109375" customWidth="1"/>
    <col min="9719" max="9719" width="5.28515625" customWidth="1"/>
    <col min="9720" max="9720" width="39.5703125" customWidth="1"/>
    <col min="9721" max="9721" width="14.7109375" customWidth="1"/>
    <col min="9722" max="9722" width="14.140625" customWidth="1"/>
    <col min="9723" max="9723" width="13.7109375" customWidth="1"/>
    <col min="9975" max="9975" width="5.28515625" customWidth="1"/>
    <col min="9976" max="9976" width="39.5703125" customWidth="1"/>
    <col min="9977" max="9977" width="14.7109375" customWidth="1"/>
    <col min="9978" max="9978" width="14.140625" customWidth="1"/>
    <col min="9979" max="9979" width="13.7109375" customWidth="1"/>
    <col min="10231" max="10231" width="5.28515625" customWidth="1"/>
    <col min="10232" max="10232" width="39.5703125" customWidth="1"/>
    <col min="10233" max="10233" width="14.7109375" customWidth="1"/>
    <col min="10234" max="10234" width="14.140625" customWidth="1"/>
    <col min="10235" max="10235" width="13.7109375" customWidth="1"/>
    <col min="10487" max="10487" width="5.28515625" customWidth="1"/>
    <col min="10488" max="10488" width="39.5703125" customWidth="1"/>
    <col min="10489" max="10489" width="14.7109375" customWidth="1"/>
    <col min="10490" max="10490" width="14.140625" customWidth="1"/>
    <col min="10491" max="10491" width="13.7109375" customWidth="1"/>
    <col min="10743" max="10743" width="5.28515625" customWidth="1"/>
    <col min="10744" max="10744" width="39.5703125" customWidth="1"/>
    <col min="10745" max="10745" width="14.7109375" customWidth="1"/>
    <col min="10746" max="10746" width="14.140625" customWidth="1"/>
    <col min="10747" max="10747" width="13.7109375" customWidth="1"/>
    <col min="10999" max="10999" width="5.28515625" customWidth="1"/>
    <col min="11000" max="11000" width="39.5703125" customWidth="1"/>
    <col min="11001" max="11001" width="14.7109375" customWidth="1"/>
    <col min="11002" max="11002" width="14.140625" customWidth="1"/>
    <col min="11003" max="11003" width="13.7109375" customWidth="1"/>
    <col min="11255" max="11255" width="5.28515625" customWidth="1"/>
    <col min="11256" max="11256" width="39.5703125" customWidth="1"/>
    <col min="11257" max="11257" width="14.7109375" customWidth="1"/>
    <col min="11258" max="11258" width="14.140625" customWidth="1"/>
    <col min="11259" max="11259" width="13.7109375" customWidth="1"/>
    <col min="11511" max="11511" width="5.28515625" customWidth="1"/>
    <col min="11512" max="11512" width="39.5703125" customWidth="1"/>
    <col min="11513" max="11513" width="14.7109375" customWidth="1"/>
    <col min="11514" max="11514" width="14.140625" customWidth="1"/>
    <col min="11515" max="11515" width="13.7109375" customWidth="1"/>
    <col min="11767" max="11767" width="5.28515625" customWidth="1"/>
    <col min="11768" max="11768" width="39.5703125" customWidth="1"/>
    <col min="11769" max="11769" width="14.7109375" customWidth="1"/>
    <col min="11770" max="11770" width="14.140625" customWidth="1"/>
    <col min="11771" max="11771" width="13.7109375" customWidth="1"/>
    <col min="12023" max="12023" width="5.28515625" customWidth="1"/>
    <col min="12024" max="12024" width="39.5703125" customWidth="1"/>
    <col min="12025" max="12025" width="14.7109375" customWidth="1"/>
    <col min="12026" max="12026" width="14.140625" customWidth="1"/>
    <col min="12027" max="12027" width="13.7109375" customWidth="1"/>
    <col min="12279" max="12279" width="5.28515625" customWidth="1"/>
    <col min="12280" max="12280" width="39.5703125" customWidth="1"/>
    <col min="12281" max="12281" width="14.7109375" customWidth="1"/>
    <col min="12282" max="12282" width="14.140625" customWidth="1"/>
    <col min="12283" max="12283" width="13.7109375" customWidth="1"/>
    <col min="12535" max="12535" width="5.28515625" customWidth="1"/>
    <col min="12536" max="12536" width="39.5703125" customWidth="1"/>
    <col min="12537" max="12537" width="14.7109375" customWidth="1"/>
    <col min="12538" max="12538" width="14.140625" customWidth="1"/>
    <col min="12539" max="12539" width="13.7109375" customWidth="1"/>
    <col min="12791" max="12791" width="5.28515625" customWidth="1"/>
    <col min="12792" max="12792" width="39.5703125" customWidth="1"/>
    <col min="12793" max="12793" width="14.7109375" customWidth="1"/>
    <col min="12794" max="12794" width="14.140625" customWidth="1"/>
    <col min="12795" max="12795" width="13.7109375" customWidth="1"/>
    <col min="13047" max="13047" width="5.28515625" customWidth="1"/>
    <col min="13048" max="13048" width="39.5703125" customWidth="1"/>
    <col min="13049" max="13049" width="14.7109375" customWidth="1"/>
    <col min="13050" max="13050" width="14.140625" customWidth="1"/>
    <col min="13051" max="13051" width="13.7109375" customWidth="1"/>
    <col min="13303" max="13303" width="5.28515625" customWidth="1"/>
    <col min="13304" max="13304" width="39.5703125" customWidth="1"/>
    <col min="13305" max="13305" width="14.7109375" customWidth="1"/>
    <col min="13306" max="13306" width="14.140625" customWidth="1"/>
    <col min="13307" max="13307" width="13.7109375" customWidth="1"/>
    <col min="13559" max="13559" width="5.28515625" customWidth="1"/>
    <col min="13560" max="13560" width="39.5703125" customWidth="1"/>
    <col min="13561" max="13561" width="14.7109375" customWidth="1"/>
    <col min="13562" max="13562" width="14.140625" customWidth="1"/>
    <col min="13563" max="13563" width="13.7109375" customWidth="1"/>
    <col min="13815" max="13815" width="5.28515625" customWidth="1"/>
    <col min="13816" max="13816" width="39.5703125" customWidth="1"/>
    <col min="13817" max="13817" width="14.7109375" customWidth="1"/>
    <col min="13818" max="13818" width="14.140625" customWidth="1"/>
    <col min="13819" max="13819" width="13.7109375" customWidth="1"/>
    <col min="14071" max="14071" width="5.28515625" customWidth="1"/>
    <col min="14072" max="14072" width="39.5703125" customWidth="1"/>
    <col min="14073" max="14073" width="14.7109375" customWidth="1"/>
    <col min="14074" max="14074" width="14.140625" customWidth="1"/>
    <col min="14075" max="14075" width="13.7109375" customWidth="1"/>
    <col min="14327" max="14327" width="5.28515625" customWidth="1"/>
    <col min="14328" max="14328" width="39.5703125" customWidth="1"/>
    <col min="14329" max="14329" width="14.7109375" customWidth="1"/>
    <col min="14330" max="14330" width="14.140625" customWidth="1"/>
    <col min="14331" max="14331" width="13.7109375" customWidth="1"/>
    <col min="14583" max="14583" width="5.28515625" customWidth="1"/>
    <col min="14584" max="14584" width="39.5703125" customWidth="1"/>
    <col min="14585" max="14585" width="14.7109375" customWidth="1"/>
    <col min="14586" max="14586" width="14.140625" customWidth="1"/>
    <col min="14587" max="14587" width="13.7109375" customWidth="1"/>
    <col min="14839" max="14839" width="5.28515625" customWidth="1"/>
    <col min="14840" max="14840" width="39.5703125" customWidth="1"/>
    <col min="14841" max="14841" width="14.7109375" customWidth="1"/>
    <col min="14842" max="14842" width="14.140625" customWidth="1"/>
    <col min="14843" max="14843" width="13.7109375" customWidth="1"/>
    <col min="15095" max="15095" width="5.28515625" customWidth="1"/>
    <col min="15096" max="15096" width="39.5703125" customWidth="1"/>
    <col min="15097" max="15097" width="14.7109375" customWidth="1"/>
    <col min="15098" max="15098" width="14.140625" customWidth="1"/>
    <col min="15099" max="15099" width="13.7109375" customWidth="1"/>
    <col min="15351" max="15351" width="5.28515625" customWidth="1"/>
    <col min="15352" max="15352" width="39.5703125" customWidth="1"/>
    <col min="15353" max="15353" width="14.7109375" customWidth="1"/>
    <col min="15354" max="15354" width="14.140625" customWidth="1"/>
    <col min="15355" max="15355" width="13.7109375" customWidth="1"/>
    <col min="15607" max="15607" width="5.28515625" customWidth="1"/>
    <col min="15608" max="15608" width="39.5703125" customWidth="1"/>
    <col min="15609" max="15609" width="14.7109375" customWidth="1"/>
    <col min="15610" max="15610" width="14.140625" customWidth="1"/>
    <col min="15611" max="15611" width="13.7109375" customWidth="1"/>
    <col min="15863" max="15863" width="5.28515625" customWidth="1"/>
    <col min="15864" max="15864" width="39.5703125" customWidth="1"/>
    <col min="15865" max="15865" width="14.7109375" customWidth="1"/>
    <col min="15866" max="15866" width="14.140625" customWidth="1"/>
    <col min="15867" max="15867" width="13.7109375" customWidth="1"/>
    <col min="16119" max="16119" width="5.28515625" customWidth="1"/>
    <col min="16120" max="16120" width="39.5703125" customWidth="1"/>
    <col min="16121" max="16121" width="14.7109375" customWidth="1"/>
    <col min="16122" max="16122" width="14.140625" customWidth="1"/>
    <col min="16123" max="16123" width="13.7109375" customWidth="1"/>
  </cols>
  <sheetData>
    <row r="1" spans="1:9" x14ac:dyDescent="0.25">
      <c r="B1" s="84"/>
      <c r="C1" s="83" t="s">
        <v>218</v>
      </c>
      <c r="D1" s="85"/>
      <c r="E1" s="83"/>
      <c r="F1" s="83"/>
    </row>
    <row r="2" spans="1:9" x14ac:dyDescent="0.25">
      <c r="C2" s="83" t="s">
        <v>219</v>
      </c>
      <c r="D2" s="85"/>
      <c r="E2" s="83"/>
      <c r="F2" s="83"/>
    </row>
    <row r="3" spans="1:9" x14ac:dyDescent="0.25">
      <c r="C3" s="83" t="s">
        <v>245</v>
      </c>
      <c r="D3" s="85"/>
      <c r="E3" s="83"/>
      <c r="F3" s="83"/>
    </row>
    <row r="4" spans="1:9" ht="15" customHeight="1" x14ac:dyDescent="0.25">
      <c r="C4" s="86"/>
      <c r="D4" s="85"/>
      <c r="E4" s="85"/>
      <c r="F4" s="85"/>
    </row>
    <row r="5" spans="1:9" ht="16.5" customHeight="1" x14ac:dyDescent="0.25">
      <c r="A5" s="141" t="s">
        <v>220</v>
      </c>
      <c r="B5" s="141"/>
      <c r="C5" s="141"/>
      <c r="D5" s="141"/>
      <c r="E5" s="141"/>
      <c r="F5" s="141"/>
    </row>
    <row r="6" spans="1:9" ht="12.75" customHeight="1" x14ac:dyDescent="0.25">
      <c r="A6" s="109"/>
      <c r="B6" s="109"/>
      <c r="C6" s="109"/>
      <c r="D6" s="109"/>
      <c r="E6" s="109"/>
      <c r="F6" s="109"/>
    </row>
    <row r="7" spans="1:9" ht="14.25" customHeight="1" x14ac:dyDescent="0.25">
      <c r="A7" s="109"/>
      <c r="B7" s="109"/>
      <c r="C7" s="109"/>
      <c r="D7" s="109"/>
      <c r="E7" s="109"/>
      <c r="F7" s="87" t="s">
        <v>206</v>
      </c>
    </row>
    <row r="8" spans="1:9" ht="15" customHeight="1" x14ac:dyDescent="0.25">
      <c r="A8" s="139" t="s">
        <v>0</v>
      </c>
      <c r="B8" s="139" t="s">
        <v>254</v>
      </c>
      <c r="C8" s="142" t="s">
        <v>221</v>
      </c>
      <c r="D8" s="143"/>
      <c r="E8" s="143"/>
      <c r="F8" s="144"/>
    </row>
    <row r="9" spans="1:9" ht="18" customHeight="1" x14ac:dyDescent="0.25">
      <c r="A9" s="139"/>
      <c r="B9" s="139"/>
      <c r="C9" s="139" t="s">
        <v>1</v>
      </c>
      <c r="D9" s="145" t="s">
        <v>2</v>
      </c>
      <c r="E9" s="146"/>
      <c r="F9" s="147"/>
    </row>
    <row r="10" spans="1:9" ht="21.75" customHeight="1" x14ac:dyDescent="0.25">
      <c r="A10" s="139"/>
      <c r="B10" s="139"/>
      <c r="C10" s="139"/>
      <c r="D10" s="148" t="s">
        <v>222</v>
      </c>
      <c r="E10" s="148" t="s">
        <v>223</v>
      </c>
      <c r="F10" s="149" t="s">
        <v>224</v>
      </c>
    </row>
    <row r="11" spans="1:9" ht="41.25" customHeight="1" x14ac:dyDescent="0.25">
      <c r="A11" s="139"/>
      <c r="B11" s="139"/>
      <c r="C11" s="139"/>
      <c r="D11" s="148"/>
      <c r="E11" s="148"/>
      <c r="F11" s="150"/>
      <c r="I11" s="88"/>
    </row>
    <row r="12" spans="1:9" ht="15" customHeight="1" x14ac:dyDescent="0.25">
      <c r="A12" s="89">
        <v>1</v>
      </c>
      <c r="B12" s="12" t="s">
        <v>6</v>
      </c>
      <c r="C12" s="12" t="s">
        <v>7</v>
      </c>
      <c r="D12" s="89">
        <v>4</v>
      </c>
      <c r="E12" s="89">
        <v>5</v>
      </c>
      <c r="F12" s="89"/>
    </row>
    <row r="13" spans="1:9" x14ac:dyDescent="0.25">
      <c r="A13" s="14">
        <v>1</v>
      </c>
      <c r="B13" s="20" t="s">
        <v>10</v>
      </c>
      <c r="C13" s="90">
        <f>+C14</f>
        <v>0.2</v>
      </c>
      <c r="D13" s="90">
        <f t="shared" ref="D13:F13" si="0">+D14</f>
        <v>0.2</v>
      </c>
      <c r="E13" s="90">
        <f t="shared" si="0"/>
        <v>0</v>
      </c>
      <c r="F13" s="90">
        <f t="shared" si="0"/>
        <v>0</v>
      </c>
      <c r="G13" s="91" t="e">
        <f>+C13-#REF!</f>
        <v>#REF!</v>
      </c>
    </row>
    <row r="14" spans="1:9" x14ac:dyDescent="0.25">
      <c r="A14" s="14">
        <v>2</v>
      </c>
      <c r="B14" s="92" t="s">
        <v>60</v>
      </c>
      <c r="C14" s="93">
        <f>+D14+E14+F14</f>
        <v>0.2</v>
      </c>
      <c r="D14" s="94">
        <v>0.2</v>
      </c>
      <c r="E14" s="94"/>
      <c r="F14" s="94"/>
      <c r="G14" s="91" t="e">
        <f>+C14-#REF!</f>
        <v>#REF!</v>
      </c>
    </row>
    <row r="15" spans="1:9" ht="15.75" customHeight="1" x14ac:dyDescent="0.25">
      <c r="A15" s="14">
        <v>3</v>
      </c>
      <c r="B15" s="20" t="s">
        <v>11</v>
      </c>
      <c r="C15" s="90">
        <f>+C16</f>
        <v>4.2</v>
      </c>
      <c r="D15" s="90">
        <f t="shared" ref="D15:E15" si="1">+D16</f>
        <v>4.2</v>
      </c>
      <c r="E15" s="90">
        <f t="shared" si="1"/>
        <v>0</v>
      </c>
      <c r="F15" s="90"/>
      <c r="G15" s="91" t="e">
        <f>+C15-#REF!</f>
        <v>#REF!</v>
      </c>
    </row>
    <row r="16" spans="1:9" ht="28.5" customHeight="1" x14ac:dyDescent="0.25">
      <c r="A16" s="14">
        <v>4</v>
      </c>
      <c r="B16" s="92" t="s">
        <v>93</v>
      </c>
      <c r="C16" s="93">
        <f>+C18</f>
        <v>4.2</v>
      </c>
      <c r="D16" s="93">
        <f t="shared" ref="D16:E16" si="2">+D18</f>
        <v>4.2</v>
      </c>
      <c r="E16" s="93">
        <f t="shared" si="2"/>
        <v>0</v>
      </c>
      <c r="F16" s="93"/>
      <c r="G16" s="91" t="e">
        <f>+C16-#REF!</f>
        <v>#REF!</v>
      </c>
    </row>
    <row r="17" spans="1:7" x14ac:dyDescent="0.25">
      <c r="A17" s="14">
        <v>5</v>
      </c>
      <c r="B17" s="82" t="s">
        <v>2</v>
      </c>
      <c r="C17" s="90"/>
      <c r="D17" s="94"/>
      <c r="E17" s="94"/>
      <c r="F17" s="94"/>
      <c r="G17" s="91" t="e">
        <f>+C17-#REF!</f>
        <v>#REF!</v>
      </c>
    </row>
    <row r="18" spans="1:7" ht="15.75" customHeight="1" x14ac:dyDescent="0.25">
      <c r="A18" s="14">
        <v>6</v>
      </c>
      <c r="B18" s="18" t="s">
        <v>166</v>
      </c>
      <c r="C18" s="93">
        <f t="shared" ref="C18" si="3">+D18+E18</f>
        <v>4.2</v>
      </c>
      <c r="D18" s="94">
        <v>4.2</v>
      </c>
      <c r="E18" s="94"/>
      <c r="F18" s="94"/>
      <c r="G18" s="91" t="e">
        <f>+C18-#REF!</f>
        <v>#REF!</v>
      </c>
    </row>
    <row r="19" spans="1:7" s="95" customFormat="1" x14ac:dyDescent="0.25">
      <c r="A19" s="14">
        <v>7</v>
      </c>
      <c r="B19" s="15" t="s">
        <v>212</v>
      </c>
      <c r="C19" s="90">
        <f>+C22+C20+C21</f>
        <v>706.3</v>
      </c>
      <c r="D19" s="90">
        <f>+D22+D20+D21</f>
        <v>706.3</v>
      </c>
      <c r="E19" s="90">
        <f>+E22+E20+E21</f>
        <v>0</v>
      </c>
      <c r="F19" s="90"/>
      <c r="G19" s="91" t="e">
        <f>+C19-#REF!</f>
        <v>#REF!</v>
      </c>
    </row>
    <row r="20" spans="1:7" s="98" customFormat="1" ht="47.25" x14ac:dyDescent="0.25">
      <c r="A20" s="14">
        <v>8</v>
      </c>
      <c r="B20" s="96" t="s">
        <v>225</v>
      </c>
      <c r="C20" s="93">
        <f>+D20+E20+F20</f>
        <v>49.3</v>
      </c>
      <c r="D20" s="93">
        <v>49.3</v>
      </c>
      <c r="E20" s="93"/>
      <c r="F20" s="93"/>
      <c r="G20" s="97"/>
    </row>
    <row r="21" spans="1:7" ht="31.5" x14ac:dyDescent="0.25">
      <c r="A21" s="14">
        <v>9</v>
      </c>
      <c r="B21" s="96" t="s">
        <v>226</v>
      </c>
      <c r="C21" s="93">
        <f t="shared" ref="C21" si="4">+D21+E21+F21</f>
        <v>588.1</v>
      </c>
      <c r="D21" s="93">
        <v>588.1</v>
      </c>
      <c r="E21" s="93"/>
      <c r="F21" s="93"/>
      <c r="G21" s="91" t="e">
        <f>+C21-#REF!</f>
        <v>#REF!</v>
      </c>
    </row>
    <row r="22" spans="1:7" s="95" customFormat="1" ht="33.75" customHeight="1" x14ac:dyDescent="0.25">
      <c r="A22" s="14">
        <v>10</v>
      </c>
      <c r="B22" s="96" t="s">
        <v>247</v>
      </c>
      <c r="C22" s="93">
        <f>+D22+E22+F22</f>
        <v>68.900000000000006</v>
      </c>
      <c r="D22" s="93">
        <v>68.900000000000006</v>
      </c>
      <c r="E22" s="93"/>
      <c r="F22" s="93"/>
      <c r="G22" s="91" t="e">
        <f>+C22-#REF!</f>
        <v>#REF!</v>
      </c>
    </row>
    <row r="23" spans="1:7" x14ac:dyDescent="0.25">
      <c r="A23" s="14">
        <v>11</v>
      </c>
      <c r="B23" s="15" t="s">
        <v>13</v>
      </c>
      <c r="C23" s="90">
        <f>+C24</f>
        <v>554.9</v>
      </c>
      <c r="D23" s="90">
        <f t="shared" ref="D23:E23" si="5">+D24</f>
        <v>554.9</v>
      </c>
      <c r="E23" s="90">
        <f t="shared" si="5"/>
        <v>0</v>
      </c>
      <c r="F23" s="90"/>
      <c r="G23" s="91" t="e">
        <f>+C23-#REF!</f>
        <v>#REF!</v>
      </c>
    </row>
    <row r="24" spans="1:7" ht="18.75" customHeight="1" x14ac:dyDescent="0.25">
      <c r="A24" s="14">
        <v>12</v>
      </c>
      <c r="B24" s="96" t="s">
        <v>107</v>
      </c>
      <c r="C24" s="93">
        <f>SUM(C26:C28)</f>
        <v>554.9</v>
      </c>
      <c r="D24" s="93">
        <f>SUM(D26:D28)</f>
        <v>554.9</v>
      </c>
      <c r="E24" s="93">
        <f>SUM(E26:E28)</f>
        <v>0</v>
      </c>
      <c r="F24" s="93"/>
      <c r="G24" s="91" t="e">
        <f>+C24-#REF!</f>
        <v>#REF!</v>
      </c>
    </row>
    <row r="25" spans="1:7" x14ac:dyDescent="0.25">
      <c r="A25" s="14">
        <v>13</v>
      </c>
      <c r="B25" s="82" t="s">
        <v>2</v>
      </c>
      <c r="C25" s="93"/>
      <c r="D25" s="93"/>
      <c r="E25" s="93"/>
      <c r="F25" s="93"/>
      <c r="G25" s="91"/>
    </row>
    <row r="26" spans="1:7" ht="47.25" x14ac:dyDescent="0.25">
      <c r="A26" s="14">
        <v>14</v>
      </c>
      <c r="B26" s="16" t="s">
        <v>227</v>
      </c>
      <c r="C26" s="93">
        <f>+D26+E26</f>
        <v>488.6</v>
      </c>
      <c r="D26" s="94">
        <v>488.6</v>
      </c>
      <c r="E26" s="94"/>
      <c r="F26" s="94"/>
      <c r="G26" s="91" t="e">
        <f>+C26-#REF!</f>
        <v>#REF!</v>
      </c>
    </row>
    <row r="27" spans="1:7" x14ac:dyDescent="0.25">
      <c r="A27" s="14">
        <v>15</v>
      </c>
      <c r="B27" s="18" t="s">
        <v>228</v>
      </c>
      <c r="C27" s="93">
        <f>+D27+E27</f>
        <v>65.900000000000006</v>
      </c>
      <c r="D27" s="94">
        <v>65.900000000000006</v>
      </c>
      <c r="E27" s="94"/>
      <c r="F27" s="94"/>
      <c r="G27" s="91" t="e">
        <f>+C27-#REF!</f>
        <v>#REF!</v>
      </c>
    </row>
    <row r="28" spans="1:7" x14ac:dyDescent="0.25">
      <c r="A28" s="14">
        <v>16</v>
      </c>
      <c r="B28" s="96" t="s">
        <v>113</v>
      </c>
      <c r="C28" s="93">
        <f t="shared" ref="C28:C34" si="6">+D28+E28</f>
        <v>0.4</v>
      </c>
      <c r="D28" s="94">
        <v>0.4</v>
      </c>
      <c r="E28" s="94"/>
      <c r="F28" s="94"/>
      <c r="G28" s="91" t="e">
        <f>+C28-#REF!</f>
        <v>#REF!</v>
      </c>
    </row>
    <row r="29" spans="1:7" s="98" customFormat="1" x14ac:dyDescent="0.25">
      <c r="A29" s="14">
        <v>17</v>
      </c>
      <c r="B29" s="20" t="s">
        <v>229</v>
      </c>
      <c r="C29" s="90">
        <f t="shared" si="6"/>
        <v>655.20000000000005</v>
      </c>
      <c r="D29" s="90"/>
      <c r="E29" s="90">
        <v>655.20000000000005</v>
      </c>
      <c r="F29" s="90"/>
      <c r="G29" s="91" t="e">
        <f>+C29-#REF!</f>
        <v>#REF!</v>
      </c>
    </row>
    <row r="30" spans="1:7" ht="47.25" x14ac:dyDescent="0.25">
      <c r="A30" s="14">
        <v>18</v>
      </c>
      <c r="B30" s="15" t="s">
        <v>230</v>
      </c>
      <c r="C30" s="90">
        <f t="shared" si="6"/>
        <v>3565.6</v>
      </c>
      <c r="D30" s="94"/>
      <c r="E30" s="99">
        <v>3565.6</v>
      </c>
      <c r="F30" s="99"/>
      <c r="G30" s="91" t="e">
        <f>+C30-#REF!</f>
        <v>#REF!</v>
      </c>
    </row>
    <row r="31" spans="1:7" ht="31.5" x14ac:dyDescent="0.25">
      <c r="A31" s="14">
        <v>19</v>
      </c>
      <c r="B31" s="15" t="s">
        <v>231</v>
      </c>
      <c r="C31" s="90">
        <f t="shared" si="6"/>
        <v>311</v>
      </c>
      <c r="D31" s="99"/>
      <c r="E31" s="99">
        <v>311</v>
      </c>
      <c r="F31" s="99"/>
      <c r="G31" s="91" t="e">
        <f>+C31-#REF!</f>
        <v>#REF!</v>
      </c>
    </row>
    <row r="32" spans="1:7" ht="31.5" x14ac:dyDescent="0.25">
      <c r="A32" s="14">
        <v>20</v>
      </c>
      <c r="B32" s="20" t="s">
        <v>232</v>
      </c>
      <c r="C32" s="90">
        <f t="shared" si="6"/>
        <v>70</v>
      </c>
      <c r="D32" s="99"/>
      <c r="E32" s="99">
        <v>70</v>
      </c>
      <c r="F32" s="99"/>
      <c r="G32" s="91" t="e">
        <f>+C32-#REF!</f>
        <v>#REF!</v>
      </c>
    </row>
    <row r="33" spans="1:7" ht="63" x14ac:dyDescent="0.25">
      <c r="A33" s="14">
        <v>21</v>
      </c>
      <c r="B33" s="15" t="s">
        <v>233</v>
      </c>
      <c r="C33" s="90">
        <f t="shared" si="6"/>
        <v>289.3</v>
      </c>
      <c r="D33" s="94"/>
      <c r="E33" s="99">
        <v>289.3</v>
      </c>
      <c r="F33" s="99"/>
      <c r="G33" s="91" t="e">
        <f>+C33-#REF!</f>
        <v>#REF!</v>
      </c>
    </row>
    <row r="34" spans="1:7" x14ac:dyDescent="0.25">
      <c r="A34" s="14">
        <v>22</v>
      </c>
      <c r="B34" s="20" t="s">
        <v>234</v>
      </c>
      <c r="C34" s="90">
        <f t="shared" si="6"/>
        <v>3056.1</v>
      </c>
      <c r="D34" s="99"/>
      <c r="E34" s="99">
        <v>3056.1</v>
      </c>
      <c r="F34" s="99"/>
      <c r="G34" s="91" t="e">
        <f>+C34-#REF!</f>
        <v>#REF!</v>
      </c>
    </row>
    <row r="35" spans="1:7" ht="15.75" customHeight="1" x14ac:dyDescent="0.25">
      <c r="A35" s="14">
        <v>23</v>
      </c>
      <c r="B35" s="15" t="s">
        <v>235</v>
      </c>
      <c r="C35" s="90">
        <f>+D35+E35+F35</f>
        <v>5194.5</v>
      </c>
      <c r="D35" s="94"/>
      <c r="E35" s="99"/>
      <c r="F35" s="99">
        <v>5194.5</v>
      </c>
      <c r="G35" s="91"/>
    </row>
    <row r="36" spans="1:7" x14ac:dyDescent="0.25">
      <c r="A36" s="14">
        <v>24</v>
      </c>
      <c r="B36" s="20" t="s">
        <v>207</v>
      </c>
      <c r="C36" s="99">
        <f>+C13+C15+C19+C23+C29+C30+C31+C32+C33+C34+C35</f>
        <v>14407.3</v>
      </c>
      <c r="D36" s="99">
        <f>+D13+D15+D19+D23+D29+D30+D31+D32+D33+D34+D35</f>
        <v>1265.5999999999999</v>
      </c>
      <c r="E36" s="99">
        <f>+E13+E15+E19+E23+E29+E30+E31+E32+E33+E34+E35</f>
        <v>7947.2</v>
      </c>
      <c r="F36" s="99">
        <f>+F13+F15+F19+F23+F29+F30+F31+F32+F33+F34+F35</f>
        <v>5194.5</v>
      </c>
      <c r="G36" s="100" t="e">
        <f>+G13+G15+G19+G23+G29+#REF!+G30+G31+G32+G33+G34</f>
        <v>#REF!</v>
      </c>
    </row>
    <row r="37" spans="1:7" ht="13.5" customHeight="1" x14ac:dyDescent="0.25">
      <c r="E37" s="101"/>
      <c r="G37" s="91" t="e">
        <f>+C36-#REF!</f>
        <v>#REF!</v>
      </c>
    </row>
    <row r="38" spans="1:7" ht="12" customHeight="1" x14ac:dyDescent="0.25">
      <c r="B38" s="102"/>
      <c r="C38" s="102"/>
      <c r="G38" s="91" t="e">
        <f>+#REF!+#REF!</f>
        <v>#REF!</v>
      </c>
    </row>
  </sheetData>
  <mergeCells count="9">
    <mergeCell ref="A5:F5"/>
    <mergeCell ref="A8:A11"/>
    <mergeCell ref="B8:B11"/>
    <mergeCell ref="C8:F8"/>
    <mergeCell ref="C9:C11"/>
    <mergeCell ref="D9:F9"/>
    <mergeCell ref="D10:D11"/>
    <mergeCell ref="E10:E11"/>
    <mergeCell ref="F10:F11"/>
  </mergeCells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5 pr.</vt:lpstr>
      <vt:lpstr>'1 pr. asignavimai'!Print_Titles</vt:lpstr>
      <vt:lpstr>'1 pr. pajamos '!Print_Titles</vt:lpstr>
      <vt:lpstr>'2 pr.'!Print_Titles</vt:lpstr>
      <vt:lpstr>'3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Jurksiene</cp:lastModifiedBy>
  <cp:lastPrinted>2016-01-26T09:24:28Z</cp:lastPrinted>
  <dcterms:created xsi:type="dcterms:W3CDTF">2013-11-22T06:09:34Z</dcterms:created>
  <dcterms:modified xsi:type="dcterms:W3CDTF">2016-01-27T07:00:14Z</dcterms:modified>
</cp:coreProperties>
</file>