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15" windowWidth="19440" windowHeight="10620"/>
  </bookViews>
  <sheets>
    <sheet name="1 pr. pajamos " sheetId="9" r:id="rId1"/>
    <sheet name="1 pr. asignavimai" sheetId="10" r:id="rId2"/>
    <sheet name="2 pr." sheetId="5" r:id="rId3"/>
  </sheets>
  <definedNames>
    <definedName name="_xlnm._FilterDatabase" localSheetId="1" hidden="1">'1 pr. asignavimai'!$B$1:$B$154</definedName>
    <definedName name="_xlnm._FilterDatabase" localSheetId="2" hidden="1">'2 pr.'!$C$3:$C$63</definedName>
    <definedName name="_xlnm.Print_Titles" localSheetId="1">'1 pr. asignavimai'!$3:$6</definedName>
    <definedName name="_xlnm.Print_Titles" localSheetId="0">'1 pr. pajamos '!$10:$11</definedName>
    <definedName name="_xlnm.Print_Titles" localSheetId="2">'2 pr.'!$12:$15</definedName>
  </definedNames>
  <calcPr calcId="145621" fullPrecision="0"/>
</workbook>
</file>

<file path=xl/calcChain.xml><?xml version="1.0" encoding="utf-8"?>
<calcChain xmlns="http://schemas.openxmlformats.org/spreadsheetml/2006/main">
  <c r="D60" i="9" l="1"/>
  <c r="J67" i="10"/>
  <c r="N67" i="10" s="1"/>
  <c r="N64" i="10" s="1"/>
  <c r="L133" i="10"/>
  <c r="M133" i="10"/>
  <c r="N133" i="10"/>
  <c r="G133" i="10"/>
  <c r="K133" i="10" s="1"/>
  <c r="E21" i="9"/>
  <c r="D22" i="9"/>
  <c r="C22" i="9"/>
  <c r="D53" i="9"/>
  <c r="C53" i="9"/>
  <c r="E52" i="9"/>
  <c r="L44" i="10"/>
  <c r="M44" i="10"/>
  <c r="N44" i="10"/>
  <c r="G44" i="10"/>
  <c r="K44" i="10" s="1"/>
  <c r="L100" i="10"/>
  <c r="M100" i="10"/>
  <c r="N100" i="10"/>
  <c r="M99" i="10"/>
  <c r="N99" i="10"/>
  <c r="F99" i="10"/>
  <c r="D99" i="10"/>
  <c r="C99" i="10" s="1"/>
  <c r="G100" i="10"/>
  <c r="K100" i="10" s="1"/>
  <c r="G99" i="10"/>
  <c r="K99" i="10" s="1"/>
  <c r="I97" i="10"/>
  <c r="J97" i="10"/>
  <c r="M97" i="10"/>
  <c r="N97" i="10"/>
  <c r="H100" i="10"/>
  <c r="H68" i="10"/>
  <c r="I68" i="10"/>
  <c r="J68" i="10"/>
  <c r="L71" i="10"/>
  <c r="M71" i="10"/>
  <c r="N71" i="10"/>
  <c r="G71" i="10"/>
  <c r="K71" i="10" s="1"/>
  <c r="H59" i="10"/>
  <c r="I59" i="10"/>
  <c r="J59" i="10"/>
  <c r="L62" i="10"/>
  <c r="M62" i="10"/>
  <c r="N62" i="10"/>
  <c r="G62" i="10"/>
  <c r="K62" i="10" s="1"/>
  <c r="C67" i="10"/>
  <c r="C66" i="10"/>
  <c r="L67" i="10"/>
  <c r="M67" i="10"/>
  <c r="M64" i="10" s="1"/>
  <c r="L66" i="10"/>
  <c r="M66" i="10"/>
  <c r="N66" i="10"/>
  <c r="L64" i="10"/>
  <c r="H64" i="10"/>
  <c r="I64" i="10"/>
  <c r="G66" i="10"/>
  <c r="K66" i="10" s="1"/>
  <c r="L99" i="10" l="1"/>
  <c r="L97" i="10" s="1"/>
  <c r="K97" i="10"/>
  <c r="G97" i="10"/>
  <c r="H97" i="10"/>
  <c r="G67" i="10"/>
  <c r="G64" i="10" s="1"/>
  <c r="J64" i="10"/>
  <c r="K67" i="10" l="1"/>
  <c r="K64" i="10" s="1"/>
  <c r="E51" i="9" l="1"/>
  <c r="E60" i="9"/>
  <c r="E53" i="9" s="1"/>
  <c r="E22" i="9" s="1"/>
  <c r="L59" i="5"/>
  <c r="O49" i="5"/>
  <c r="O46" i="5"/>
  <c r="O31" i="5"/>
  <c r="N31" i="5"/>
  <c r="M31" i="5"/>
  <c r="O30" i="5"/>
  <c r="N30" i="5"/>
  <c r="M30" i="5"/>
  <c r="L30" i="5"/>
  <c r="N25" i="5"/>
  <c r="O19" i="5"/>
  <c r="O16" i="5"/>
  <c r="H59" i="5"/>
  <c r="K53" i="5"/>
  <c r="J53" i="5"/>
  <c r="I53" i="5"/>
  <c r="K50" i="5"/>
  <c r="J50" i="5"/>
  <c r="I50" i="5"/>
  <c r="K49" i="5"/>
  <c r="J49" i="5"/>
  <c r="I49" i="5"/>
  <c r="K46" i="5"/>
  <c r="J46" i="5"/>
  <c r="I46" i="5"/>
  <c r="K41" i="5"/>
  <c r="J41" i="5"/>
  <c r="I41" i="5"/>
  <c r="K40" i="5"/>
  <c r="J40" i="5"/>
  <c r="I40" i="5"/>
  <c r="K37" i="5"/>
  <c r="J37" i="5"/>
  <c r="I37" i="5"/>
  <c r="K34" i="5"/>
  <c r="J34" i="5"/>
  <c r="I34" i="5"/>
  <c r="K33" i="5"/>
  <c r="J33" i="5"/>
  <c r="I33" i="5"/>
  <c r="K31" i="5"/>
  <c r="J31" i="5"/>
  <c r="I31" i="5"/>
  <c r="K30" i="5"/>
  <c r="J30" i="5"/>
  <c r="I30" i="5"/>
  <c r="H30" i="5"/>
  <c r="K29" i="5"/>
  <c r="J29" i="5"/>
  <c r="I29" i="5"/>
  <c r="K25" i="5"/>
  <c r="J25" i="5"/>
  <c r="I25" i="5"/>
  <c r="K24" i="5"/>
  <c r="J24" i="5"/>
  <c r="I24" i="5"/>
  <c r="K22" i="5"/>
  <c r="J22" i="5"/>
  <c r="I22" i="5"/>
  <c r="K19" i="5"/>
  <c r="J19" i="5"/>
  <c r="I19" i="5"/>
  <c r="K17" i="5"/>
  <c r="J17" i="5"/>
  <c r="I17" i="5"/>
  <c r="K16" i="5"/>
  <c r="J16" i="5"/>
  <c r="I16" i="5"/>
  <c r="L74" i="10"/>
  <c r="M41" i="5" s="1"/>
  <c r="M74" i="10"/>
  <c r="N41" i="5" s="1"/>
  <c r="N74" i="10"/>
  <c r="O41" i="5" s="1"/>
  <c r="L73" i="10"/>
  <c r="M37" i="5" s="1"/>
  <c r="M73" i="10"/>
  <c r="N37" i="5" s="1"/>
  <c r="N73" i="10"/>
  <c r="O37" i="5" s="1"/>
  <c r="L72" i="10"/>
  <c r="M72" i="10"/>
  <c r="N72" i="10"/>
  <c r="N68" i="10" s="1"/>
  <c r="L70" i="10"/>
  <c r="M70" i="10"/>
  <c r="N70" i="10"/>
  <c r="L63" i="10"/>
  <c r="M63" i="10"/>
  <c r="N63" i="10"/>
  <c r="L61" i="10"/>
  <c r="L59" i="10" s="1"/>
  <c r="M25" i="5" s="1"/>
  <c r="M61" i="10"/>
  <c r="M59" i="10" s="1"/>
  <c r="M58" i="10"/>
  <c r="N24" i="5" s="1"/>
  <c r="N58" i="10"/>
  <c r="O24" i="5" s="1"/>
  <c r="L53" i="10"/>
  <c r="M53" i="10"/>
  <c r="N53" i="10"/>
  <c r="M50" i="10"/>
  <c r="N19" i="5" s="1"/>
  <c r="N50" i="10"/>
  <c r="L79" i="10"/>
  <c r="M79" i="10"/>
  <c r="N79" i="10"/>
  <c r="L77" i="10"/>
  <c r="M77" i="10"/>
  <c r="L80" i="10"/>
  <c r="M49" i="5" s="1"/>
  <c r="M80" i="10"/>
  <c r="N49" i="5" s="1"/>
  <c r="N80" i="10"/>
  <c r="L84" i="10"/>
  <c r="M84" i="10"/>
  <c r="N84" i="10"/>
  <c r="L83" i="10"/>
  <c r="M83" i="10"/>
  <c r="L86" i="10"/>
  <c r="M16" i="5" s="1"/>
  <c r="M86" i="10"/>
  <c r="N16" i="5" s="1"/>
  <c r="N86" i="10"/>
  <c r="L89" i="10"/>
  <c r="M89" i="10"/>
  <c r="N89" i="10"/>
  <c r="L94" i="10"/>
  <c r="M94" i="10"/>
  <c r="N94" i="10"/>
  <c r="L95" i="10"/>
  <c r="M95" i="10"/>
  <c r="N95" i="10"/>
  <c r="L96" i="10"/>
  <c r="M96" i="10"/>
  <c r="N96" i="10"/>
  <c r="L93" i="10"/>
  <c r="M93" i="10"/>
  <c r="N93" i="10"/>
  <c r="L104" i="10"/>
  <c r="M104" i="10"/>
  <c r="N104" i="10"/>
  <c r="M103" i="10"/>
  <c r="N103" i="10"/>
  <c r="L108" i="10"/>
  <c r="M108" i="10"/>
  <c r="N108" i="10"/>
  <c r="L107" i="10"/>
  <c r="M107" i="10"/>
  <c r="N107" i="10"/>
  <c r="M110" i="10"/>
  <c r="N50" i="5" s="1"/>
  <c r="L109" i="10"/>
  <c r="M46" i="5" s="1"/>
  <c r="M109" i="10"/>
  <c r="N46" i="5" s="1"/>
  <c r="N109" i="10"/>
  <c r="L115" i="10"/>
  <c r="M115" i="10"/>
  <c r="N115" i="10"/>
  <c r="L119" i="10"/>
  <c r="M119" i="10"/>
  <c r="N119" i="10"/>
  <c r="M120" i="10"/>
  <c r="N120" i="10"/>
  <c r="L121" i="10"/>
  <c r="M121" i="10"/>
  <c r="N121" i="10"/>
  <c r="L122" i="10"/>
  <c r="M122" i="10"/>
  <c r="N122" i="10"/>
  <c r="L126" i="10"/>
  <c r="M126" i="10"/>
  <c r="N126" i="10"/>
  <c r="L131" i="10"/>
  <c r="M131" i="10"/>
  <c r="N131" i="10"/>
  <c r="L132" i="10"/>
  <c r="M132" i="10"/>
  <c r="N132" i="10"/>
  <c r="M137" i="10"/>
  <c r="N137" i="10"/>
  <c r="L138" i="10"/>
  <c r="M138" i="10"/>
  <c r="N138" i="10"/>
  <c r="L139" i="10"/>
  <c r="M139" i="10"/>
  <c r="N139" i="10"/>
  <c r="L140" i="10"/>
  <c r="M140" i="10"/>
  <c r="N140" i="10"/>
  <c r="L136" i="10"/>
  <c r="M136" i="10"/>
  <c r="N136" i="10"/>
  <c r="N150" i="10"/>
  <c r="M150" i="10"/>
  <c r="L150" i="10"/>
  <c r="L144" i="10"/>
  <c r="M144" i="10"/>
  <c r="N144" i="10"/>
  <c r="L145" i="10"/>
  <c r="M145" i="10"/>
  <c r="N145" i="10"/>
  <c r="L146" i="10"/>
  <c r="M146" i="10"/>
  <c r="N146" i="10"/>
  <c r="M147" i="10"/>
  <c r="N147" i="10"/>
  <c r="M143" i="10"/>
  <c r="N143" i="10"/>
  <c r="J18" i="5" l="1"/>
  <c r="I18" i="5"/>
  <c r="K18" i="5"/>
  <c r="M68" i="10"/>
  <c r="L68" i="10"/>
  <c r="J32" i="5"/>
  <c r="K32" i="5"/>
  <c r="I32" i="5"/>
  <c r="N57" i="10"/>
  <c r="M57" i="10"/>
  <c r="L57" i="10"/>
  <c r="N56" i="10"/>
  <c r="N54" i="10" s="1"/>
  <c r="N51" i="10" s="1"/>
  <c r="O21" i="5" s="1"/>
  <c r="M56" i="10"/>
  <c r="M54" i="10" s="1"/>
  <c r="M51" i="10" s="1"/>
  <c r="N21" i="5" s="1"/>
  <c r="N48" i="10"/>
  <c r="O53" i="5" s="1"/>
  <c r="M48" i="10"/>
  <c r="N53" i="5" s="1"/>
  <c r="L48" i="10"/>
  <c r="M53" i="5" s="1"/>
  <c r="N47" i="10"/>
  <c r="O40" i="5" s="1"/>
  <c r="M47" i="10"/>
  <c r="N40" i="5" s="1"/>
  <c r="N46" i="10"/>
  <c r="O33" i="5" s="1"/>
  <c r="M46" i="10"/>
  <c r="N33" i="5" s="1"/>
  <c r="L46" i="10"/>
  <c r="M33" i="5" s="1"/>
  <c r="N45" i="10"/>
  <c r="O29" i="5" s="1"/>
  <c r="M45" i="10"/>
  <c r="N29" i="5" s="1"/>
  <c r="L45" i="10"/>
  <c r="M29" i="5" s="1"/>
  <c r="N43" i="10"/>
  <c r="M43" i="10"/>
  <c r="L43" i="10"/>
  <c r="N42" i="10"/>
  <c r="M42" i="10"/>
  <c r="L42" i="10"/>
  <c r="N41" i="10"/>
  <c r="M41" i="10"/>
  <c r="L41" i="10"/>
  <c r="N38" i="10"/>
  <c r="M38" i="10"/>
  <c r="L38" i="10"/>
  <c r="N37" i="10"/>
  <c r="M37" i="10"/>
  <c r="L37" i="10"/>
  <c r="N36" i="10"/>
  <c r="M36" i="10"/>
  <c r="L36" i="10"/>
  <c r="N35" i="10"/>
  <c r="M35" i="10"/>
  <c r="L35" i="10"/>
  <c r="N34" i="10"/>
  <c r="M34" i="10"/>
  <c r="L34" i="10"/>
  <c r="N33" i="10"/>
  <c r="M33" i="10"/>
  <c r="L33" i="10"/>
  <c r="N32" i="10"/>
  <c r="M32" i="10"/>
  <c r="L32" i="10"/>
  <c r="N31" i="10"/>
  <c r="M31" i="10"/>
  <c r="L31" i="10"/>
  <c r="N30" i="10"/>
  <c r="M30" i="10"/>
  <c r="L30" i="10"/>
  <c r="N29" i="10"/>
  <c r="M29" i="10"/>
  <c r="L29" i="10"/>
  <c r="N28" i="10"/>
  <c r="M28" i="10"/>
  <c r="L28" i="10"/>
  <c r="N27" i="10"/>
  <c r="M27" i="10"/>
  <c r="L27" i="10"/>
  <c r="N26" i="10"/>
  <c r="M26" i="10"/>
  <c r="L26" i="10"/>
  <c r="N25" i="10"/>
  <c r="M25" i="10"/>
  <c r="L25" i="10"/>
  <c r="N24" i="10"/>
  <c r="M24" i="10"/>
  <c r="L24" i="10"/>
  <c r="N23" i="10"/>
  <c r="M23" i="10"/>
  <c r="L23" i="10"/>
  <c r="N22" i="10"/>
  <c r="M22" i="10"/>
  <c r="L22" i="10"/>
  <c r="N21" i="10"/>
  <c r="M21" i="10"/>
  <c r="L21" i="10"/>
  <c r="N20" i="10"/>
  <c r="M20" i="10"/>
  <c r="L20" i="10"/>
  <c r="L14" i="10"/>
  <c r="M14" i="10"/>
  <c r="N14" i="10"/>
  <c r="L16" i="10"/>
  <c r="M16" i="10"/>
  <c r="N16" i="10"/>
  <c r="L17" i="10"/>
  <c r="M17" i="10"/>
  <c r="N17" i="10"/>
  <c r="L13" i="10"/>
  <c r="M13" i="10"/>
  <c r="N13" i="10"/>
  <c r="L10" i="10"/>
  <c r="M17" i="5" s="1"/>
  <c r="M18" i="5" s="1"/>
  <c r="M10" i="10"/>
  <c r="N17" i="5" s="1"/>
  <c r="N10" i="10"/>
  <c r="O17" i="5" s="1"/>
  <c r="O18" i="5" s="1"/>
  <c r="G10" i="10"/>
  <c r="H17" i="5" s="1"/>
  <c r="L8" i="10"/>
  <c r="M8" i="10"/>
  <c r="N22" i="5" s="1"/>
  <c r="N8" i="10"/>
  <c r="O22" i="5" s="1"/>
  <c r="K154" i="10"/>
  <c r="K151" i="10"/>
  <c r="N148" i="10"/>
  <c r="N141" i="10" s="1"/>
  <c r="O55" i="5" s="1"/>
  <c r="M148" i="10"/>
  <c r="M141" i="10" s="1"/>
  <c r="N55" i="5" s="1"/>
  <c r="L148" i="10"/>
  <c r="K142" i="10"/>
  <c r="K135" i="10"/>
  <c r="N134" i="10"/>
  <c r="M134" i="10"/>
  <c r="K129" i="10"/>
  <c r="K124" i="10"/>
  <c r="K117" i="10"/>
  <c r="K113" i="10"/>
  <c r="N105" i="10"/>
  <c r="O42" i="5" s="1"/>
  <c r="M105" i="10"/>
  <c r="N42" i="5" s="1"/>
  <c r="L105" i="10"/>
  <c r="M42" i="5" s="1"/>
  <c r="K102" i="10"/>
  <c r="N101" i="10"/>
  <c r="O35" i="5" s="1"/>
  <c r="M101" i="10"/>
  <c r="N35" i="5" s="1"/>
  <c r="K92" i="10"/>
  <c r="N91" i="10"/>
  <c r="O27" i="5" s="1"/>
  <c r="M91" i="10"/>
  <c r="N27" i="5" s="1"/>
  <c r="L91" i="10"/>
  <c r="M27" i="5" s="1"/>
  <c r="N87" i="10"/>
  <c r="O26" i="5" s="1"/>
  <c r="M87" i="10"/>
  <c r="L87" i="10"/>
  <c r="M81" i="10"/>
  <c r="N54" i="5" s="1"/>
  <c r="L81" i="10"/>
  <c r="M54" i="5" s="1"/>
  <c r="K76" i="10"/>
  <c r="M75" i="10"/>
  <c r="N45" i="5" s="1"/>
  <c r="L75" i="10"/>
  <c r="M45" i="5" s="1"/>
  <c r="O34" i="5"/>
  <c r="N34" i="5"/>
  <c r="M34" i="5"/>
  <c r="K60" i="10"/>
  <c r="K55" i="10"/>
  <c r="K40" i="10"/>
  <c r="K19" i="10"/>
  <c r="K12" i="10"/>
  <c r="N7" i="10"/>
  <c r="M7" i="10"/>
  <c r="G154" i="10"/>
  <c r="G151" i="10"/>
  <c r="G150" i="10"/>
  <c r="J148" i="10"/>
  <c r="I148" i="10"/>
  <c r="I141" i="10" s="1"/>
  <c r="J55" i="5" s="1"/>
  <c r="H148" i="10"/>
  <c r="G147" i="10"/>
  <c r="G146" i="10"/>
  <c r="G145" i="10"/>
  <c r="G144" i="10"/>
  <c r="G143" i="10"/>
  <c r="G142" i="10"/>
  <c r="J141" i="10"/>
  <c r="K55" i="5" s="1"/>
  <c r="H141" i="10"/>
  <c r="I55" i="5" s="1"/>
  <c r="G140" i="10"/>
  <c r="G139" i="10"/>
  <c r="G138" i="10"/>
  <c r="G137" i="10"/>
  <c r="G136" i="10"/>
  <c r="G134" i="10" s="1"/>
  <c r="G135" i="10"/>
  <c r="J134" i="10"/>
  <c r="I134" i="10"/>
  <c r="I128" i="10" s="1"/>
  <c r="J51" i="5" s="1"/>
  <c r="J52" i="5" s="1"/>
  <c r="H134" i="10"/>
  <c r="H128" i="10" s="1"/>
  <c r="I51" i="5" s="1"/>
  <c r="I52" i="5" s="1"/>
  <c r="G132" i="10"/>
  <c r="G131" i="10"/>
  <c r="G130" i="10"/>
  <c r="G129" i="10"/>
  <c r="G126" i="10"/>
  <c r="I123" i="10"/>
  <c r="J47" i="5" s="1"/>
  <c r="G125" i="10"/>
  <c r="G124" i="10"/>
  <c r="J123" i="10"/>
  <c r="K47" i="5" s="1"/>
  <c r="H123" i="10"/>
  <c r="I47" i="5" s="1"/>
  <c r="G122" i="10"/>
  <c r="G121" i="10"/>
  <c r="G120" i="10"/>
  <c r="G119" i="10"/>
  <c r="I116" i="10"/>
  <c r="J43" i="5" s="1"/>
  <c r="G118" i="10"/>
  <c r="G117" i="10"/>
  <c r="J116" i="10"/>
  <c r="K43" i="5" s="1"/>
  <c r="G115" i="10"/>
  <c r="I112" i="10"/>
  <c r="J38" i="5" s="1"/>
  <c r="J39" i="5" s="1"/>
  <c r="G114" i="10"/>
  <c r="G113" i="10"/>
  <c r="J112" i="10"/>
  <c r="K38" i="5" s="1"/>
  <c r="K39" i="5" s="1"/>
  <c r="H112" i="10"/>
  <c r="I38" i="5" s="1"/>
  <c r="I39" i="5" s="1"/>
  <c r="G110" i="10"/>
  <c r="H50" i="5" s="1"/>
  <c r="G109" i="10"/>
  <c r="H46" i="5" s="1"/>
  <c r="G108" i="10"/>
  <c r="G107" i="10"/>
  <c r="J105" i="10"/>
  <c r="K42" i="5" s="1"/>
  <c r="I105" i="10"/>
  <c r="J42" i="5" s="1"/>
  <c r="H105" i="10"/>
  <c r="I42" i="5" s="1"/>
  <c r="G104" i="10"/>
  <c r="G103" i="10"/>
  <c r="G102" i="10"/>
  <c r="J101" i="10"/>
  <c r="K35" i="5" s="1"/>
  <c r="K36" i="5" s="1"/>
  <c r="I101" i="10"/>
  <c r="J35" i="5" s="1"/>
  <c r="J36" i="5" s="1"/>
  <c r="H101" i="10"/>
  <c r="I35" i="5" s="1"/>
  <c r="I36" i="5" s="1"/>
  <c r="H31" i="5"/>
  <c r="G96" i="10"/>
  <c r="G95" i="10"/>
  <c r="G94" i="10"/>
  <c r="G93" i="10"/>
  <c r="G92" i="10"/>
  <c r="J91" i="10"/>
  <c r="K27" i="5" s="1"/>
  <c r="I91" i="10"/>
  <c r="H91" i="10"/>
  <c r="I27" i="5" s="1"/>
  <c r="G89" i="10"/>
  <c r="J87" i="10"/>
  <c r="K26" i="5" s="1"/>
  <c r="K28" i="5" s="1"/>
  <c r="I87" i="10"/>
  <c r="H87" i="10"/>
  <c r="I26" i="5" s="1"/>
  <c r="I28" i="5" s="1"/>
  <c r="G86" i="10"/>
  <c r="H16" i="5" s="1"/>
  <c r="H85" i="10"/>
  <c r="G84" i="10"/>
  <c r="J81" i="10"/>
  <c r="K54" i="5" s="1"/>
  <c r="K56" i="5" s="1"/>
  <c r="G83" i="10"/>
  <c r="I81" i="10"/>
  <c r="J54" i="5" s="1"/>
  <c r="H81" i="10"/>
  <c r="I54" i="5" s="1"/>
  <c r="G80" i="10"/>
  <c r="H49" i="5" s="1"/>
  <c r="G79" i="10"/>
  <c r="G77" i="10"/>
  <c r="G76" i="10"/>
  <c r="J75" i="10"/>
  <c r="K45" i="5" s="1"/>
  <c r="I75" i="10"/>
  <c r="J45" i="5" s="1"/>
  <c r="H75" i="10"/>
  <c r="I45" i="5" s="1"/>
  <c r="G74" i="10"/>
  <c r="H41" i="5" s="1"/>
  <c r="G73" i="10"/>
  <c r="H37" i="5" s="1"/>
  <c r="G72" i="10"/>
  <c r="G70" i="10"/>
  <c r="G68" i="10" s="1"/>
  <c r="H34" i="5" s="1"/>
  <c r="G63" i="10"/>
  <c r="G61" i="10"/>
  <c r="G59" i="10" s="1"/>
  <c r="H25" i="5" s="1"/>
  <c r="G60" i="10"/>
  <c r="G58" i="10"/>
  <c r="H24" i="5" s="1"/>
  <c r="G57" i="10"/>
  <c r="G56" i="10"/>
  <c r="G55" i="10"/>
  <c r="J54" i="10"/>
  <c r="J51" i="10" s="1"/>
  <c r="K21" i="5" s="1"/>
  <c r="I54" i="10"/>
  <c r="H54" i="10"/>
  <c r="H51" i="10" s="1"/>
  <c r="I21" i="5" s="1"/>
  <c r="G53" i="10"/>
  <c r="I51" i="10"/>
  <c r="J21" i="5" s="1"/>
  <c r="G50" i="10"/>
  <c r="H19" i="5" s="1"/>
  <c r="G48" i="10"/>
  <c r="H53" i="5" s="1"/>
  <c r="G47" i="10"/>
  <c r="H40" i="5" s="1"/>
  <c r="G46" i="10"/>
  <c r="H33" i="5" s="1"/>
  <c r="G45" i="10"/>
  <c r="H29" i="5" s="1"/>
  <c r="G43" i="10"/>
  <c r="G42" i="10"/>
  <c r="G41" i="10"/>
  <c r="G40" i="10"/>
  <c r="J39" i="10"/>
  <c r="I39" i="10"/>
  <c r="H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J18" i="10"/>
  <c r="I18" i="10"/>
  <c r="I11" i="10" s="1"/>
  <c r="J20" i="5" s="1"/>
  <c r="H18" i="10"/>
  <c r="G17" i="10"/>
  <c r="G16" i="10"/>
  <c r="G15" i="10"/>
  <c r="G14" i="10"/>
  <c r="G13" i="10"/>
  <c r="G12" i="10"/>
  <c r="G8" i="10"/>
  <c r="H22" i="5" s="1"/>
  <c r="J7" i="10"/>
  <c r="I7" i="10"/>
  <c r="H7" i="10"/>
  <c r="G7" i="10"/>
  <c r="E77" i="9"/>
  <c r="E76" i="9"/>
  <c r="E62" i="9"/>
  <c r="E61" i="9" s="1"/>
  <c r="E55" i="9"/>
  <c r="E56" i="9"/>
  <c r="E57" i="9"/>
  <c r="E58" i="9"/>
  <c r="E59" i="9"/>
  <c r="E54" i="9"/>
  <c r="E49" i="9"/>
  <c r="E50" i="9"/>
  <c r="E47" i="9"/>
  <c r="E48" i="9"/>
  <c r="E46" i="9"/>
  <c r="D45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24" i="9"/>
  <c r="E14" i="9"/>
  <c r="E15" i="9"/>
  <c r="E16" i="9"/>
  <c r="E17" i="9"/>
  <c r="E18" i="9"/>
  <c r="E19" i="9"/>
  <c r="E13" i="9"/>
  <c r="E73" i="9"/>
  <c r="E69" i="9"/>
  <c r="E63" i="9"/>
  <c r="D75" i="9"/>
  <c r="D74" i="9"/>
  <c r="D63" i="9"/>
  <c r="D61" i="9"/>
  <c r="D23" i="9"/>
  <c r="D12" i="9"/>
  <c r="K48" i="5" l="1"/>
  <c r="K44" i="5"/>
  <c r="J23" i="5"/>
  <c r="I56" i="5"/>
  <c r="J44" i="5"/>
  <c r="I48" i="5"/>
  <c r="J56" i="5"/>
  <c r="H18" i="5"/>
  <c r="J127" i="10"/>
  <c r="J128" i="10"/>
  <c r="K51" i="5" s="1"/>
  <c r="K52" i="5" s="1"/>
  <c r="M32" i="5"/>
  <c r="I9" i="10"/>
  <c r="H11" i="10"/>
  <c r="I20" i="5" s="1"/>
  <c r="I23" i="5" s="1"/>
  <c r="J48" i="5"/>
  <c r="G81" i="10"/>
  <c r="H54" i="5" s="1"/>
  <c r="J85" i="10"/>
  <c r="I85" i="10"/>
  <c r="J26" i="5"/>
  <c r="I90" i="10"/>
  <c r="J27" i="5"/>
  <c r="G101" i="10"/>
  <c r="H35" i="5" s="1"/>
  <c r="H36" i="5" s="1"/>
  <c r="G112" i="10"/>
  <c r="H38" i="5" s="1"/>
  <c r="H39" i="5" s="1"/>
  <c r="N85" i="10"/>
  <c r="L7" i="10"/>
  <c r="M22" i="5"/>
  <c r="N32" i="5"/>
  <c r="N18" i="5"/>
  <c r="K87" i="10"/>
  <c r="L26" i="5" s="1"/>
  <c r="M26" i="5"/>
  <c r="O32" i="5"/>
  <c r="N56" i="5"/>
  <c r="J11" i="10"/>
  <c r="G87" i="10"/>
  <c r="H26" i="5" s="1"/>
  <c r="G128" i="10"/>
  <c r="H51" i="5" s="1"/>
  <c r="H52" i="5" s="1"/>
  <c r="M85" i="10"/>
  <c r="N26" i="5"/>
  <c r="G116" i="10"/>
  <c r="H43" i="5" s="1"/>
  <c r="E12" i="9"/>
  <c r="H32" i="5"/>
  <c r="G91" i="10"/>
  <c r="H27" i="5" s="1"/>
  <c r="M39" i="10"/>
  <c r="N36" i="5"/>
  <c r="O36" i="5"/>
  <c r="M18" i="10"/>
  <c r="G39" i="10"/>
  <c r="N39" i="10"/>
  <c r="N18" i="10"/>
  <c r="L39" i="10"/>
  <c r="L18" i="10"/>
  <c r="I49" i="10"/>
  <c r="J49" i="10"/>
  <c r="M49" i="10"/>
  <c r="G75" i="10"/>
  <c r="H45" i="5" s="1"/>
  <c r="H49" i="10"/>
  <c r="G85" i="10"/>
  <c r="J90" i="10"/>
  <c r="H90" i="10"/>
  <c r="M90" i="10"/>
  <c r="G105" i="10"/>
  <c r="H42" i="5" s="1"/>
  <c r="J111" i="10"/>
  <c r="G123" i="10"/>
  <c r="H47" i="5" s="1"/>
  <c r="H127" i="10"/>
  <c r="I127" i="10"/>
  <c r="G148" i="10"/>
  <c r="G141" i="10" s="1"/>
  <c r="H55" i="5" s="1"/>
  <c r="G54" i="10"/>
  <c r="G51" i="10" s="1"/>
  <c r="G18" i="10"/>
  <c r="G11" i="10" s="1"/>
  <c r="L85" i="10"/>
  <c r="I111" i="10"/>
  <c r="H116" i="10"/>
  <c r="E45" i="9"/>
  <c r="E75" i="9"/>
  <c r="E74" i="9" s="1"/>
  <c r="E23" i="9"/>
  <c r="D20" i="9"/>
  <c r="D78" i="9" s="1"/>
  <c r="H56" i="5" l="1"/>
  <c r="H28" i="5"/>
  <c r="G49" i="10"/>
  <c r="H21" i="5"/>
  <c r="H111" i="10"/>
  <c r="H152" i="10" s="1"/>
  <c r="I43" i="5"/>
  <c r="I44" i="5" s="1"/>
  <c r="I57" i="5" s="1"/>
  <c r="I60" i="5" s="1"/>
  <c r="K20" i="5"/>
  <c r="K23" i="5" s="1"/>
  <c r="J9" i="10"/>
  <c r="H9" i="10"/>
  <c r="G90" i="10"/>
  <c r="H48" i="5"/>
  <c r="M28" i="5"/>
  <c r="J28" i="5"/>
  <c r="J57" i="5" s="1"/>
  <c r="J60" i="5" s="1"/>
  <c r="H44" i="5"/>
  <c r="N28" i="5"/>
  <c r="G111" i="10"/>
  <c r="G9" i="10"/>
  <c r="J152" i="10"/>
  <c r="G127" i="10"/>
  <c r="I152" i="10"/>
  <c r="E20" i="9"/>
  <c r="E78" i="9" s="1"/>
  <c r="D59" i="5"/>
  <c r="K57" i="5" l="1"/>
  <c r="K60" i="5" s="1"/>
  <c r="I155" i="10"/>
  <c r="H155" i="10"/>
  <c r="J155" i="10"/>
  <c r="H20" i="5"/>
  <c r="H23" i="5" s="1"/>
  <c r="H57" i="5" s="1"/>
  <c r="H60" i="5" s="1"/>
  <c r="G152" i="10"/>
  <c r="G155" i="10" s="1"/>
  <c r="C154" i="10"/>
  <c r="D15" i="10" l="1"/>
  <c r="L15" i="10" s="1"/>
  <c r="L11" i="10" s="1"/>
  <c r="F61" i="10"/>
  <c r="N61" i="10" s="1"/>
  <c r="N59" i="10" s="1"/>
  <c r="M20" i="5" l="1"/>
  <c r="O25" i="5"/>
  <c r="C48" i="10"/>
  <c r="K48" i="10" s="1"/>
  <c r="L53" i="5" s="1"/>
  <c r="O28" i="5" l="1"/>
  <c r="D143" i="10"/>
  <c r="L143" i="10" s="1"/>
  <c r="F83" i="10"/>
  <c r="N83" i="10" s="1"/>
  <c r="N81" i="10" s="1"/>
  <c r="O54" i="5" s="1"/>
  <c r="O56" i="5" l="1"/>
  <c r="D47" i="10"/>
  <c r="L47" i="10" s="1"/>
  <c r="F40" i="5"/>
  <c r="G40" i="5"/>
  <c r="E37" i="5"/>
  <c r="F37" i="5"/>
  <c r="G37" i="5"/>
  <c r="E33" i="5"/>
  <c r="F33" i="5"/>
  <c r="G33" i="5"/>
  <c r="E46" i="5"/>
  <c r="F46" i="5"/>
  <c r="G46" i="5"/>
  <c r="E49" i="5"/>
  <c r="F49" i="5"/>
  <c r="G49" i="5"/>
  <c r="F50" i="5"/>
  <c r="E53" i="5"/>
  <c r="F53" i="5"/>
  <c r="G53" i="5"/>
  <c r="E29" i="5"/>
  <c r="F29" i="5"/>
  <c r="G29" i="5"/>
  <c r="E30" i="5"/>
  <c r="F30" i="5"/>
  <c r="F31" i="5"/>
  <c r="F24" i="5"/>
  <c r="G24" i="5"/>
  <c r="E22" i="5"/>
  <c r="F22" i="5"/>
  <c r="G22" i="5"/>
  <c r="F19" i="5"/>
  <c r="G19" i="5"/>
  <c r="E16" i="5"/>
  <c r="F16" i="5"/>
  <c r="G16" i="5"/>
  <c r="E17" i="5"/>
  <c r="F17" i="5"/>
  <c r="G17" i="5"/>
  <c r="D56" i="10"/>
  <c r="L56" i="10" s="1"/>
  <c r="L54" i="10" s="1"/>
  <c r="L51" i="10" s="1"/>
  <c r="M21" i="5" s="1"/>
  <c r="D18" i="10"/>
  <c r="E18" i="10"/>
  <c r="F18" i="10"/>
  <c r="M23" i="5" l="1"/>
  <c r="M40" i="5"/>
  <c r="L9" i="10"/>
  <c r="E40" i="5"/>
  <c r="F18" i="5"/>
  <c r="E18" i="5"/>
  <c r="G18" i="5"/>
  <c r="F32" i="5"/>
  <c r="F15" i="10"/>
  <c r="N15" i="10" s="1"/>
  <c r="N11" i="10" s="1"/>
  <c r="D91" i="10"/>
  <c r="E27" i="5" s="1"/>
  <c r="E91" i="10"/>
  <c r="F27" i="5" s="1"/>
  <c r="F91" i="10"/>
  <c r="G27" i="5" s="1"/>
  <c r="C95" i="10"/>
  <c r="K95" i="10" s="1"/>
  <c r="C94" i="10"/>
  <c r="K94" i="10" s="1"/>
  <c r="C151" i="10"/>
  <c r="C150" i="10"/>
  <c r="K150" i="10" s="1"/>
  <c r="K148" i="10" s="1"/>
  <c r="F148" i="10"/>
  <c r="F141" i="10" s="1"/>
  <c r="G55" i="5" s="1"/>
  <c r="E148" i="10"/>
  <c r="E141" i="10" s="1"/>
  <c r="F55" i="5" s="1"/>
  <c r="D148" i="10"/>
  <c r="D147" i="10"/>
  <c r="C140" i="10"/>
  <c r="K140" i="10" s="1"/>
  <c r="C139" i="10"/>
  <c r="K139" i="10" s="1"/>
  <c r="C138" i="10"/>
  <c r="K138" i="10" s="1"/>
  <c r="D137" i="10"/>
  <c r="C136" i="10"/>
  <c r="K136" i="10" s="1"/>
  <c r="C135" i="10"/>
  <c r="F134" i="10"/>
  <c r="E134" i="10"/>
  <c r="F125" i="10"/>
  <c r="N125" i="10" s="1"/>
  <c r="N123" i="10" s="1"/>
  <c r="O47" i="5" s="1"/>
  <c r="D114" i="10"/>
  <c r="L114" i="10" s="1"/>
  <c r="L112" i="10" s="1"/>
  <c r="F114" i="10"/>
  <c r="N114" i="10" s="1"/>
  <c r="N112" i="10" s="1"/>
  <c r="M38" i="5" l="1"/>
  <c r="O20" i="5"/>
  <c r="N9" i="10"/>
  <c r="D134" i="10"/>
  <c r="L137" i="10"/>
  <c r="L134" i="10" s="1"/>
  <c r="C147" i="10"/>
  <c r="K147" i="10" s="1"/>
  <c r="L147" i="10"/>
  <c r="L141" i="10" s="1"/>
  <c r="O38" i="5"/>
  <c r="O39" i="5" s="1"/>
  <c r="C137" i="10"/>
  <c r="C148" i="10"/>
  <c r="E41" i="5"/>
  <c r="F41" i="5"/>
  <c r="G41" i="5"/>
  <c r="E118" i="10"/>
  <c r="D118" i="10"/>
  <c r="L118" i="10" s="1"/>
  <c r="D39" i="10"/>
  <c r="D11" i="10" s="1"/>
  <c r="E39" i="10"/>
  <c r="F39" i="10"/>
  <c r="D120" i="10"/>
  <c r="C121" i="10"/>
  <c r="K121" i="10" s="1"/>
  <c r="C122" i="10"/>
  <c r="K122" i="10" s="1"/>
  <c r="D97" i="10"/>
  <c r="D105" i="10"/>
  <c r="E105" i="10"/>
  <c r="F105" i="10"/>
  <c r="D58" i="10"/>
  <c r="L58" i="10" s="1"/>
  <c r="M24" i="5" s="1"/>
  <c r="D50" i="10"/>
  <c r="L50" i="10" s="1"/>
  <c r="C108" i="10"/>
  <c r="K108" i="10" s="1"/>
  <c r="C107" i="10"/>
  <c r="K107" i="10" s="1"/>
  <c r="C72" i="10"/>
  <c r="K72" i="10" s="1"/>
  <c r="C70" i="10"/>
  <c r="K70" i="10" s="1"/>
  <c r="K68" i="10" s="1"/>
  <c r="L34" i="5" s="1"/>
  <c r="D68" i="10"/>
  <c r="E68" i="10"/>
  <c r="F68" i="10"/>
  <c r="D81" i="10"/>
  <c r="E81" i="10"/>
  <c r="C83" i="10"/>
  <c r="K83" i="10" s="1"/>
  <c r="C84" i="10"/>
  <c r="K84" i="10" s="1"/>
  <c r="E116" i="10" l="1"/>
  <c r="F43" i="5" s="1"/>
  <c r="M118" i="10"/>
  <c r="M116" i="10" s="1"/>
  <c r="N43" i="5" s="1"/>
  <c r="K81" i="10"/>
  <c r="L54" i="5" s="1"/>
  <c r="K105" i="10"/>
  <c r="L42" i="5" s="1"/>
  <c r="C134" i="10"/>
  <c r="K137" i="10"/>
  <c r="K134" i="10" s="1"/>
  <c r="O23" i="5"/>
  <c r="M19" i="5"/>
  <c r="L49" i="10"/>
  <c r="C120" i="10"/>
  <c r="K120" i="10" s="1"/>
  <c r="L120" i="10"/>
  <c r="L116" i="10" s="1"/>
  <c r="M55" i="5"/>
  <c r="M39" i="5"/>
  <c r="E19" i="5"/>
  <c r="E24" i="5"/>
  <c r="E31" i="5"/>
  <c r="F42" i="5"/>
  <c r="E42" i="5"/>
  <c r="G42" i="5"/>
  <c r="E20" i="5"/>
  <c r="E34" i="5"/>
  <c r="G34" i="5"/>
  <c r="F34" i="5"/>
  <c r="E54" i="5"/>
  <c r="F54" i="5"/>
  <c r="C81" i="10"/>
  <c r="C105" i="10"/>
  <c r="D42" i="5" s="1"/>
  <c r="F11" i="10"/>
  <c r="C68" i="10"/>
  <c r="D34" i="5" s="1"/>
  <c r="F81" i="10"/>
  <c r="D116" i="10"/>
  <c r="E43" i="5" s="1"/>
  <c r="M43" i="5" l="1"/>
  <c r="E32" i="5"/>
  <c r="M56" i="5"/>
  <c r="F56" i="5"/>
  <c r="N44" i="5"/>
  <c r="G20" i="5"/>
  <c r="G54" i="5"/>
  <c r="D54" i="5"/>
  <c r="C79" i="10"/>
  <c r="K79" i="10" s="1"/>
  <c r="D75" i="10"/>
  <c r="E75" i="10"/>
  <c r="C76" i="10"/>
  <c r="F77" i="10"/>
  <c r="D54" i="10"/>
  <c r="E54" i="10"/>
  <c r="F54" i="10"/>
  <c r="C55" i="10"/>
  <c r="C56" i="10"/>
  <c r="K56" i="10" s="1"/>
  <c r="K54" i="10" s="1"/>
  <c r="C57" i="10"/>
  <c r="K57" i="10" s="1"/>
  <c r="C53" i="10"/>
  <c r="K53" i="10" s="1"/>
  <c r="C43" i="10"/>
  <c r="K43" i="10" s="1"/>
  <c r="C42" i="10"/>
  <c r="K42" i="10" s="1"/>
  <c r="C41" i="10"/>
  <c r="K41" i="10" s="1"/>
  <c r="C40" i="10"/>
  <c r="C38" i="10"/>
  <c r="K38" i="10" s="1"/>
  <c r="C37" i="10"/>
  <c r="K37" i="10" s="1"/>
  <c r="C36" i="10"/>
  <c r="K36" i="10" s="1"/>
  <c r="C35" i="10"/>
  <c r="K35" i="10" s="1"/>
  <c r="C34" i="10"/>
  <c r="K34" i="10" s="1"/>
  <c r="C33" i="10"/>
  <c r="K33" i="10" s="1"/>
  <c r="C32" i="10"/>
  <c r="K32" i="10" s="1"/>
  <c r="C31" i="10"/>
  <c r="K31" i="10" s="1"/>
  <c r="C30" i="10"/>
  <c r="K30" i="10" s="1"/>
  <c r="C29" i="10"/>
  <c r="K29" i="10" s="1"/>
  <c r="C28" i="10"/>
  <c r="K28" i="10" s="1"/>
  <c r="C27" i="10"/>
  <c r="K27" i="10" s="1"/>
  <c r="C26" i="10"/>
  <c r="K26" i="10" s="1"/>
  <c r="C25" i="10"/>
  <c r="K25" i="10" s="1"/>
  <c r="C24" i="10"/>
  <c r="K24" i="10" s="1"/>
  <c r="C23" i="10"/>
  <c r="K23" i="10" s="1"/>
  <c r="C22" i="10"/>
  <c r="K22" i="10" s="1"/>
  <c r="C21" i="10"/>
  <c r="K21" i="10" s="1"/>
  <c r="C20" i="10"/>
  <c r="K20" i="10" s="1"/>
  <c r="C19" i="10"/>
  <c r="C146" i="10"/>
  <c r="K146" i="10" s="1"/>
  <c r="C145" i="10"/>
  <c r="K145" i="10" s="1"/>
  <c r="C144" i="10"/>
  <c r="K144" i="10" s="1"/>
  <c r="D141" i="10"/>
  <c r="C142" i="10"/>
  <c r="C132" i="10"/>
  <c r="K132" i="10" s="1"/>
  <c r="C131" i="10"/>
  <c r="K131" i="10" s="1"/>
  <c r="F130" i="10"/>
  <c r="N130" i="10" s="1"/>
  <c r="N128" i="10" s="1"/>
  <c r="E130" i="10"/>
  <c r="M130" i="10" s="1"/>
  <c r="M128" i="10" s="1"/>
  <c r="D130" i="10"/>
  <c r="C129" i="10"/>
  <c r="C126" i="10"/>
  <c r="K126" i="10" s="1"/>
  <c r="F123" i="10"/>
  <c r="G47" i="5" s="1"/>
  <c r="E125" i="10"/>
  <c r="D125" i="10"/>
  <c r="C124" i="10"/>
  <c r="C119" i="10"/>
  <c r="K119" i="10" s="1"/>
  <c r="F118" i="10"/>
  <c r="C117" i="10"/>
  <c r="C115" i="10"/>
  <c r="K115" i="10" s="1"/>
  <c r="F112" i="10"/>
  <c r="E114" i="10"/>
  <c r="D112" i="10"/>
  <c r="C113" i="10"/>
  <c r="F110" i="10"/>
  <c r="D110" i="10"/>
  <c r="C109" i="10"/>
  <c r="C104" i="10"/>
  <c r="K104" i="10" s="1"/>
  <c r="D103" i="10"/>
  <c r="C102" i="10"/>
  <c r="F101" i="10"/>
  <c r="E101" i="10"/>
  <c r="F97" i="10"/>
  <c r="G31" i="5" s="1"/>
  <c r="C96" i="10"/>
  <c r="K96" i="10" s="1"/>
  <c r="C93" i="10"/>
  <c r="K93" i="10" s="1"/>
  <c r="C92" i="10"/>
  <c r="C89" i="10"/>
  <c r="K89" i="10" s="1"/>
  <c r="F87" i="10"/>
  <c r="E87" i="10"/>
  <c r="D87" i="10"/>
  <c r="E26" i="5" s="1"/>
  <c r="C86" i="10"/>
  <c r="C80" i="10"/>
  <c r="K80" i="10" s="1"/>
  <c r="L49" i="5" s="1"/>
  <c r="C74" i="10"/>
  <c r="K74" i="10" s="1"/>
  <c r="L41" i="5" s="1"/>
  <c r="C73" i="10"/>
  <c r="K73" i="10" s="1"/>
  <c r="L37" i="5" s="1"/>
  <c r="F64" i="10"/>
  <c r="C63" i="10"/>
  <c r="K63" i="10" s="1"/>
  <c r="C61" i="10"/>
  <c r="K61" i="10" s="1"/>
  <c r="C60" i="10"/>
  <c r="F59" i="10"/>
  <c r="E59" i="10"/>
  <c r="D59" i="10"/>
  <c r="C58" i="10"/>
  <c r="K58" i="10" s="1"/>
  <c r="L24" i="5" s="1"/>
  <c r="C50" i="10"/>
  <c r="K50" i="10" s="1"/>
  <c r="D53" i="5"/>
  <c r="C47" i="10"/>
  <c r="K47" i="10" s="1"/>
  <c r="L40" i="5" s="1"/>
  <c r="C46" i="10"/>
  <c r="K46" i="10" s="1"/>
  <c r="L33" i="5" s="1"/>
  <c r="C45" i="10"/>
  <c r="K45" i="10" s="1"/>
  <c r="L29" i="5" s="1"/>
  <c r="C17" i="10"/>
  <c r="K17" i="10" s="1"/>
  <c r="C16" i="10"/>
  <c r="K16" i="10" s="1"/>
  <c r="E15" i="10"/>
  <c r="M15" i="10" s="1"/>
  <c r="M11" i="10" s="1"/>
  <c r="D9" i="10"/>
  <c r="C14" i="10"/>
  <c r="K14" i="10" s="1"/>
  <c r="C13" i="10"/>
  <c r="K13" i="10" s="1"/>
  <c r="C12" i="10"/>
  <c r="C10" i="10"/>
  <c r="K10" i="10" s="1"/>
  <c r="L17" i="5" s="1"/>
  <c r="C8" i="10"/>
  <c r="K8" i="10" s="1"/>
  <c r="F7" i="10"/>
  <c r="E7" i="10"/>
  <c r="D7" i="10"/>
  <c r="C75" i="9"/>
  <c r="C74" i="9" s="1"/>
  <c r="C73" i="9"/>
  <c r="C69" i="9"/>
  <c r="C61" i="9"/>
  <c r="C50" i="9"/>
  <c r="C49" i="9"/>
  <c r="C46" i="9"/>
  <c r="C45" i="9" s="1"/>
  <c r="C36" i="9"/>
  <c r="C23" i="9" s="1"/>
  <c r="C13" i="9"/>
  <c r="C12" i="9" s="1"/>
  <c r="M9" i="10" l="1"/>
  <c r="N20" i="5"/>
  <c r="O51" i="5"/>
  <c r="N127" i="10"/>
  <c r="K51" i="10"/>
  <c r="L21" i="5" s="1"/>
  <c r="K59" i="10"/>
  <c r="L25" i="5" s="1"/>
  <c r="D46" i="5"/>
  <c r="K109" i="10"/>
  <c r="L46" i="5" s="1"/>
  <c r="L125" i="10"/>
  <c r="L123" i="10" s="1"/>
  <c r="C125" i="10"/>
  <c r="K125" i="10" s="1"/>
  <c r="K123" i="10" s="1"/>
  <c r="L47" i="5" s="1"/>
  <c r="G56" i="5"/>
  <c r="L22" i="5"/>
  <c r="K7" i="10"/>
  <c r="E50" i="5"/>
  <c r="L110" i="10"/>
  <c r="M50" i="5" s="1"/>
  <c r="E112" i="10"/>
  <c r="M114" i="10"/>
  <c r="M112" i="10" s="1"/>
  <c r="F116" i="10"/>
  <c r="N118" i="10"/>
  <c r="N116" i="10" s="1"/>
  <c r="E123" i="10"/>
  <c r="F47" i="5" s="1"/>
  <c r="M125" i="10"/>
  <c r="M123" i="10" s="1"/>
  <c r="N47" i="5" s="1"/>
  <c r="N48" i="5" s="1"/>
  <c r="D128" i="10"/>
  <c r="L130" i="10"/>
  <c r="L128" i="10" s="1"/>
  <c r="L19" i="5"/>
  <c r="K49" i="10"/>
  <c r="D16" i="5"/>
  <c r="K86" i="10"/>
  <c r="C103" i="10"/>
  <c r="K103" i="10" s="1"/>
  <c r="K101" i="10" s="1"/>
  <c r="L35" i="5" s="1"/>
  <c r="L103" i="10"/>
  <c r="L101" i="10" s="1"/>
  <c r="G50" i="5"/>
  <c r="N110" i="10"/>
  <c r="N51" i="5"/>
  <c r="N52" i="5" s="1"/>
  <c r="M127" i="10"/>
  <c r="C77" i="10"/>
  <c r="K77" i="10" s="1"/>
  <c r="K75" i="10" s="1"/>
  <c r="L45" i="5" s="1"/>
  <c r="N77" i="10"/>
  <c r="N75" i="10" s="1"/>
  <c r="M44" i="5"/>
  <c r="K91" i="10"/>
  <c r="L27" i="5" s="1"/>
  <c r="K18" i="10"/>
  <c r="K39" i="10"/>
  <c r="C20" i="9"/>
  <c r="D17" i="5"/>
  <c r="G43" i="5"/>
  <c r="D41" i="5"/>
  <c r="D29" i="5"/>
  <c r="D19" i="5"/>
  <c r="D24" i="5"/>
  <c r="E51" i="5"/>
  <c r="D49" i="5"/>
  <c r="F45" i="5"/>
  <c r="E45" i="5"/>
  <c r="D40" i="5"/>
  <c r="E38" i="5"/>
  <c r="F38" i="5"/>
  <c r="G38" i="5"/>
  <c r="D37" i="5"/>
  <c r="G35" i="5"/>
  <c r="D33" i="5"/>
  <c r="F35" i="5"/>
  <c r="F25" i="5"/>
  <c r="E25" i="5"/>
  <c r="G25" i="5"/>
  <c r="E55" i="5"/>
  <c r="C7" i="10"/>
  <c r="D22" i="5"/>
  <c r="F85" i="10"/>
  <c r="G26" i="5"/>
  <c r="C64" i="10"/>
  <c r="D30" i="5" s="1"/>
  <c r="G30" i="5"/>
  <c r="E11" i="10"/>
  <c r="F51" i="10"/>
  <c r="E85" i="10"/>
  <c r="F26" i="5"/>
  <c r="C91" i="10"/>
  <c r="D27" i="5" s="1"/>
  <c r="C18" i="10"/>
  <c r="E51" i="10"/>
  <c r="F21" i="5" s="1"/>
  <c r="D51" i="10"/>
  <c r="C143" i="10"/>
  <c r="D127" i="10"/>
  <c r="E128" i="10"/>
  <c r="F128" i="10"/>
  <c r="C39" i="10"/>
  <c r="C75" i="10"/>
  <c r="F75" i="10"/>
  <c r="C54" i="10"/>
  <c r="C51" i="10" s="1"/>
  <c r="C110" i="10"/>
  <c r="E90" i="10"/>
  <c r="C118" i="10"/>
  <c r="C15" i="10"/>
  <c r="K15" i="10" s="1"/>
  <c r="K11" i="10" s="1"/>
  <c r="F9" i="10"/>
  <c r="D123" i="10"/>
  <c r="E47" i="5" s="1"/>
  <c r="E111" i="10"/>
  <c r="C130" i="10"/>
  <c r="K130" i="10" s="1"/>
  <c r="K128" i="10" s="1"/>
  <c r="C114" i="10"/>
  <c r="F111" i="10"/>
  <c r="C59" i="10"/>
  <c r="F90" i="10"/>
  <c r="C87" i="10"/>
  <c r="C101" i="10"/>
  <c r="D35" i="5" s="1"/>
  <c r="D85" i="10"/>
  <c r="C97" i="10"/>
  <c r="D101" i="10"/>
  <c r="C63" i="9"/>
  <c r="C112" i="10" l="1"/>
  <c r="D38" i="5" s="1"/>
  <c r="K114" i="10"/>
  <c r="K112" i="10" s="1"/>
  <c r="L38" i="5" s="1"/>
  <c r="E56" i="5"/>
  <c r="M35" i="5"/>
  <c r="L90" i="10"/>
  <c r="N38" i="5"/>
  <c r="M111" i="10"/>
  <c r="M152" i="10" s="1"/>
  <c r="M155" i="10" s="1"/>
  <c r="L51" i="5"/>
  <c r="D50" i="5"/>
  <c r="K110" i="10"/>
  <c r="L50" i="5" s="1"/>
  <c r="C141" i="10"/>
  <c r="K143" i="10"/>
  <c r="K141" i="10" s="1"/>
  <c r="L55" i="5" s="1"/>
  <c r="F48" i="5"/>
  <c r="L36" i="5"/>
  <c r="G32" i="5"/>
  <c r="E28" i="5"/>
  <c r="G36" i="5"/>
  <c r="E39" i="5"/>
  <c r="L28" i="5"/>
  <c r="O45" i="5"/>
  <c r="N49" i="10"/>
  <c r="O50" i="5"/>
  <c r="O52" i="5" s="1"/>
  <c r="N90" i="10"/>
  <c r="L16" i="5"/>
  <c r="K85" i="10"/>
  <c r="L127" i="10"/>
  <c r="M51" i="5"/>
  <c r="O43" i="5"/>
  <c r="N111" i="10"/>
  <c r="N23" i="5"/>
  <c r="C123" i="10"/>
  <c r="D47" i="5" s="1"/>
  <c r="E52" i="5"/>
  <c r="L48" i="5"/>
  <c r="M47" i="5"/>
  <c r="L111" i="10"/>
  <c r="C116" i="10"/>
  <c r="D43" i="5" s="1"/>
  <c r="K118" i="10"/>
  <c r="K116" i="10" s="1"/>
  <c r="C78" i="9"/>
  <c r="D31" i="5"/>
  <c r="L20" i="5"/>
  <c r="G39" i="5"/>
  <c r="G21" i="5"/>
  <c r="F20" i="5"/>
  <c r="F39" i="5"/>
  <c r="G45" i="5"/>
  <c r="D45" i="5"/>
  <c r="F36" i="5"/>
  <c r="D55" i="5"/>
  <c r="G28" i="5"/>
  <c r="D25" i="5"/>
  <c r="F49" i="10"/>
  <c r="E48" i="5"/>
  <c r="E9" i="10"/>
  <c r="F28" i="5"/>
  <c r="D90" i="10"/>
  <c r="E35" i="5"/>
  <c r="C85" i="10"/>
  <c r="D26" i="5"/>
  <c r="D111" i="10"/>
  <c r="E49" i="10"/>
  <c r="C49" i="10"/>
  <c r="D21" i="5"/>
  <c r="F127" i="10"/>
  <c r="G51" i="5"/>
  <c r="E127" i="10"/>
  <c r="F51" i="5"/>
  <c r="D49" i="10"/>
  <c r="E21" i="5"/>
  <c r="C11" i="10"/>
  <c r="C128" i="10"/>
  <c r="C90" i="10"/>
  <c r="C111" i="10" l="1"/>
  <c r="F23" i="5"/>
  <c r="M48" i="5"/>
  <c r="N152" i="10"/>
  <c r="N155" i="10" s="1"/>
  <c r="L56" i="5"/>
  <c r="L52" i="5"/>
  <c r="G23" i="5"/>
  <c r="O44" i="5"/>
  <c r="L18" i="5"/>
  <c r="O48" i="5"/>
  <c r="K127" i="10"/>
  <c r="L152" i="10"/>
  <c r="L155" i="10" s="1"/>
  <c r="G48" i="5"/>
  <c r="M52" i="5"/>
  <c r="M36" i="5"/>
  <c r="L39" i="5"/>
  <c r="D56" i="5"/>
  <c r="N39" i="5"/>
  <c r="L23" i="5"/>
  <c r="L43" i="5"/>
  <c r="K111" i="10"/>
  <c r="L31" i="5"/>
  <c r="K90" i="10"/>
  <c r="K9" i="10"/>
  <c r="D152" i="10"/>
  <c r="D155" i="10" s="1"/>
  <c r="F152" i="10"/>
  <c r="F155" i="10" s="1"/>
  <c r="E152" i="10"/>
  <c r="E155" i="10" s="1"/>
  <c r="C127" i="10"/>
  <c r="D51" i="5"/>
  <c r="F52" i="5"/>
  <c r="C9" i="10"/>
  <c r="D20" i="5"/>
  <c r="E23" i="5"/>
  <c r="G52" i="5"/>
  <c r="E36" i="5"/>
  <c r="L44" i="5" l="1"/>
  <c r="M57" i="5"/>
  <c r="O57" i="5"/>
  <c r="L32" i="5"/>
  <c r="N57" i="5"/>
  <c r="K152" i="10"/>
  <c r="C152" i="10"/>
  <c r="C155" i="10" s="1"/>
  <c r="M60" i="5" l="1"/>
  <c r="N60" i="5"/>
  <c r="L57" i="5"/>
  <c r="O60" i="5"/>
  <c r="K155" i="10"/>
  <c r="D23" i="5"/>
  <c r="D52" i="5"/>
  <c r="D32" i="5"/>
  <c r="F44" i="5"/>
  <c r="D44" i="5"/>
  <c r="G44" i="5"/>
  <c r="D18" i="5"/>
  <c r="D39" i="5"/>
  <c r="D36" i="5"/>
  <c r="G57" i="5" l="1"/>
  <c r="L60" i="5"/>
  <c r="F57" i="5"/>
  <c r="E44" i="5"/>
  <c r="D48" i="5"/>
  <c r="D28" i="5"/>
  <c r="E57" i="5" l="1"/>
  <c r="F60" i="5"/>
  <c r="G60" i="5"/>
  <c r="D57" i="5"/>
  <c r="D60" i="5" l="1"/>
  <c r="E60" i="5"/>
</calcChain>
</file>

<file path=xl/sharedStrings.xml><?xml version="1.0" encoding="utf-8"?>
<sst xmlns="http://schemas.openxmlformats.org/spreadsheetml/2006/main" count="370" uniqueCount="231">
  <si>
    <t>Eil. Nr.</t>
  </si>
  <si>
    <t>Iš viso</t>
  </si>
  <si>
    <t>iš jų:</t>
  </si>
  <si>
    <t>Savivaldybės administracija</t>
  </si>
  <si>
    <t>Miesto ūkio departamentas</t>
  </si>
  <si>
    <t>Ugdymo ir kultūros departamentas</t>
  </si>
  <si>
    <t>Socialinių reikalų departamentas</t>
  </si>
  <si>
    <t>PAJAMOS</t>
  </si>
  <si>
    <t>Pavadinimas</t>
  </si>
  <si>
    <t>MOKESČIAI (2+...+8)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</si>
  <si>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</si>
  <si>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</si>
  <si>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</si>
  <si>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</si>
  <si>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</si>
  <si>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</si>
  <si>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</si>
  <si>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</si>
  <si>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</si>
  <si>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</si>
  <si>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</si>
  <si>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</si>
  <si>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</si>
  <si>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>Vaikų ir jaunimo teisių apsauga</t>
  </si>
  <si>
    <t>Darbo rinkos politikos priemonių ir gyventojų užimtumo programų rengimas ir įgyvendinimas</t>
  </si>
  <si>
    <t xml:space="preserve">Socialinės paslaugos </t>
  </si>
  <si>
    <t>Socialinėms išmokoms ir kompensacijoms skaičiuoti ir mokėti</t>
  </si>
  <si>
    <t>Socialinė parama mokiniams</t>
  </si>
  <si>
    <t>Mokinių visuomenės sveikatos priežiūra</t>
  </si>
  <si>
    <t>Visuomenės sveikatos stiprinimas ir stebėsena</t>
  </si>
  <si>
    <t>švietimo (be mokinio krepšelio)</t>
  </si>
  <si>
    <t>socialinės apsaugos</t>
  </si>
  <si>
    <t>sveikatos</t>
  </si>
  <si>
    <t>Savivaldybių mokykloms (klasėms), turinčioms specialiųjų ugdymosi poreikio mokinių, finansuoti</t>
  </si>
  <si>
    <t xml:space="preserve">Palūkanos už depozitus </t>
  </si>
  <si>
    <t>Dividendai</t>
  </si>
  <si>
    <t xml:space="preserve">Mokesčiai už valstybinius gamtos išteklius </t>
  </si>
  <si>
    <t>Pajamos už prekes ir paslaugas</t>
  </si>
  <si>
    <t>Pajamos už patalpų nuomą</t>
  </si>
  <si>
    <t>Įmokos už išlaikymą švietimo, socialinės apsaugos ir kitose įstaigose</t>
  </si>
  <si>
    <t>Pajamos iš baudų ir konfiskacijos</t>
  </si>
  <si>
    <t>Pajamos už leidimų ir kitų dokumentų išdavimą</t>
  </si>
  <si>
    <t>Žemė</t>
  </si>
  <si>
    <t>Pastatai ir statiniai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</si>
  <si>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</si>
  <si>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</si>
  <si>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</si>
  <si>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</si>
  <si>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</si>
  <si>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</si>
  <si>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</si>
  <si>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r>
      <t>Savivaldybės valdymo 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</si>
  <si>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</si>
  <si>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Savivaldybės valdymo  programa</t>
  </si>
  <si>
    <t>Savivaldybės tarybos aptarnavimas (savivaldybės biudžeto lėšos)</t>
  </si>
  <si>
    <t>Savivaldybės sekretoriato aptarnavimas (savivaldybės biudžeto lėšos)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</si>
  <si>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</si>
  <si>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</si>
  <si>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</si>
  <si>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</si>
  <si>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Vaikų teisių apsauga</t>
  </si>
  <si>
    <t>Jaunimo teisių apsauga</t>
  </si>
  <si>
    <t>Darbo rinkos politikos priemonių ir gyventojų užimtumo programų rengimo ir įgyvendinimo administravimas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</si>
  <si>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</si>
  <si>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</si>
  <si>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</si>
  <si>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Savivaldybės valdymo  programa (specialios tikslinės dotacijos savivaldybėms perduotoms įstaigoms išlaikyti lėšos)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</si>
  <si>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</si>
  <si>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</si>
  <si>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>Jaunimo politikos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</si>
  <si>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Socialinės atskirties mažinimo programa </t>
    </r>
    <r>
      <rPr>
        <sz val="12"/>
        <rFont val="Times New Roman"/>
        <family val="1"/>
        <charset val="186"/>
      </rPr>
      <t>(savivaldybės biudžeto lėšos)</t>
    </r>
  </si>
  <si>
    <t>Investicijų ir ekonomikos departamentas</t>
  </si>
  <si>
    <t>Savivaldybės valdymo  programa (savivaldybės biudžeto lėšos)</t>
  </si>
  <si>
    <r>
      <rPr>
        <sz val="12"/>
        <rFont val="Times New Roman"/>
        <family val="1"/>
        <charset val="186"/>
      </rPr>
      <t>Savivaldybės valdymo  programa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(specialios tikslinės dotacijos valstybinėms (valstybės perduotoms savivaldybėms) funkcijoms atlikti lėšos)</t>
    </r>
  </si>
  <si>
    <t xml:space="preserve">Aplinkos apsaugos programa </t>
  </si>
  <si>
    <t>Aplinkos apsaugos programa (savivaldybės biudžeto lėšos)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</si>
  <si>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</si>
  <si>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</si>
  <si>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</si>
  <si>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</si>
  <si>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</si>
  <si>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</si>
  <si>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</si>
  <si>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Urbanistinės plėtros departamentas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</si>
  <si>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</si>
  <si>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</si>
  <si>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</si>
  <si>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r>
      <t xml:space="preserve">Miesto kultūrinio savitumo puoselėjimo bei kultūrinių paslaugų gerinimo programa </t>
    </r>
    <r>
      <rPr>
        <sz val="12"/>
        <rFont val="Times New Roman"/>
        <family val="1"/>
        <charset val="186"/>
      </rPr>
      <t>(savivaldybės biudžeto lėšos)</t>
    </r>
  </si>
  <si>
    <t>Ugdymo proceso užtikrinimo programa (specialios tikslinės dotacijos savivaldybėms perduotoms įstaigoms išlaikyti lėšos)</t>
  </si>
  <si>
    <t xml:space="preserve">Miesto kultūrinio savitumo puoselėjimo bei kultūrinių paslaugų gerinimo programa </t>
  </si>
  <si>
    <t>Miesto kultūrinio savitumo puoselėjimo bei kultūrinių paslaugų gerinimo programa (savivaldybės biudžeto lėšos)</t>
  </si>
  <si>
    <t>Miesto kultūrinio savitumo puoselėjimo bei kultūrinių paslaugų gerinimo programa (asignavimų valdytojo pajamų įmokos)</t>
  </si>
  <si>
    <t>Ugdymo proceso užtikrinimo programa</t>
  </si>
  <si>
    <t>Ugdymo proceso užtikrinimo programa  (savivaldybės biudžeto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</si>
  <si>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</si>
  <si>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</si>
  <si>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</si>
  <si>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(savivaldybės biudžeto lėšos)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</si>
  <si>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</si>
  <si>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</si>
  <si>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</si>
  <si>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</si>
  <si>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</si>
  <si>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</si>
  <si>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</si>
  <si>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</si>
  <si>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savivaldybėms perduotoms įstaigoms išlaikyti lėšos)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</si>
  <si>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</si>
  <si>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</si>
  <si>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</si>
  <si>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</si>
  <si>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 xml:space="preserve">                       Klaipėdos miesto savivaldybės tarybos</t>
  </si>
  <si>
    <t xml:space="preserve">                       2 priedas</t>
  </si>
  <si>
    <t>Programos pavadinimas</t>
  </si>
  <si>
    <t>Asignavimų valdytojas</t>
  </si>
  <si>
    <t>Smulkiojo ir vidutinio verslo plėtros programa</t>
  </si>
  <si>
    <t>Susisiekimo sistemos priežiūros ir plėtros programa</t>
  </si>
  <si>
    <t xml:space="preserve">                                                            Klaipėdos miesto savivaldybės tarybos</t>
  </si>
  <si>
    <t xml:space="preserve">                                                            1 priedas</t>
  </si>
  <si>
    <t>Piliečių prašymams atkurti nuosavybės teises į išlikusį nekilnojamąjį turtą nagrinėti ir sprendimams dėl nuosavybės teisių atkūrimo priimti</t>
  </si>
  <si>
    <t>Būsto nuomos ar išperkamosios būsto nuomos mokesčių dalies kompensacijos</t>
  </si>
  <si>
    <t>14.</t>
  </si>
  <si>
    <t>Būsto nuomos ar išperkamosios būsto nuomos mokesčių dalies kompensacijoms administruoti</t>
  </si>
  <si>
    <t>1.</t>
  </si>
  <si>
    <t>Miesto urbanistinio planavimo programa</t>
  </si>
  <si>
    <t>Iš viso programai</t>
  </si>
  <si>
    <t>2.</t>
  </si>
  <si>
    <t>Subalansuoto turizmo skatinimo ir vystymo programa</t>
  </si>
  <si>
    <t>3.</t>
  </si>
  <si>
    <t>4..</t>
  </si>
  <si>
    <t>5.</t>
  </si>
  <si>
    <t>6.</t>
  </si>
  <si>
    <t>7.</t>
  </si>
  <si>
    <t>Miesto kultūrinio savitumo puoselėjimo bei kultūrinių paslaugų gerinimo programa</t>
  </si>
  <si>
    <t>9.</t>
  </si>
  <si>
    <t>Jaunimo politikos plėtros programa</t>
  </si>
  <si>
    <t>10.</t>
  </si>
  <si>
    <t>11.</t>
  </si>
  <si>
    <t>12.</t>
  </si>
  <si>
    <t>Sveikatos apsaugos  programa</t>
  </si>
  <si>
    <t xml:space="preserve">Iš viso: </t>
  </si>
  <si>
    <t>8.</t>
  </si>
  <si>
    <t>KLAIPĖDOS MIESTO SAVIVALDYBĖS 2016 METŲ BIUDŽETAS</t>
  </si>
  <si>
    <t xml:space="preserve">Atliekų tvarkymo sistemos infrastruktūros plėtrai </t>
  </si>
  <si>
    <t>Gyvenamosios vietos deklaravimo ir gyvenamosios vietos neturinčių asmenų apskaitos duomenų tvarkymas</t>
  </si>
  <si>
    <t>Mokinio (klasės, grupės) krepšeliui finansuoti</t>
  </si>
  <si>
    <t>Klaipėdos „Vėtrungės“ gimnazijos sporto aikštyno atnaujinimas</t>
  </si>
  <si>
    <t>Dotacija krantotvarkos programos priemonėms įgyvendinti ir aplinkos teršimo šaltiniams pašalinti</t>
  </si>
  <si>
    <t>Irklavimo bazės modernizavimas Klaipėdos mieste</t>
  </si>
  <si>
    <t xml:space="preserve">Europos Sąjungos finansinės paramos lėšos </t>
  </si>
  <si>
    <t xml:space="preserve">                     </t>
  </si>
  <si>
    <r>
      <t>Sveikatos apsaugos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</si>
  <si>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>Subalansuoto turizmo skatinimo ir vystymo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</si>
  <si>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Savivaldybės valdymo  programa  </t>
    </r>
    <r>
      <rPr>
        <sz val="12"/>
        <rFont val="Times New Roman"/>
        <family val="1"/>
        <charset val="186"/>
      </rPr>
      <t>(savivaldybės biudžeto lėšos)</t>
    </r>
  </si>
  <si>
    <r>
      <t xml:space="preserve">Smulkiojo ir vidutinio verslo plėtros programa </t>
    </r>
    <r>
      <rPr>
        <sz val="12"/>
        <rFont val="Times New Roman"/>
        <family val="1"/>
        <charset val="186"/>
      </rPr>
      <t>(savivaldybės biudžeto lėšos)</t>
    </r>
  </si>
  <si>
    <t xml:space="preserve">Aplinkos apsaugos programa (savivaldybės biudžeto lėšos) </t>
  </si>
  <si>
    <r>
      <t xml:space="preserve">Ugdymo proceso užtikrinimo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</si>
  <si>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>Kūno kultūros ir sporto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</si>
  <si>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</si>
  <si>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</si>
  <si>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</si>
  <si>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Pirminės valstybės garantuojamos teisinės pagalbos teikimas</t>
  </si>
  <si>
    <t>Savivaldybei priskirtos valstybinės žemės ir kito valstybės turto valdymas, naudojimas ir disponavimas juo patikėjimo teise</t>
  </si>
  <si>
    <t>Žemės ūkio funkcijoms atlikti</t>
  </si>
  <si>
    <t xml:space="preserve">Kūno kultūros ir sporto plėtros programa (specialios tikslinės dotacijos valstybės kapitalo investicijų programoje numatytiems projektams finansuoti lėšos) </t>
  </si>
  <si>
    <t>Sveikatos apsaugos programa (savivaldybės biudžeto lėšos)</t>
  </si>
  <si>
    <r>
      <t>Sveikatos apsaugos programa</t>
    </r>
    <r>
      <rPr>
        <sz val="12"/>
        <rFont val="Times New Roman"/>
        <family val="1"/>
        <charset val="186"/>
      </rPr>
      <t xml:space="preserve"> </t>
    </r>
  </si>
  <si>
    <t>Sveikatos apsaugos programa (specialios tikslinės dotacijos valstybės kapitalo investicijų programoje numatytiems projektams finansuoti lėšos)</t>
  </si>
  <si>
    <t>Miesto infrastruktūros objektų priežiūros ir modernizavimo programa (specialios tikslinės dotacijos valstybės kapitalo investicijų programoje numatytiems projektams finansuoti lėšos)</t>
  </si>
  <si>
    <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</si>
  <si>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DOTACIJOS (10+11+47)</t>
  </si>
  <si>
    <t>Kitos dotacijos ir lėšos iš kitų valdymo lygių (48)</t>
  </si>
  <si>
    <t>KITOS PAJAMOS (50+...+59)</t>
  </si>
  <si>
    <t>MATERIALIOJO IR NEMATERIALIOJO TURTO REALIZAVIMO PAJAMOS (61)</t>
  </si>
  <si>
    <t>Ilgalaikio materialiojo turto realizavimo pajamos (62+63)</t>
  </si>
  <si>
    <t>Iš viso (1+9+49+60)</t>
  </si>
  <si>
    <t>Ugdymo proceso užtikrinimo programa (specialios tikslinės dotacijos mokinio (klasės, grupės) krepšeliui finansuoti lėšos)</t>
  </si>
  <si>
    <t>Aplinkos apsaugos programa (specialios tikslinės dotacijos atliekų tvarkymo sistemos infrastruktūros plėtrai lėšos)</t>
  </si>
  <si>
    <t>Aplinkos apsaugos programa (dotacijos krantotvarkos programos priemonėms įgyvendinti ir aplinkos teršimo šaltiniams pašalinti lėšos)</t>
  </si>
  <si>
    <t>13.</t>
  </si>
  <si>
    <t>Nuomos mokestis už valstybinę žemę</t>
  </si>
  <si>
    <t>Savivaldybėms perduotoms įstaigoms išlaikyti (35+36+37)</t>
  </si>
  <si>
    <t>Valstybinėms (valstybės perduotoms savivaldybėms) funkcijoms atlikti (13+...+32)</t>
  </si>
  <si>
    <t>KLAIPĖDOS MIESTO SAVIVALDYBĖS 2016 METŲ BIUDŽETO ASIGNAVIMAI                                  PAGAL PROGRAMAS</t>
  </si>
  <si>
    <t>Tūkst. Eur</t>
  </si>
  <si>
    <t>paskoloms grąžinti</t>
  </si>
  <si>
    <t>Iš viso asignavimų (135-137):</t>
  </si>
  <si>
    <t>15.</t>
  </si>
  <si>
    <t>16.</t>
  </si>
  <si>
    <t>17.</t>
  </si>
  <si>
    <t>Iš viso asignavimų (14-16):</t>
  </si>
  <si>
    <t>Miesto infrastruktūros objektų priežiūros ir modernizavimo programa</t>
  </si>
  <si>
    <t>VšĮ Klaipėdos universitetinės ligoninės centrinio korpuso operacinės rekonstrukcija Liepojos g. 41, Klaipėda</t>
  </si>
  <si>
    <t>VšĮ Klaipėdos universitetinės ligoninės dezinfekcijos sterilizacijos proceso modernizavimas Liepojos g. 39, Klaipėda</t>
  </si>
  <si>
    <t>VšĮ Klaipėdos medicininės slaugos ligoninės paliatyviosios pagalbos korpuso pritaikymas neįgaliųjų poreikiams, įrangos įsigijimas K. Donelaičio g. 15A, Klaipėda</t>
  </si>
  <si>
    <t>Socialinio kultūrinio klasterio „Vilties miestas“ Klaipėdoje aplinkos  sutvarkymas</t>
  </si>
  <si>
    <t>Kitos neišvardytos pajamos</t>
  </si>
  <si>
    <t xml:space="preserve">                                                            2016 m. vasario 12 d. sprendimo Nr. T2-28</t>
  </si>
  <si>
    <t xml:space="preserve">                       2016 m. vasario 12 d. sprendimo Nr. T2-28</t>
  </si>
  <si>
    <t xml:space="preserve"> Tūkst. Eur</t>
  </si>
  <si>
    <t>Patvirtinta</t>
  </si>
  <si>
    <t>Savivaldybėms vietinės reikšmės keliams (gatvėms) tiesti, taisyti, prižiūrėti ir saugaus eismo sąlygoms užtikrinti (einamiesiems tikslams finansuoti)</t>
  </si>
  <si>
    <t xml:space="preserve">Savivaldybėms vietinės reikšmės keliams (gatvėms) tiesti, taisyti, prižiūrėti ir saugaus eismo sąlygoms užtikrinti </t>
  </si>
  <si>
    <t>Susisiekimo sistemos priežiūros ir plėtros programa (savivaldybės biudžeto lėšos)</t>
  </si>
  <si>
    <t>Susisiekimo sistemos priežiūros ir plėtros programa (specialios tikslinės dotacijos savivaldybėms vietinės reikšmės keliams (gatvėms) tiesti, taisyti, prižiūrėti ir saugaus eismo sąlygoms užtikrinti lėšos)</t>
  </si>
  <si>
    <r>
      <t xml:space="preserve">Susisiekimo sistemos priežiūros ir plėtros programa </t>
    </r>
    <r>
      <rPr>
        <strike/>
        <sz val="12"/>
        <rFont val="Times New Roman"/>
        <family val="1"/>
        <charset val="186"/>
      </rPr>
      <t>(savivaldybės biudžeto lėšos)</t>
    </r>
  </si>
  <si>
    <t xml:space="preserve">Aplinkos apsaugos programa (specialios tikslinės dotacijos savivaldybėms vietinės reikšmės keliams (gatvėms) tiesti, taisyti, prižiūrėti ir saugaus eismo sąlygoms užtikrinti lėšos) </t>
  </si>
  <si>
    <t xml:space="preserve">Kūno kultūros ir sporto plėtros programa () 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</si>
  <si>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</t>
    </r>
    <r>
      <rPr>
        <strike/>
        <sz val="12"/>
        <rFont val="Times New Roman"/>
        <family val="1"/>
        <charset val="186"/>
      </rPr>
      <t>(savivaldybės biudžeto lėšos)</t>
    </r>
  </si>
  <si>
    <t>Savivaldybės valdymo  programa (specialios tikslinės dotacijos savivaldybėms vietinės reikšmės keliams (gatvėms) tiesti, taisyti, prižiūrėti ir saugaus eismo sąlygoms užtikrinti lėšos)</t>
  </si>
  <si>
    <t>Valstybės finansinei paramai parvežant į Lietuvą užsienyje mirusių (žuvusių) Lietuvos Respublikos piliečių palaikus teikti, t. y. kompensuoti savivaldybėms išmokėtas sumas</t>
  </si>
  <si>
    <t>Socialinės atskirties mažinimo programa (specialios tikslinės dotacijos valstybės finansinei paramai parvežant į Lietuvą užsienyje mirusių (žuvusių) Lietuvos Respublikos piliečių palaikus teikti lėšos)</t>
  </si>
  <si>
    <r>
      <t>39</t>
    </r>
    <r>
      <rPr>
        <b/>
        <vertAlign val="superscript"/>
        <sz val="12"/>
        <rFont val="Times New Roman"/>
        <family val="1"/>
        <charset val="186"/>
      </rPr>
      <t>1</t>
    </r>
    <r>
      <rPr>
        <b/>
        <sz val="12"/>
        <rFont val="Times New Roman"/>
        <family val="1"/>
        <charset val="186"/>
      </rPr>
      <t>.</t>
    </r>
  </si>
  <si>
    <r>
      <t>39</t>
    </r>
    <r>
      <rPr>
        <b/>
        <vertAlign val="superscript"/>
        <sz val="12"/>
        <rFont val="Times New Roman"/>
        <family val="1"/>
        <charset val="186"/>
      </rPr>
      <t>2</t>
    </r>
    <r>
      <rPr>
        <b/>
        <sz val="12"/>
        <rFont val="Times New Roman"/>
        <family val="1"/>
        <charset val="186"/>
      </rPr>
      <t>.</t>
    </r>
  </si>
  <si>
    <r>
      <t>Specialios tikslinės dotacijos (12+33+34+38+39+39</t>
    </r>
    <r>
      <rPr>
        <b/>
        <vertAlign val="superscript"/>
        <sz val="12"/>
        <rFont val="Times New Roman"/>
        <family val="1"/>
        <charset val="186"/>
      </rPr>
      <t>1</t>
    </r>
    <r>
      <rPr>
        <b/>
        <sz val="12"/>
        <rFont val="Times New Roman"/>
        <family val="1"/>
        <charset val="186"/>
      </rPr>
      <t>+39</t>
    </r>
    <r>
      <rPr>
        <b/>
        <vertAlign val="superscript"/>
        <sz val="12"/>
        <rFont val="Times New Roman"/>
        <family val="1"/>
        <charset val="186"/>
      </rPr>
      <t>2</t>
    </r>
    <r>
      <rPr>
        <b/>
        <sz val="12"/>
        <rFont val="Times New Roman"/>
        <family val="1"/>
        <charset val="186"/>
      </rPr>
      <t>+40)</t>
    </r>
  </si>
  <si>
    <r>
      <t>Valstybės kapitalo investicijų programoje numatytiems projektams finansuoti (41+...+46</t>
    </r>
    <r>
      <rPr>
        <vertAlign val="superscript"/>
        <sz val="12"/>
        <rFont val="Times New Roman"/>
        <family val="1"/>
        <charset val="186"/>
      </rPr>
      <t>1</t>
    </r>
    <r>
      <rPr>
        <sz val="12"/>
        <rFont val="Times New Roman"/>
        <family val="1"/>
        <charset val="186"/>
      </rPr>
      <t>)</t>
    </r>
  </si>
  <si>
    <r>
      <t>46</t>
    </r>
    <r>
      <rPr>
        <b/>
        <vertAlign val="superscript"/>
        <sz val="12"/>
        <rFont val="Times New Roman"/>
        <family val="1"/>
        <charset val="186"/>
      </rPr>
      <t>1</t>
    </r>
    <r>
      <rPr>
        <b/>
        <sz val="12"/>
        <rFont val="Times New Roman"/>
        <family val="1"/>
        <charset val="186"/>
      </rPr>
      <t>.</t>
    </r>
  </si>
  <si>
    <r>
      <t>37</t>
    </r>
    <r>
      <rPr>
        <b/>
        <vertAlign val="superscript"/>
        <sz val="12"/>
        <rFont val="Times New Roman"/>
        <family val="1"/>
        <charset val="186"/>
      </rPr>
      <t>1</t>
    </r>
    <r>
      <rPr>
        <b/>
        <sz val="12"/>
        <rFont val="Times New Roman"/>
        <family val="1"/>
        <charset val="186"/>
      </rPr>
      <t>.</t>
    </r>
  </si>
  <si>
    <r>
      <t>56</t>
    </r>
    <r>
      <rPr>
        <b/>
        <vertAlign val="superscript"/>
        <sz val="12"/>
        <rFont val="Times New Roman"/>
        <family val="1"/>
        <charset val="186"/>
      </rPr>
      <t>1</t>
    </r>
    <r>
      <rPr>
        <b/>
        <sz val="12"/>
        <rFont val="Times New Roman"/>
        <family val="1"/>
        <charset val="186"/>
      </rPr>
      <t>.</t>
    </r>
  </si>
  <si>
    <r>
      <t>56</t>
    </r>
    <r>
      <rPr>
        <b/>
        <vertAlign val="superscript"/>
        <sz val="12"/>
        <rFont val="Times New Roman"/>
        <family val="1"/>
        <charset val="186"/>
      </rPr>
      <t>2</t>
    </r>
    <r>
      <rPr>
        <b/>
        <sz val="12"/>
        <rFont val="Times New Roman"/>
        <family val="1"/>
        <charset val="186"/>
      </rPr>
      <t>.</t>
    </r>
  </si>
  <si>
    <r>
      <t>59</t>
    </r>
    <r>
      <rPr>
        <b/>
        <vertAlign val="superscript"/>
        <sz val="12"/>
        <rFont val="Times New Roman"/>
        <family val="1"/>
        <charset val="186"/>
      </rPr>
      <t>1</t>
    </r>
    <r>
      <rPr>
        <b/>
        <sz val="12"/>
        <rFont val="Times New Roman"/>
        <family val="1"/>
        <charset val="186"/>
      </rPr>
      <t>.</t>
    </r>
  </si>
  <si>
    <r>
      <t>84</t>
    </r>
    <r>
      <rPr>
        <b/>
        <vertAlign val="superscript"/>
        <sz val="12"/>
        <rFont val="Times New Roman"/>
        <family val="1"/>
        <charset val="186"/>
      </rPr>
      <t>1</t>
    </r>
    <r>
      <rPr>
        <b/>
        <sz val="12"/>
        <rFont val="Times New Roman"/>
        <family val="1"/>
        <charset val="186"/>
      </rPr>
      <t>.</t>
    </r>
  </si>
  <si>
    <r>
      <t>84</t>
    </r>
    <r>
      <rPr>
        <b/>
        <vertAlign val="superscript"/>
        <sz val="12"/>
        <rFont val="Times New Roman"/>
        <family val="1"/>
        <charset val="186"/>
      </rPr>
      <t>2</t>
    </r>
    <r>
      <rPr>
        <b/>
        <sz val="12"/>
        <rFont val="Times New Roman"/>
        <family val="1"/>
        <charset val="186"/>
      </rPr>
      <t>.</t>
    </r>
  </si>
  <si>
    <r>
      <t>116</t>
    </r>
    <r>
      <rPr>
        <b/>
        <vertAlign val="superscript"/>
        <sz val="12"/>
        <rFont val="Times New Roman"/>
        <family val="1"/>
        <charset val="186"/>
      </rPr>
      <t>1</t>
    </r>
    <r>
      <rPr>
        <b/>
        <sz val="12"/>
        <rFont val="Times New Roman"/>
        <family val="1"/>
        <charset val="186"/>
      </rPr>
      <t>.</t>
    </r>
  </si>
  <si>
    <r>
      <t>54</t>
    </r>
    <r>
      <rPr>
        <vertAlign val="superscript"/>
        <sz val="12"/>
        <rFont val="Times New Roman"/>
        <family val="1"/>
        <charset val="186"/>
      </rPr>
      <t>1</t>
    </r>
    <r>
      <rPr>
        <sz val="12"/>
        <rFont val="Times New Roman"/>
        <family val="1"/>
        <charset val="186"/>
      </rPr>
      <t>.</t>
    </r>
  </si>
  <si>
    <t xml:space="preserve">Miesto infrastruktūros objektų priežiūros ir modernizavimo programa (specialios tikslinės dotacijos savivaldybėms vietinės reikšmės keliams (gatvėms) tiesti, taisyti, prižiūrėti ir saugaus eismo sąlygoms užtikrinti lėšos) </t>
  </si>
  <si>
    <t>Lyginamasis variantas</t>
  </si>
  <si>
    <t xml:space="preserve">                        Lyginamasis variantas</t>
  </si>
  <si>
    <t xml:space="preserve">Pakeitimas </t>
  </si>
  <si>
    <t>Projektas</t>
  </si>
  <si>
    <t>Pakeitimas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</si>
</sst>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14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12"/>
      <color indexed="8"/>
      <name val="Times New Roman"/>
      <family val="1"/>
      <charset val="186"/>
    </font>
    <font>
      <sz val="12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strike/>
      <sz val="12"/>
      <name val="Times New Roman"/>
      <family val="1"/>
      <charset val="186"/>
    </font>
    <font>
      <b/>
      <vertAlign val="superscript"/>
      <sz val="12"/>
      <name val="Times New Roman"/>
      <family val="1"/>
      <charset val="186"/>
    </font>
    <font>
      <vertAlign val="superscript"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2" fillId="0" borderId="0" xfId="1" applyFont="1"/>
    <xf numFmtId="0" fontId="1" fillId="0" borderId="0" xfId="1"/>
    <xf numFmtId="0" fontId="2" fillId="0" borderId="2" xfId="1" applyFont="1" applyBorder="1" applyAlignment="1">
      <alignment horizontal="center"/>
    </xf>
    <xf numFmtId="0" fontId="5" fillId="0" borderId="0" xfId="1" applyFont="1"/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1" fillId="0" borderId="0" xfId="1" applyFont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4" fillId="0" borderId="0" xfId="1" applyFont="1" applyAlignment="1">
      <alignment horizontal="left"/>
    </xf>
    <xf numFmtId="165" fontId="2" fillId="0" borderId="2" xfId="1" applyNumberFormat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top" wrapText="1"/>
    </xf>
    <xf numFmtId="0" fontId="7" fillId="0" borderId="0" xfId="1" applyFont="1" applyAlignment="1">
      <alignment horizontal="center"/>
    </xf>
    <xf numFmtId="0" fontId="1" fillId="0" borderId="1" xfId="1" applyBorder="1"/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164" fontId="2" fillId="0" borderId="2" xfId="1" applyNumberFormat="1" applyFont="1" applyFill="1" applyBorder="1" applyAlignment="1">
      <alignment horizontal="left" wrapText="1"/>
    </xf>
    <xf numFmtId="0" fontId="2" fillId="0" borderId="2" xfId="1" applyFont="1" applyBorder="1" applyAlignment="1">
      <alignment horizont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justify" vertical="justify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/>
    <xf numFmtId="22" fontId="2" fillId="0" borderId="0" xfId="1" applyNumberFormat="1" applyFont="1" applyFill="1"/>
    <xf numFmtId="0" fontId="4" fillId="0" borderId="0" xfId="1" applyFont="1" applyFill="1"/>
    <xf numFmtId="0" fontId="4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0" xfId="1" applyFont="1" applyFill="1" applyAlignment="1">
      <alignment horizontal="center" wrapText="1"/>
    </xf>
    <xf numFmtId="0" fontId="2" fillId="0" borderId="2" xfId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wrapText="1"/>
    </xf>
    <xf numFmtId="164" fontId="4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/>
    <xf numFmtId="164" fontId="4" fillId="0" borderId="2" xfId="1" applyNumberFormat="1" applyFont="1" applyFill="1" applyBorder="1" applyAlignment="1"/>
    <xf numFmtId="0" fontId="2" fillId="0" borderId="2" xfId="1" applyFont="1" applyFill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3" fontId="10" fillId="0" borderId="0" xfId="1" applyNumberFormat="1" applyFont="1" applyFill="1" applyBorder="1"/>
    <xf numFmtId="0" fontId="4" fillId="0" borderId="2" xfId="1" applyFont="1" applyBorder="1" applyAlignment="1">
      <alignment wrapText="1"/>
    </xf>
    <xf numFmtId="164" fontId="1" fillId="0" borderId="0" xfId="1" applyNumberFormat="1"/>
    <xf numFmtId="0" fontId="1" fillId="0" borderId="2" xfId="1" applyBorder="1" applyAlignment="1">
      <alignment horizontal="center"/>
    </xf>
    <xf numFmtId="0" fontId="1" fillId="0" borderId="2" xfId="1" applyBorder="1"/>
    <xf numFmtId="0" fontId="2" fillId="0" borderId="1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165" fontId="4" fillId="0" borderId="2" xfId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wrapText="1"/>
    </xf>
    <xf numFmtId="164" fontId="8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/>
    </xf>
    <xf numFmtId="0" fontId="4" fillId="0" borderId="0" xfId="1" applyFont="1" applyFill="1" applyAlignment="1">
      <alignment horizontal="center" wrapText="1"/>
    </xf>
    <xf numFmtId="0" fontId="2" fillId="0" borderId="0" xfId="0" applyFont="1" applyFill="1" applyAlignment="1">
      <alignment horizontal="left" vertical="justify"/>
    </xf>
    <xf numFmtId="0" fontId="2" fillId="0" borderId="2" xfId="1" applyFont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0" fontId="4" fillId="0" borderId="6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0" fontId="4" fillId="0" borderId="0" xfId="1" applyFont="1" applyFill="1" applyAlignment="1">
      <alignment horizont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</cellXfs>
  <cellStyles count="8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showZeros="0" tabSelected="1" zoomScale="96" zoomScaleNormal="96" workbookViewId="0">
      <selection activeCell="D51" sqref="D51"/>
    </sheetView>
  </sheetViews>
  <sheetFormatPr defaultRowHeight="12.75" x14ac:dyDescent="0.2"/>
  <cols>
    <col min="1" max="1" width="9.140625" style="2"/>
    <col min="2" max="2" width="60" style="2" customWidth="1"/>
    <col min="3" max="3" width="14.7109375" style="2" customWidth="1"/>
    <col min="4" max="5" width="12.28515625" style="2" customWidth="1"/>
    <col min="6" max="6" width="9.42578125" style="2" customWidth="1"/>
    <col min="7" max="244" width="9.140625" style="2"/>
    <col min="245" max="245" width="60" style="2" customWidth="1"/>
    <col min="246" max="246" width="17.28515625" style="2" customWidth="1"/>
    <col min="247" max="247" width="13.28515625" style="2" customWidth="1"/>
    <col min="248" max="248" width="12" style="2" customWidth="1"/>
    <col min="249" max="500" width="9.140625" style="2"/>
    <col min="501" max="501" width="60" style="2" customWidth="1"/>
    <col min="502" max="502" width="17.28515625" style="2" customWidth="1"/>
    <col min="503" max="503" width="13.28515625" style="2" customWidth="1"/>
    <col min="504" max="504" width="12" style="2" customWidth="1"/>
    <col min="505" max="756" width="9.140625" style="2"/>
    <col min="757" max="757" width="60" style="2" customWidth="1"/>
    <col min="758" max="758" width="17.28515625" style="2" customWidth="1"/>
    <col min="759" max="759" width="13.28515625" style="2" customWidth="1"/>
    <col min="760" max="760" width="12" style="2" customWidth="1"/>
    <col min="761" max="1012" width="9.140625" style="2"/>
    <col min="1013" max="1013" width="60" style="2" customWidth="1"/>
    <col min="1014" max="1014" width="17.28515625" style="2" customWidth="1"/>
    <col min="1015" max="1015" width="13.28515625" style="2" customWidth="1"/>
    <col min="1016" max="1016" width="12" style="2" customWidth="1"/>
    <col min="1017" max="1268" width="9.140625" style="2"/>
    <col min="1269" max="1269" width="60" style="2" customWidth="1"/>
    <col min="1270" max="1270" width="17.28515625" style="2" customWidth="1"/>
    <col min="1271" max="1271" width="13.28515625" style="2" customWidth="1"/>
    <col min="1272" max="1272" width="12" style="2" customWidth="1"/>
    <col min="1273" max="1524" width="9.140625" style="2"/>
    <col min="1525" max="1525" width="60" style="2" customWidth="1"/>
    <col min="1526" max="1526" width="17.28515625" style="2" customWidth="1"/>
    <col min="1527" max="1527" width="13.28515625" style="2" customWidth="1"/>
    <col min="1528" max="1528" width="12" style="2" customWidth="1"/>
    <col min="1529" max="1780" width="9.140625" style="2"/>
    <col min="1781" max="1781" width="60" style="2" customWidth="1"/>
    <col min="1782" max="1782" width="17.28515625" style="2" customWidth="1"/>
    <col min="1783" max="1783" width="13.28515625" style="2" customWidth="1"/>
    <col min="1784" max="1784" width="12" style="2" customWidth="1"/>
    <col min="1785" max="2036" width="9.140625" style="2"/>
    <col min="2037" max="2037" width="60" style="2" customWidth="1"/>
    <col min="2038" max="2038" width="17.28515625" style="2" customWidth="1"/>
    <col min="2039" max="2039" width="13.28515625" style="2" customWidth="1"/>
    <col min="2040" max="2040" width="12" style="2" customWidth="1"/>
    <col min="2041" max="2292" width="9.140625" style="2"/>
    <col min="2293" max="2293" width="60" style="2" customWidth="1"/>
    <col min="2294" max="2294" width="17.28515625" style="2" customWidth="1"/>
    <col min="2295" max="2295" width="13.28515625" style="2" customWidth="1"/>
    <col min="2296" max="2296" width="12" style="2" customWidth="1"/>
    <col min="2297" max="2548" width="9.140625" style="2"/>
    <col min="2549" max="2549" width="60" style="2" customWidth="1"/>
    <col min="2550" max="2550" width="17.28515625" style="2" customWidth="1"/>
    <col min="2551" max="2551" width="13.28515625" style="2" customWidth="1"/>
    <col min="2552" max="2552" width="12" style="2" customWidth="1"/>
    <col min="2553" max="2804" width="9.140625" style="2"/>
    <col min="2805" max="2805" width="60" style="2" customWidth="1"/>
    <col min="2806" max="2806" width="17.28515625" style="2" customWidth="1"/>
    <col min="2807" max="2807" width="13.28515625" style="2" customWidth="1"/>
    <col min="2808" max="2808" width="12" style="2" customWidth="1"/>
    <col min="2809" max="3060" width="9.140625" style="2"/>
    <col min="3061" max="3061" width="60" style="2" customWidth="1"/>
    <col min="3062" max="3062" width="17.28515625" style="2" customWidth="1"/>
    <col min="3063" max="3063" width="13.28515625" style="2" customWidth="1"/>
    <col min="3064" max="3064" width="12" style="2" customWidth="1"/>
    <col min="3065" max="3316" width="9.140625" style="2"/>
    <col min="3317" max="3317" width="60" style="2" customWidth="1"/>
    <col min="3318" max="3318" width="17.28515625" style="2" customWidth="1"/>
    <col min="3319" max="3319" width="13.28515625" style="2" customWidth="1"/>
    <col min="3320" max="3320" width="12" style="2" customWidth="1"/>
    <col min="3321" max="3572" width="9.140625" style="2"/>
    <col min="3573" max="3573" width="60" style="2" customWidth="1"/>
    <col min="3574" max="3574" width="17.28515625" style="2" customWidth="1"/>
    <col min="3575" max="3575" width="13.28515625" style="2" customWidth="1"/>
    <col min="3576" max="3576" width="12" style="2" customWidth="1"/>
    <col min="3577" max="3828" width="9.140625" style="2"/>
    <col min="3829" max="3829" width="60" style="2" customWidth="1"/>
    <col min="3830" max="3830" width="17.28515625" style="2" customWidth="1"/>
    <col min="3831" max="3831" width="13.28515625" style="2" customWidth="1"/>
    <col min="3832" max="3832" width="12" style="2" customWidth="1"/>
    <col min="3833" max="4084" width="9.140625" style="2"/>
    <col min="4085" max="4085" width="60" style="2" customWidth="1"/>
    <col min="4086" max="4086" width="17.28515625" style="2" customWidth="1"/>
    <col min="4087" max="4087" width="13.28515625" style="2" customWidth="1"/>
    <col min="4088" max="4088" width="12" style="2" customWidth="1"/>
    <col min="4089" max="4340" width="9.140625" style="2"/>
    <col min="4341" max="4341" width="60" style="2" customWidth="1"/>
    <col min="4342" max="4342" width="17.28515625" style="2" customWidth="1"/>
    <col min="4343" max="4343" width="13.28515625" style="2" customWidth="1"/>
    <col min="4344" max="4344" width="12" style="2" customWidth="1"/>
    <col min="4345" max="4596" width="9.140625" style="2"/>
    <col min="4597" max="4597" width="60" style="2" customWidth="1"/>
    <col min="4598" max="4598" width="17.28515625" style="2" customWidth="1"/>
    <col min="4599" max="4599" width="13.28515625" style="2" customWidth="1"/>
    <col min="4600" max="4600" width="12" style="2" customWidth="1"/>
    <col min="4601" max="4852" width="9.140625" style="2"/>
    <col min="4853" max="4853" width="60" style="2" customWidth="1"/>
    <col min="4854" max="4854" width="17.28515625" style="2" customWidth="1"/>
    <col min="4855" max="4855" width="13.28515625" style="2" customWidth="1"/>
    <col min="4856" max="4856" width="12" style="2" customWidth="1"/>
    <col min="4857" max="5108" width="9.140625" style="2"/>
    <col min="5109" max="5109" width="60" style="2" customWidth="1"/>
    <col min="5110" max="5110" width="17.28515625" style="2" customWidth="1"/>
    <col min="5111" max="5111" width="13.28515625" style="2" customWidth="1"/>
    <col min="5112" max="5112" width="12" style="2" customWidth="1"/>
    <col min="5113" max="5364" width="9.140625" style="2"/>
    <col min="5365" max="5365" width="60" style="2" customWidth="1"/>
    <col min="5366" max="5366" width="17.28515625" style="2" customWidth="1"/>
    <col min="5367" max="5367" width="13.28515625" style="2" customWidth="1"/>
    <col min="5368" max="5368" width="12" style="2" customWidth="1"/>
    <col min="5369" max="5620" width="9.140625" style="2"/>
    <col min="5621" max="5621" width="60" style="2" customWidth="1"/>
    <col min="5622" max="5622" width="17.28515625" style="2" customWidth="1"/>
    <col min="5623" max="5623" width="13.28515625" style="2" customWidth="1"/>
    <col min="5624" max="5624" width="12" style="2" customWidth="1"/>
    <col min="5625" max="5876" width="9.140625" style="2"/>
    <col min="5877" max="5877" width="60" style="2" customWidth="1"/>
    <col min="5878" max="5878" width="17.28515625" style="2" customWidth="1"/>
    <col min="5879" max="5879" width="13.28515625" style="2" customWidth="1"/>
    <col min="5880" max="5880" width="12" style="2" customWidth="1"/>
    <col min="5881" max="6132" width="9.140625" style="2"/>
    <col min="6133" max="6133" width="60" style="2" customWidth="1"/>
    <col min="6134" max="6134" width="17.28515625" style="2" customWidth="1"/>
    <col min="6135" max="6135" width="13.28515625" style="2" customWidth="1"/>
    <col min="6136" max="6136" width="12" style="2" customWidth="1"/>
    <col min="6137" max="6388" width="9.140625" style="2"/>
    <col min="6389" max="6389" width="60" style="2" customWidth="1"/>
    <col min="6390" max="6390" width="17.28515625" style="2" customWidth="1"/>
    <col min="6391" max="6391" width="13.28515625" style="2" customWidth="1"/>
    <col min="6392" max="6392" width="12" style="2" customWidth="1"/>
    <col min="6393" max="6644" width="9.140625" style="2"/>
    <col min="6645" max="6645" width="60" style="2" customWidth="1"/>
    <col min="6646" max="6646" width="17.28515625" style="2" customWidth="1"/>
    <col min="6647" max="6647" width="13.28515625" style="2" customWidth="1"/>
    <col min="6648" max="6648" width="12" style="2" customWidth="1"/>
    <col min="6649" max="6900" width="9.140625" style="2"/>
    <col min="6901" max="6901" width="60" style="2" customWidth="1"/>
    <col min="6902" max="6902" width="17.28515625" style="2" customWidth="1"/>
    <col min="6903" max="6903" width="13.28515625" style="2" customWidth="1"/>
    <col min="6904" max="6904" width="12" style="2" customWidth="1"/>
    <col min="6905" max="7156" width="9.140625" style="2"/>
    <col min="7157" max="7157" width="60" style="2" customWidth="1"/>
    <col min="7158" max="7158" width="17.28515625" style="2" customWidth="1"/>
    <col min="7159" max="7159" width="13.28515625" style="2" customWidth="1"/>
    <col min="7160" max="7160" width="12" style="2" customWidth="1"/>
    <col min="7161" max="7412" width="9.140625" style="2"/>
    <col min="7413" max="7413" width="60" style="2" customWidth="1"/>
    <col min="7414" max="7414" width="17.28515625" style="2" customWidth="1"/>
    <col min="7415" max="7415" width="13.28515625" style="2" customWidth="1"/>
    <col min="7416" max="7416" width="12" style="2" customWidth="1"/>
    <col min="7417" max="7668" width="9.140625" style="2"/>
    <col min="7669" max="7669" width="60" style="2" customWidth="1"/>
    <col min="7670" max="7670" width="17.28515625" style="2" customWidth="1"/>
    <col min="7671" max="7671" width="13.28515625" style="2" customWidth="1"/>
    <col min="7672" max="7672" width="12" style="2" customWidth="1"/>
    <col min="7673" max="7924" width="9.140625" style="2"/>
    <col min="7925" max="7925" width="60" style="2" customWidth="1"/>
    <col min="7926" max="7926" width="17.28515625" style="2" customWidth="1"/>
    <col min="7927" max="7927" width="13.28515625" style="2" customWidth="1"/>
    <col min="7928" max="7928" width="12" style="2" customWidth="1"/>
    <col min="7929" max="8180" width="9.140625" style="2"/>
    <col min="8181" max="8181" width="60" style="2" customWidth="1"/>
    <col min="8182" max="8182" width="17.28515625" style="2" customWidth="1"/>
    <col min="8183" max="8183" width="13.28515625" style="2" customWidth="1"/>
    <col min="8184" max="8184" width="12" style="2" customWidth="1"/>
    <col min="8185" max="8436" width="9.140625" style="2"/>
    <col min="8437" max="8437" width="60" style="2" customWidth="1"/>
    <col min="8438" max="8438" width="17.28515625" style="2" customWidth="1"/>
    <col min="8439" max="8439" width="13.28515625" style="2" customWidth="1"/>
    <col min="8440" max="8440" width="12" style="2" customWidth="1"/>
    <col min="8441" max="8692" width="9.140625" style="2"/>
    <col min="8693" max="8693" width="60" style="2" customWidth="1"/>
    <col min="8694" max="8694" width="17.28515625" style="2" customWidth="1"/>
    <col min="8695" max="8695" width="13.28515625" style="2" customWidth="1"/>
    <col min="8696" max="8696" width="12" style="2" customWidth="1"/>
    <col min="8697" max="8948" width="9.140625" style="2"/>
    <col min="8949" max="8949" width="60" style="2" customWidth="1"/>
    <col min="8950" max="8950" width="17.28515625" style="2" customWidth="1"/>
    <col min="8951" max="8951" width="13.28515625" style="2" customWidth="1"/>
    <col min="8952" max="8952" width="12" style="2" customWidth="1"/>
    <col min="8953" max="9204" width="9.140625" style="2"/>
    <col min="9205" max="9205" width="60" style="2" customWidth="1"/>
    <col min="9206" max="9206" width="17.28515625" style="2" customWidth="1"/>
    <col min="9207" max="9207" width="13.28515625" style="2" customWidth="1"/>
    <col min="9208" max="9208" width="12" style="2" customWidth="1"/>
    <col min="9209" max="9460" width="9.140625" style="2"/>
    <col min="9461" max="9461" width="60" style="2" customWidth="1"/>
    <col min="9462" max="9462" width="17.28515625" style="2" customWidth="1"/>
    <col min="9463" max="9463" width="13.28515625" style="2" customWidth="1"/>
    <col min="9464" max="9464" width="12" style="2" customWidth="1"/>
    <col min="9465" max="9716" width="9.140625" style="2"/>
    <col min="9717" max="9717" width="60" style="2" customWidth="1"/>
    <col min="9718" max="9718" width="17.28515625" style="2" customWidth="1"/>
    <col min="9719" max="9719" width="13.28515625" style="2" customWidth="1"/>
    <col min="9720" max="9720" width="12" style="2" customWidth="1"/>
    <col min="9721" max="9972" width="9.140625" style="2"/>
    <col min="9973" max="9973" width="60" style="2" customWidth="1"/>
    <col min="9974" max="9974" width="17.28515625" style="2" customWidth="1"/>
    <col min="9975" max="9975" width="13.28515625" style="2" customWidth="1"/>
    <col min="9976" max="9976" width="12" style="2" customWidth="1"/>
    <col min="9977" max="10228" width="9.140625" style="2"/>
    <col min="10229" max="10229" width="60" style="2" customWidth="1"/>
    <col min="10230" max="10230" width="17.28515625" style="2" customWidth="1"/>
    <col min="10231" max="10231" width="13.28515625" style="2" customWidth="1"/>
    <col min="10232" max="10232" width="12" style="2" customWidth="1"/>
    <col min="10233" max="10484" width="9.140625" style="2"/>
    <col min="10485" max="10485" width="60" style="2" customWidth="1"/>
    <col min="10486" max="10486" width="17.28515625" style="2" customWidth="1"/>
    <col min="10487" max="10487" width="13.28515625" style="2" customWidth="1"/>
    <col min="10488" max="10488" width="12" style="2" customWidth="1"/>
    <col min="10489" max="10740" width="9.140625" style="2"/>
    <col min="10741" max="10741" width="60" style="2" customWidth="1"/>
    <col min="10742" max="10742" width="17.28515625" style="2" customWidth="1"/>
    <col min="10743" max="10743" width="13.28515625" style="2" customWidth="1"/>
    <col min="10744" max="10744" width="12" style="2" customWidth="1"/>
    <col min="10745" max="10996" width="9.140625" style="2"/>
    <col min="10997" max="10997" width="60" style="2" customWidth="1"/>
    <col min="10998" max="10998" width="17.28515625" style="2" customWidth="1"/>
    <col min="10999" max="10999" width="13.28515625" style="2" customWidth="1"/>
    <col min="11000" max="11000" width="12" style="2" customWidth="1"/>
    <col min="11001" max="11252" width="9.140625" style="2"/>
    <col min="11253" max="11253" width="60" style="2" customWidth="1"/>
    <col min="11254" max="11254" width="17.28515625" style="2" customWidth="1"/>
    <col min="11255" max="11255" width="13.28515625" style="2" customWidth="1"/>
    <col min="11256" max="11256" width="12" style="2" customWidth="1"/>
    <col min="11257" max="11508" width="9.140625" style="2"/>
    <col min="11509" max="11509" width="60" style="2" customWidth="1"/>
    <col min="11510" max="11510" width="17.28515625" style="2" customWidth="1"/>
    <col min="11511" max="11511" width="13.28515625" style="2" customWidth="1"/>
    <col min="11512" max="11512" width="12" style="2" customWidth="1"/>
    <col min="11513" max="11764" width="9.140625" style="2"/>
    <col min="11765" max="11765" width="60" style="2" customWidth="1"/>
    <col min="11766" max="11766" width="17.28515625" style="2" customWidth="1"/>
    <col min="11767" max="11767" width="13.28515625" style="2" customWidth="1"/>
    <col min="11768" max="11768" width="12" style="2" customWidth="1"/>
    <col min="11769" max="12020" width="9.140625" style="2"/>
    <col min="12021" max="12021" width="60" style="2" customWidth="1"/>
    <col min="12022" max="12022" width="17.28515625" style="2" customWidth="1"/>
    <col min="12023" max="12023" width="13.28515625" style="2" customWidth="1"/>
    <col min="12024" max="12024" width="12" style="2" customWidth="1"/>
    <col min="12025" max="12276" width="9.140625" style="2"/>
    <col min="12277" max="12277" width="60" style="2" customWidth="1"/>
    <col min="12278" max="12278" width="17.28515625" style="2" customWidth="1"/>
    <col min="12279" max="12279" width="13.28515625" style="2" customWidth="1"/>
    <col min="12280" max="12280" width="12" style="2" customWidth="1"/>
    <col min="12281" max="12532" width="9.140625" style="2"/>
    <col min="12533" max="12533" width="60" style="2" customWidth="1"/>
    <col min="12534" max="12534" width="17.28515625" style="2" customWidth="1"/>
    <col min="12535" max="12535" width="13.28515625" style="2" customWidth="1"/>
    <col min="12536" max="12536" width="12" style="2" customWidth="1"/>
    <col min="12537" max="12788" width="9.140625" style="2"/>
    <col min="12789" max="12789" width="60" style="2" customWidth="1"/>
    <col min="12790" max="12790" width="17.28515625" style="2" customWidth="1"/>
    <col min="12791" max="12791" width="13.28515625" style="2" customWidth="1"/>
    <col min="12792" max="12792" width="12" style="2" customWidth="1"/>
    <col min="12793" max="13044" width="9.140625" style="2"/>
    <col min="13045" max="13045" width="60" style="2" customWidth="1"/>
    <col min="13046" max="13046" width="17.28515625" style="2" customWidth="1"/>
    <col min="13047" max="13047" width="13.28515625" style="2" customWidth="1"/>
    <col min="13048" max="13048" width="12" style="2" customWidth="1"/>
    <col min="13049" max="13300" width="9.140625" style="2"/>
    <col min="13301" max="13301" width="60" style="2" customWidth="1"/>
    <col min="13302" max="13302" width="17.28515625" style="2" customWidth="1"/>
    <col min="13303" max="13303" width="13.28515625" style="2" customWidth="1"/>
    <col min="13304" max="13304" width="12" style="2" customWidth="1"/>
    <col min="13305" max="13556" width="9.140625" style="2"/>
    <col min="13557" max="13557" width="60" style="2" customWidth="1"/>
    <col min="13558" max="13558" width="17.28515625" style="2" customWidth="1"/>
    <col min="13559" max="13559" width="13.28515625" style="2" customWidth="1"/>
    <col min="13560" max="13560" width="12" style="2" customWidth="1"/>
    <col min="13561" max="13812" width="9.140625" style="2"/>
    <col min="13813" max="13813" width="60" style="2" customWidth="1"/>
    <col min="13814" max="13814" width="17.28515625" style="2" customWidth="1"/>
    <col min="13815" max="13815" width="13.28515625" style="2" customWidth="1"/>
    <col min="13816" max="13816" width="12" style="2" customWidth="1"/>
    <col min="13817" max="14068" width="9.140625" style="2"/>
    <col min="14069" max="14069" width="60" style="2" customWidth="1"/>
    <col min="14070" max="14070" width="17.28515625" style="2" customWidth="1"/>
    <col min="14071" max="14071" width="13.28515625" style="2" customWidth="1"/>
    <col min="14072" max="14072" width="12" style="2" customWidth="1"/>
    <col min="14073" max="14324" width="9.140625" style="2"/>
    <col min="14325" max="14325" width="60" style="2" customWidth="1"/>
    <col min="14326" max="14326" width="17.28515625" style="2" customWidth="1"/>
    <col min="14327" max="14327" width="13.28515625" style="2" customWidth="1"/>
    <col min="14328" max="14328" width="12" style="2" customWidth="1"/>
    <col min="14329" max="14580" width="9.140625" style="2"/>
    <col min="14581" max="14581" width="60" style="2" customWidth="1"/>
    <col min="14582" max="14582" width="17.28515625" style="2" customWidth="1"/>
    <col min="14583" max="14583" width="13.28515625" style="2" customWidth="1"/>
    <col min="14584" max="14584" width="12" style="2" customWidth="1"/>
    <col min="14585" max="14836" width="9.140625" style="2"/>
    <col min="14837" max="14837" width="60" style="2" customWidth="1"/>
    <col min="14838" max="14838" width="17.28515625" style="2" customWidth="1"/>
    <col min="14839" max="14839" width="13.28515625" style="2" customWidth="1"/>
    <col min="14840" max="14840" width="12" style="2" customWidth="1"/>
    <col min="14841" max="15092" width="9.140625" style="2"/>
    <col min="15093" max="15093" width="60" style="2" customWidth="1"/>
    <col min="15094" max="15094" width="17.28515625" style="2" customWidth="1"/>
    <col min="15095" max="15095" width="13.28515625" style="2" customWidth="1"/>
    <col min="15096" max="15096" width="12" style="2" customWidth="1"/>
    <col min="15097" max="15348" width="9.140625" style="2"/>
    <col min="15349" max="15349" width="60" style="2" customWidth="1"/>
    <col min="15350" max="15350" width="17.28515625" style="2" customWidth="1"/>
    <col min="15351" max="15351" width="13.28515625" style="2" customWidth="1"/>
    <col min="15352" max="15352" width="12" style="2" customWidth="1"/>
    <col min="15353" max="15604" width="9.140625" style="2"/>
    <col min="15605" max="15605" width="60" style="2" customWidth="1"/>
    <col min="15606" max="15606" width="17.28515625" style="2" customWidth="1"/>
    <col min="15607" max="15607" width="13.28515625" style="2" customWidth="1"/>
    <col min="15608" max="15608" width="12" style="2" customWidth="1"/>
    <col min="15609" max="15860" width="9.140625" style="2"/>
    <col min="15861" max="15861" width="60" style="2" customWidth="1"/>
    <col min="15862" max="15862" width="17.28515625" style="2" customWidth="1"/>
    <col min="15863" max="15863" width="13.28515625" style="2" customWidth="1"/>
    <col min="15864" max="15864" width="12" style="2" customWidth="1"/>
    <col min="15865" max="16116" width="9.140625" style="2"/>
    <col min="16117" max="16117" width="60" style="2" customWidth="1"/>
    <col min="16118" max="16118" width="17.28515625" style="2" customWidth="1"/>
    <col min="16119" max="16119" width="13.28515625" style="2" customWidth="1"/>
    <col min="16120" max="16120" width="12" style="2" customWidth="1"/>
    <col min="16121" max="16384" width="9.140625" style="2"/>
  </cols>
  <sheetData>
    <row r="1" spans="1:5" x14ac:dyDescent="0.2">
      <c r="C1" s="4" t="s">
        <v>227</v>
      </c>
    </row>
    <row r="3" spans="1:5" customFormat="1" ht="16.5" customHeight="1" x14ac:dyDescent="0.25">
      <c r="A3" s="25"/>
      <c r="B3" s="61" t="s">
        <v>117</v>
      </c>
      <c r="C3" s="61"/>
    </row>
    <row r="4" spans="1:5" customFormat="1" ht="14.25" customHeight="1" x14ac:dyDescent="0.25">
      <c r="A4" s="25"/>
      <c r="B4" s="61" t="s">
        <v>197</v>
      </c>
      <c r="C4" s="61"/>
    </row>
    <row r="5" spans="1:5" customFormat="1" ht="15.75" x14ac:dyDescent="0.25">
      <c r="A5" s="26"/>
      <c r="B5" s="61" t="s">
        <v>118</v>
      </c>
      <c r="C5" s="61"/>
    </row>
    <row r="6" spans="1:5" ht="12.75" customHeight="1" x14ac:dyDescent="0.25">
      <c r="A6" s="27"/>
      <c r="B6" s="28"/>
      <c r="C6" s="28"/>
      <c r="D6" s="28"/>
      <c r="E6" s="28"/>
    </row>
    <row r="7" spans="1:5" ht="15.75" x14ac:dyDescent="0.25">
      <c r="A7" s="29"/>
      <c r="B7" s="30" t="s">
        <v>142</v>
      </c>
      <c r="C7" s="7"/>
      <c r="D7" s="7"/>
      <c r="E7" s="7"/>
    </row>
    <row r="8" spans="1:5" ht="11.25" customHeight="1" x14ac:dyDescent="0.25">
      <c r="A8" s="27"/>
      <c r="B8" s="30"/>
      <c r="C8" s="31"/>
      <c r="D8" s="31"/>
      <c r="E8" s="31"/>
    </row>
    <row r="9" spans="1:5" ht="15.75" x14ac:dyDescent="0.25">
      <c r="A9" s="27"/>
      <c r="B9" s="32" t="s">
        <v>7</v>
      </c>
      <c r="C9" s="7"/>
      <c r="D9" s="7"/>
      <c r="E9" s="7" t="s">
        <v>199</v>
      </c>
    </row>
    <row r="10" spans="1:5" ht="42.75" customHeight="1" x14ac:dyDescent="0.2">
      <c r="A10" s="22" t="s">
        <v>0</v>
      </c>
      <c r="B10" s="22" t="s">
        <v>8</v>
      </c>
      <c r="C10" s="83" t="s">
        <v>200</v>
      </c>
      <c r="D10" s="84" t="s">
        <v>228</v>
      </c>
      <c r="E10" s="84" t="s">
        <v>229</v>
      </c>
    </row>
    <row r="11" spans="1:5" s="8" customFormat="1" ht="15.75" x14ac:dyDescent="0.25">
      <c r="A11" s="23">
        <v>1</v>
      </c>
      <c r="B11" s="23">
        <v>2</v>
      </c>
      <c r="C11" s="23">
        <v>3</v>
      </c>
      <c r="D11" s="53">
        <v>3</v>
      </c>
      <c r="E11" s="53">
        <v>3</v>
      </c>
    </row>
    <row r="12" spans="1:5" ht="15.75" customHeight="1" x14ac:dyDescent="0.25">
      <c r="A12" s="12">
        <v>1</v>
      </c>
      <c r="B12" s="9" t="s">
        <v>9</v>
      </c>
      <c r="C12" s="38">
        <f>SUM(C13:C19)</f>
        <v>83854.3</v>
      </c>
      <c r="D12" s="38">
        <f>SUM(D13:D19)</f>
        <v>0</v>
      </c>
      <c r="E12" s="38">
        <f>SUM(E13:E19)</f>
        <v>83854.3</v>
      </c>
    </row>
    <row r="13" spans="1:5" ht="15" customHeight="1" x14ac:dyDescent="0.25">
      <c r="A13" s="12">
        <v>2</v>
      </c>
      <c r="B13" s="10" t="s">
        <v>10</v>
      </c>
      <c r="C13" s="39">
        <f>61755+6611</f>
        <v>68366</v>
      </c>
      <c r="D13" s="39"/>
      <c r="E13" s="39">
        <f>+C13+D13</f>
        <v>68366</v>
      </c>
    </row>
    <row r="14" spans="1:5" ht="15" customHeight="1" x14ac:dyDescent="0.25">
      <c r="A14" s="12">
        <v>3</v>
      </c>
      <c r="B14" s="10" t="s">
        <v>11</v>
      </c>
      <c r="C14" s="39">
        <v>337</v>
      </c>
      <c r="D14" s="39"/>
      <c r="E14" s="39">
        <f t="shared" ref="E14:E19" si="0">+C14+D14</f>
        <v>337</v>
      </c>
    </row>
    <row r="15" spans="1:5" ht="15" customHeight="1" x14ac:dyDescent="0.25">
      <c r="A15" s="12">
        <v>4</v>
      </c>
      <c r="B15" s="10" t="s">
        <v>12</v>
      </c>
      <c r="C15" s="39">
        <v>61</v>
      </c>
      <c r="D15" s="39"/>
      <c r="E15" s="39">
        <f t="shared" si="0"/>
        <v>61</v>
      </c>
    </row>
    <row r="16" spans="1:5" ht="15" customHeight="1" x14ac:dyDescent="0.25">
      <c r="A16" s="12">
        <v>5</v>
      </c>
      <c r="B16" s="10" t="s">
        <v>13</v>
      </c>
      <c r="C16" s="39">
        <v>7779</v>
      </c>
      <c r="D16" s="39"/>
      <c r="E16" s="39">
        <f t="shared" si="0"/>
        <v>7779</v>
      </c>
    </row>
    <row r="17" spans="1:5" ht="15" customHeight="1" x14ac:dyDescent="0.25">
      <c r="A17" s="12">
        <v>6</v>
      </c>
      <c r="B17" s="10" t="s">
        <v>14</v>
      </c>
      <c r="C17" s="39">
        <v>405.5</v>
      </c>
      <c r="D17" s="39"/>
      <c r="E17" s="39">
        <f t="shared" si="0"/>
        <v>405.5</v>
      </c>
    </row>
    <row r="18" spans="1:5" ht="15" customHeight="1" x14ac:dyDescent="0.25">
      <c r="A18" s="12">
        <v>7</v>
      </c>
      <c r="B18" s="10" t="s">
        <v>15</v>
      </c>
      <c r="C18" s="39">
        <v>120</v>
      </c>
      <c r="D18" s="39"/>
      <c r="E18" s="39">
        <f t="shared" si="0"/>
        <v>120</v>
      </c>
    </row>
    <row r="19" spans="1:5" ht="15.75" x14ac:dyDescent="0.25">
      <c r="A19" s="12">
        <v>8</v>
      </c>
      <c r="B19" s="10" t="s">
        <v>16</v>
      </c>
      <c r="C19" s="39">
        <v>6785.8</v>
      </c>
      <c r="D19" s="39"/>
      <c r="E19" s="39">
        <f t="shared" si="0"/>
        <v>6785.8</v>
      </c>
    </row>
    <row r="20" spans="1:5" ht="15.75" x14ac:dyDescent="0.25">
      <c r="A20" s="12">
        <v>9</v>
      </c>
      <c r="B20" s="9" t="s">
        <v>170</v>
      </c>
      <c r="C20" s="38">
        <f>+C21+C22+C61</f>
        <v>42251.4</v>
      </c>
      <c r="D20" s="38">
        <f>+D21+D22+D61</f>
        <v>3841.2</v>
      </c>
      <c r="E20" s="38">
        <f>+E21+E22+E61</f>
        <v>46092.6</v>
      </c>
    </row>
    <row r="21" spans="1:5" ht="15.75" x14ac:dyDescent="0.25">
      <c r="A21" s="12">
        <v>10</v>
      </c>
      <c r="B21" s="9" t="s">
        <v>149</v>
      </c>
      <c r="C21" s="38">
        <v>1597.9</v>
      </c>
      <c r="D21" s="38"/>
      <c r="E21" s="38">
        <f>+C21+D21</f>
        <v>1597.9</v>
      </c>
    </row>
    <row r="22" spans="1:5" ht="35.25" customHeight="1" x14ac:dyDescent="0.25">
      <c r="A22" s="12">
        <v>11</v>
      </c>
      <c r="B22" s="9" t="s">
        <v>214</v>
      </c>
      <c r="C22" s="38">
        <f>+C23+C44+C45+C49+C50+C53+C51+C52</f>
        <v>40588.5</v>
      </c>
      <c r="D22" s="38">
        <f t="shared" ref="D22:E22" si="1">+D23+D44+D45+D49+D50+D53+D51+D52</f>
        <v>3841.2</v>
      </c>
      <c r="E22" s="38">
        <f t="shared" si="1"/>
        <v>44429.7</v>
      </c>
    </row>
    <row r="23" spans="1:5" ht="33.75" customHeight="1" x14ac:dyDescent="0.25">
      <c r="A23" s="12">
        <v>12</v>
      </c>
      <c r="B23" s="10" t="s">
        <v>182</v>
      </c>
      <c r="C23" s="40">
        <f t="shared" ref="C23:D23" si="2">SUM(C24:C43)</f>
        <v>5237.8999999999996</v>
      </c>
      <c r="D23" s="40">
        <f t="shared" si="2"/>
        <v>0</v>
      </c>
      <c r="E23" s="40">
        <f t="shared" ref="E23" si="3">SUM(E24:E43)</f>
        <v>5237.8999999999996</v>
      </c>
    </row>
    <row r="24" spans="1:5" ht="15.75" x14ac:dyDescent="0.25">
      <c r="A24" s="12">
        <v>13</v>
      </c>
      <c r="B24" s="5" t="s">
        <v>17</v>
      </c>
      <c r="C24" s="39">
        <v>0.6</v>
      </c>
      <c r="D24" s="39"/>
      <c r="E24" s="39">
        <f>+C24+D24</f>
        <v>0.6</v>
      </c>
    </row>
    <row r="25" spans="1:5" ht="15.75" customHeight="1" x14ac:dyDescent="0.25">
      <c r="A25" s="12">
        <v>14</v>
      </c>
      <c r="B25" s="5" t="s">
        <v>18</v>
      </c>
      <c r="C25" s="39">
        <v>17.3</v>
      </c>
      <c r="D25" s="39"/>
      <c r="E25" s="39">
        <f t="shared" ref="E25:E44" si="4">+C25+D25</f>
        <v>17.3</v>
      </c>
    </row>
    <row r="26" spans="1:5" ht="15.75" customHeight="1" x14ac:dyDescent="0.25">
      <c r="A26" s="12">
        <v>15</v>
      </c>
      <c r="B26" s="5" t="s">
        <v>21</v>
      </c>
      <c r="C26" s="39">
        <v>64.400000000000006</v>
      </c>
      <c r="D26" s="39"/>
      <c r="E26" s="39">
        <f t="shared" si="4"/>
        <v>64.400000000000006</v>
      </c>
    </row>
    <row r="27" spans="1:5" ht="15.75" customHeight="1" x14ac:dyDescent="0.25">
      <c r="A27" s="12">
        <v>16</v>
      </c>
      <c r="B27" s="5" t="s">
        <v>19</v>
      </c>
      <c r="C27" s="39">
        <v>10.4</v>
      </c>
      <c r="D27" s="39"/>
      <c r="E27" s="39">
        <f t="shared" si="4"/>
        <v>10.4</v>
      </c>
    </row>
    <row r="28" spans="1:5" ht="15.75" customHeight="1" x14ac:dyDescent="0.25">
      <c r="A28" s="12">
        <v>17</v>
      </c>
      <c r="B28" s="5" t="s">
        <v>160</v>
      </c>
      <c r="C28" s="39">
        <v>68.7</v>
      </c>
      <c r="D28" s="39"/>
      <c r="E28" s="39">
        <f t="shared" si="4"/>
        <v>68.7</v>
      </c>
    </row>
    <row r="29" spans="1:5" ht="15.75" customHeight="1" x14ac:dyDescent="0.25">
      <c r="A29" s="12">
        <v>18</v>
      </c>
      <c r="B29" s="5" t="s">
        <v>161</v>
      </c>
      <c r="C29" s="39">
        <v>30.5</v>
      </c>
      <c r="D29" s="39"/>
      <c r="E29" s="39">
        <f t="shared" si="4"/>
        <v>30.5</v>
      </c>
    </row>
    <row r="30" spans="1:5" ht="15.75" customHeight="1" x14ac:dyDescent="0.25">
      <c r="A30" s="12">
        <v>19</v>
      </c>
      <c r="B30" s="5" t="s">
        <v>20</v>
      </c>
      <c r="C30" s="39">
        <v>84.9</v>
      </c>
      <c r="D30" s="39"/>
      <c r="E30" s="39">
        <f t="shared" si="4"/>
        <v>84.9</v>
      </c>
    </row>
    <row r="31" spans="1:5" ht="32.25" customHeight="1" x14ac:dyDescent="0.25">
      <c r="A31" s="12">
        <v>20</v>
      </c>
      <c r="B31" s="5" t="s">
        <v>144</v>
      </c>
      <c r="C31" s="39">
        <v>22.1</v>
      </c>
      <c r="D31" s="39"/>
      <c r="E31" s="39">
        <f t="shared" si="4"/>
        <v>22.1</v>
      </c>
    </row>
    <row r="32" spans="1:5" ht="34.5" customHeight="1" x14ac:dyDescent="0.25">
      <c r="A32" s="12">
        <v>21</v>
      </c>
      <c r="B32" s="5" t="s">
        <v>22</v>
      </c>
      <c r="C32" s="39">
        <v>2.7</v>
      </c>
      <c r="D32" s="39"/>
      <c r="E32" s="39">
        <f t="shared" si="4"/>
        <v>2.7</v>
      </c>
    </row>
    <row r="33" spans="1:5" ht="35.25" customHeight="1" x14ac:dyDescent="0.25">
      <c r="A33" s="12">
        <v>22</v>
      </c>
      <c r="B33" s="5" t="s">
        <v>162</v>
      </c>
      <c r="C33" s="39">
        <v>0.4</v>
      </c>
      <c r="D33" s="39"/>
      <c r="E33" s="39">
        <f t="shared" si="4"/>
        <v>0.4</v>
      </c>
    </row>
    <row r="34" spans="1:5" ht="15.75" customHeight="1" x14ac:dyDescent="0.25">
      <c r="A34" s="12">
        <v>23</v>
      </c>
      <c r="B34" s="5" t="s">
        <v>163</v>
      </c>
      <c r="C34" s="39">
        <v>7.1</v>
      </c>
      <c r="D34" s="39"/>
      <c r="E34" s="39">
        <f t="shared" si="4"/>
        <v>7.1</v>
      </c>
    </row>
    <row r="35" spans="1:5" ht="48" customHeight="1" x14ac:dyDescent="0.25">
      <c r="A35" s="12">
        <v>24</v>
      </c>
      <c r="B35" s="5" t="s">
        <v>119</v>
      </c>
      <c r="C35" s="39">
        <v>0.7</v>
      </c>
      <c r="D35" s="39"/>
      <c r="E35" s="39">
        <f t="shared" si="4"/>
        <v>0.7</v>
      </c>
    </row>
    <row r="36" spans="1:5" ht="19.5" customHeight="1" x14ac:dyDescent="0.25">
      <c r="A36" s="12">
        <v>25</v>
      </c>
      <c r="B36" s="10" t="s">
        <v>23</v>
      </c>
      <c r="C36" s="39">
        <f>284.2+14.1</f>
        <v>298.3</v>
      </c>
      <c r="D36" s="39"/>
      <c r="E36" s="39">
        <f t="shared" si="4"/>
        <v>298.3</v>
      </c>
    </row>
    <row r="37" spans="1:5" ht="31.5" x14ac:dyDescent="0.25">
      <c r="A37" s="12">
        <v>26</v>
      </c>
      <c r="B37" s="5" t="s">
        <v>24</v>
      </c>
      <c r="C37" s="39">
        <v>285</v>
      </c>
      <c r="D37" s="39"/>
      <c r="E37" s="39">
        <f t="shared" si="4"/>
        <v>285</v>
      </c>
    </row>
    <row r="38" spans="1:5" ht="15.75" customHeight="1" x14ac:dyDescent="0.25">
      <c r="A38" s="12">
        <v>27</v>
      </c>
      <c r="B38" s="5" t="s">
        <v>25</v>
      </c>
      <c r="C38" s="39">
        <v>2114.1</v>
      </c>
      <c r="D38" s="39"/>
      <c r="E38" s="39">
        <f t="shared" si="4"/>
        <v>2114.1</v>
      </c>
    </row>
    <row r="39" spans="1:5" ht="15.75" x14ac:dyDescent="0.25">
      <c r="A39" s="12">
        <v>28</v>
      </c>
      <c r="B39" s="5" t="s">
        <v>26</v>
      </c>
      <c r="C39" s="39">
        <v>736.3</v>
      </c>
      <c r="D39" s="39"/>
      <c r="E39" s="39">
        <f t="shared" si="4"/>
        <v>736.3</v>
      </c>
    </row>
    <row r="40" spans="1:5" ht="15.75" customHeight="1" x14ac:dyDescent="0.25">
      <c r="A40" s="12">
        <v>29</v>
      </c>
      <c r="B40" s="5" t="s">
        <v>27</v>
      </c>
      <c r="C40" s="39">
        <v>588.9</v>
      </c>
      <c r="D40" s="39"/>
      <c r="E40" s="39">
        <f t="shared" si="4"/>
        <v>588.9</v>
      </c>
    </row>
    <row r="41" spans="1:5" ht="31.5" x14ac:dyDescent="0.25">
      <c r="A41" s="12">
        <v>30</v>
      </c>
      <c r="B41" s="5" t="s">
        <v>120</v>
      </c>
      <c r="C41" s="39">
        <v>454.8</v>
      </c>
      <c r="D41" s="39"/>
      <c r="E41" s="39">
        <f t="shared" si="4"/>
        <v>454.8</v>
      </c>
    </row>
    <row r="42" spans="1:5" ht="15.75" customHeight="1" x14ac:dyDescent="0.25">
      <c r="A42" s="12">
        <v>31</v>
      </c>
      <c r="B42" s="5" t="s">
        <v>28</v>
      </c>
      <c r="C42" s="39">
        <v>278.5</v>
      </c>
      <c r="D42" s="39"/>
      <c r="E42" s="39">
        <f t="shared" si="4"/>
        <v>278.5</v>
      </c>
    </row>
    <row r="43" spans="1:5" ht="18" customHeight="1" x14ac:dyDescent="0.25">
      <c r="A43" s="12">
        <v>32</v>
      </c>
      <c r="B43" s="5" t="s">
        <v>29</v>
      </c>
      <c r="C43" s="39">
        <v>172.2</v>
      </c>
      <c r="D43" s="39"/>
      <c r="E43" s="39">
        <f t="shared" si="4"/>
        <v>172.2</v>
      </c>
    </row>
    <row r="44" spans="1:5" ht="15" customHeight="1" x14ac:dyDescent="0.25">
      <c r="A44" s="12">
        <v>33</v>
      </c>
      <c r="B44" s="10" t="s">
        <v>145</v>
      </c>
      <c r="C44" s="39">
        <v>31946</v>
      </c>
      <c r="D44" s="39"/>
      <c r="E44" s="39">
        <f t="shared" si="4"/>
        <v>31946</v>
      </c>
    </row>
    <row r="45" spans="1:5" ht="15" customHeight="1" x14ac:dyDescent="0.25">
      <c r="A45" s="12">
        <v>34</v>
      </c>
      <c r="B45" s="10" t="s">
        <v>181</v>
      </c>
      <c r="C45" s="40">
        <f>+C48+C47+C46</f>
        <v>1983.1</v>
      </c>
      <c r="D45" s="40">
        <f t="shared" ref="D45:E45" si="5">+D48+D47+D46</f>
        <v>0</v>
      </c>
      <c r="E45" s="40">
        <f t="shared" si="5"/>
        <v>1983.1</v>
      </c>
    </row>
    <row r="46" spans="1:5" ht="16.5" customHeight="1" x14ac:dyDescent="0.25">
      <c r="A46" s="12">
        <v>35</v>
      </c>
      <c r="B46" s="10" t="s">
        <v>30</v>
      </c>
      <c r="C46" s="39">
        <f>148.6+559.4</f>
        <v>708</v>
      </c>
      <c r="D46" s="39"/>
      <c r="E46" s="39">
        <f>+C46+D46</f>
        <v>708</v>
      </c>
    </row>
    <row r="47" spans="1:5" ht="14.25" customHeight="1" x14ac:dyDescent="0.25">
      <c r="A47" s="12">
        <v>36</v>
      </c>
      <c r="B47" s="10" t="s">
        <v>31</v>
      </c>
      <c r="C47" s="39">
        <v>374.1</v>
      </c>
      <c r="D47" s="39"/>
      <c r="E47" s="39">
        <f t="shared" ref="E47:E52" si="6">+C47+D47</f>
        <v>374.1</v>
      </c>
    </row>
    <row r="48" spans="1:5" ht="15" customHeight="1" x14ac:dyDescent="0.25">
      <c r="A48" s="12">
        <v>37</v>
      </c>
      <c r="B48" s="10" t="s">
        <v>32</v>
      </c>
      <c r="C48" s="39">
        <v>901</v>
      </c>
      <c r="D48" s="39"/>
      <c r="E48" s="39">
        <f t="shared" si="6"/>
        <v>901</v>
      </c>
    </row>
    <row r="49" spans="1:5" ht="31.5" x14ac:dyDescent="0.25">
      <c r="A49" s="12">
        <v>38</v>
      </c>
      <c r="B49" s="10" t="s">
        <v>33</v>
      </c>
      <c r="C49" s="39">
        <f>7+1+1.1+0.2</f>
        <v>9.3000000000000007</v>
      </c>
      <c r="D49" s="39"/>
      <c r="E49" s="39">
        <f t="shared" si="6"/>
        <v>9.3000000000000007</v>
      </c>
    </row>
    <row r="50" spans="1:5" ht="16.5" customHeight="1" x14ac:dyDescent="0.25">
      <c r="A50" s="12">
        <v>39</v>
      </c>
      <c r="B50" s="10" t="s">
        <v>143</v>
      </c>
      <c r="C50" s="39">
        <f>31.5+6.9</f>
        <v>38.4</v>
      </c>
      <c r="D50" s="39"/>
      <c r="E50" s="39">
        <f t="shared" si="6"/>
        <v>38.4</v>
      </c>
    </row>
    <row r="51" spans="1:5" ht="47.25" x14ac:dyDescent="0.25">
      <c r="A51" s="56" t="s">
        <v>212</v>
      </c>
      <c r="B51" s="48" t="s">
        <v>201</v>
      </c>
      <c r="C51" s="41"/>
      <c r="D51" s="41">
        <v>1619.5</v>
      </c>
      <c r="E51" s="41">
        <f t="shared" si="6"/>
        <v>1619.5</v>
      </c>
    </row>
    <row r="52" spans="1:5" ht="47.25" x14ac:dyDescent="0.25">
      <c r="A52" s="56" t="s">
        <v>213</v>
      </c>
      <c r="B52" s="48" t="s">
        <v>210</v>
      </c>
      <c r="C52" s="41"/>
      <c r="D52" s="41">
        <v>2.1</v>
      </c>
      <c r="E52" s="41">
        <f t="shared" si="6"/>
        <v>2.1</v>
      </c>
    </row>
    <row r="53" spans="1:5" ht="34.5" x14ac:dyDescent="0.25">
      <c r="A53" s="12">
        <v>40</v>
      </c>
      <c r="B53" s="10" t="s">
        <v>215</v>
      </c>
      <c r="C53" s="40">
        <f>SUM(C54:C60)</f>
        <v>1373.8</v>
      </c>
      <c r="D53" s="40">
        <f t="shared" ref="D53:E53" si="7">SUM(D54:D60)</f>
        <v>2219.6</v>
      </c>
      <c r="E53" s="40">
        <f t="shared" si="7"/>
        <v>3593.4</v>
      </c>
    </row>
    <row r="54" spans="1:5" ht="15.75" x14ac:dyDescent="0.25">
      <c r="A54" s="12">
        <v>41</v>
      </c>
      <c r="B54" s="10" t="s">
        <v>148</v>
      </c>
      <c r="C54" s="39">
        <v>145</v>
      </c>
      <c r="D54" s="39"/>
      <c r="E54" s="39">
        <f>+C54+D54</f>
        <v>145</v>
      </c>
    </row>
    <row r="55" spans="1:5" ht="31.5" x14ac:dyDescent="0.25">
      <c r="A55" s="12">
        <v>42</v>
      </c>
      <c r="B55" s="10" t="s">
        <v>192</v>
      </c>
      <c r="C55" s="39">
        <v>125</v>
      </c>
      <c r="D55" s="39"/>
      <c r="E55" s="39">
        <f t="shared" ref="E55:E60" si="8">+C55+D55</f>
        <v>125</v>
      </c>
    </row>
    <row r="56" spans="1:5" ht="31.5" x14ac:dyDescent="0.25">
      <c r="A56" s="12">
        <v>43</v>
      </c>
      <c r="B56" s="10" t="s">
        <v>193</v>
      </c>
      <c r="C56" s="39">
        <v>365</v>
      </c>
      <c r="D56" s="39"/>
      <c r="E56" s="39">
        <f t="shared" si="8"/>
        <v>365</v>
      </c>
    </row>
    <row r="57" spans="1:5" ht="47.25" x14ac:dyDescent="0.25">
      <c r="A57" s="12">
        <v>44</v>
      </c>
      <c r="B57" s="10" t="s">
        <v>194</v>
      </c>
      <c r="C57" s="39">
        <v>123</v>
      </c>
      <c r="D57" s="39"/>
      <c r="E57" s="39">
        <f t="shared" si="8"/>
        <v>123</v>
      </c>
    </row>
    <row r="58" spans="1:5" ht="15.75" x14ac:dyDescent="0.25">
      <c r="A58" s="12">
        <v>45</v>
      </c>
      <c r="B58" s="10" t="s">
        <v>146</v>
      </c>
      <c r="C58" s="39">
        <v>115.8</v>
      </c>
      <c r="D58" s="39"/>
      <c r="E58" s="39">
        <f t="shared" si="8"/>
        <v>115.8</v>
      </c>
    </row>
    <row r="59" spans="1:5" ht="31.5" x14ac:dyDescent="0.25">
      <c r="A59" s="12">
        <v>46</v>
      </c>
      <c r="B59" s="10" t="s">
        <v>195</v>
      </c>
      <c r="C59" s="39">
        <v>500</v>
      </c>
      <c r="D59" s="39"/>
      <c r="E59" s="39">
        <f t="shared" si="8"/>
        <v>500</v>
      </c>
    </row>
    <row r="60" spans="1:5" ht="31.5" x14ac:dyDescent="0.25">
      <c r="A60" s="56" t="s">
        <v>216</v>
      </c>
      <c r="B60" s="48" t="s">
        <v>202</v>
      </c>
      <c r="C60" s="41"/>
      <c r="D60" s="41">
        <f>1619.6+600</f>
        <v>2219.6</v>
      </c>
      <c r="E60" s="41">
        <f t="shared" si="8"/>
        <v>2219.6</v>
      </c>
    </row>
    <row r="61" spans="1:5" ht="15.75" x14ac:dyDescent="0.25">
      <c r="A61" s="12">
        <v>47</v>
      </c>
      <c r="B61" s="33" t="s">
        <v>171</v>
      </c>
      <c r="C61" s="38">
        <f t="shared" ref="C61:E61" si="9">+C62</f>
        <v>65</v>
      </c>
      <c r="D61" s="38">
        <f t="shared" si="9"/>
        <v>0</v>
      </c>
      <c r="E61" s="38">
        <f t="shared" si="9"/>
        <v>65</v>
      </c>
    </row>
    <row r="62" spans="1:5" ht="31.5" x14ac:dyDescent="0.25">
      <c r="A62" s="12">
        <v>48</v>
      </c>
      <c r="B62" s="34" t="s">
        <v>147</v>
      </c>
      <c r="C62" s="39">
        <v>65</v>
      </c>
      <c r="D62" s="39"/>
      <c r="E62" s="39">
        <f>+C62+D62</f>
        <v>65</v>
      </c>
    </row>
    <row r="63" spans="1:5" ht="15.75" x14ac:dyDescent="0.25">
      <c r="A63" s="12">
        <v>49</v>
      </c>
      <c r="B63" s="9" t="s">
        <v>172</v>
      </c>
      <c r="C63" s="38">
        <f>SUM(C64:C73)</f>
        <v>11625.8</v>
      </c>
      <c r="D63" s="38">
        <f>SUM(D64:D73)</f>
        <v>0</v>
      </c>
      <c r="E63" s="38">
        <f>SUM(E64:E73)</f>
        <v>11625.8</v>
      </c>
    </row>
    <row r="64" spans="1:5" ht="17.25" customHeight="1" x14ac:dyDescent="0.25">
      <c r="A64" s="12">
        <v>50</v>
      </c>
      <c r="B64" s="10" t="s">
        <v>34</v>
      </c>
      <c r="C64" s="39">
        <v>5</v>
      </c>
      <c r="D64" s="39"/>
      <c r="E64" s="39">
        <v>5</v>
      </c>
    </row>
    <row r="65" spans="1:5" ht="15.75" x14ac:dyDescent="0.25">
      <c r="A65" s="12">
        <v>51</v>
      </c>
      <c r="B65" s="10" t="s">
        <v>35</v>
      </c>
      <c r="C65" s="39">
        <v>1154</v>
      </c>
      <c r="D65" s="39"/>
      <c r="E65" s="39">
        <v>1154</v>
      </c>
    </row>
    <row r="66" spans="1:5" ht="13.5" customHeight="1" x14ac:dyDescent="0.25">
      <c r="A66" s="12">
        <v>52</v>
      </c>
      <c r="B66" s="10" t="s">
        <v>180</v>
      </c>
      <c r="C66" s="39">
        <v>2056</v>
      </c>
      <c r="D66" s="39"/>
      <c r="E66" s="39">
        <v>2056</v>
      </c>
    </row>
    <row r="67" spans="1:5" ht="16.5" customHeight="1" x14ac:dyDescent="0.25">
      <c r="A67" s="12">
        <v>53</v>
      </c>
      <c r="B67" s="10" t="s">
        <v>36</v>
      </c>
      <c r="C67" s="39">
        <v>72.5</v>
      </c>
      <c r="D67" s="39"/>
      <c r="E67" s="39">
        <v>72.5</v>
      </c>
    </row>
    <row r="68" spans="1:5" ht="15.75" x14ac:dyDescent="0.25">
      <c r="A68" s="12">
        <v>54</v>
      </c>
      <c r="B68" s="10" t="s">
        <v>37</v>
      </c>
      <c r="C68" s="39">
        <v>1649</v>
      </c>
      <c r="D68" s="39"/>
      <c r="E68" s="39">
        <v>1649</v>
      </c>
    </row>
    <row r="69" spans="1:5" ht="15.75" x14ac:dyDescent="0.25">
      <c r="A69" s="12">
        <v>55</v>
      </c>
      <c r="B69" s="10" t="s">
        <v>38</v>
      </c>
      <c r="C69" s="39">
        <f>866.9+241.6</f>
        <v>1108.5</v>
      </c>
      <c r="D69" s="39"/>
      <c r="E69" s="39">
        <f>866.9+241.6</f>
        <v>1108.5</v>
      </c>
    </row>
    <row r="70" spans="1:5" ht="31.5" x14ac:dyDescent="0.25">
      <c r="A70" s="12">
        <v>56</v>
      </c>
      <c r="B70" s="10" t="s">
        <v>39</v>
      </c>
      <c r="C70" s="39">
        <v>5208.8</v>
      </c>
      <c r="D70" s="39"/>
      <c r="E70" s="39">
        <v>5208.8</v>
      </c>
    </row>
    <row r="71" spans="1:5" ht="15" customHeight="1" x14ac:dyDescent="0.25">
      <c r="A71" s="12">
        <v>57</v>
      </c>
      <c r="B71" s="10" t="s">
        <v>40</v>
      </c>
      <c r="C71" s="39">
        <v>250</v>
      </c>
      <c r="D71" s="39"/>
      <c r="E71" s="39">
        <v>250</v>
      </c>
    </row>
    <row r="72" spans="1:5" ht="15" customHeight="1" x14ac:dyDescent="0.25">
      <c r="A72" s="12">
        <v>58</v>
      </c>
      <c r="B72" s="10" t="s">
        <v>41</v>
      </c>
      <c r="C72" s="39">
        <v>3</v>
      </c>
      <c r="D72" s="39"/>
      <c r="E72" s="39">
        <v>3</v>
      </c>
    </row>
    <row r="73" spans="1:5" ht="15.75" customHeight="1" x14ac:dyDescent="0.25">
      <c r="A73" s="12">
        <v>59</v>
      </c>
      <c r="B73" s="10" t="s">
        <v>196</v>
      </c>
      <c r="C73" s="39">
        <f>35+84</f>
        <v>119</v>
      </c>
      <c r="D73" s="39"/>
      <c r="E73" s="39">
        <f>35+84</f>
        <v>119</v>
      </c>
    </row>
    <row r="74" spans="1:5" ht="31.5" x14ac:dyDescent="0.25">
      <c r="A74" s="12">
        <v>60</v>
      </c>
      <c r="B74" s="9" t="s">
        <v>173</v>
      </c>
      <c r="C74" s="41">
        <f>+C75</f>
        <v>1624</v>
      </c>
      <c r="D74" s="41">
        <f>+D75</f>
        <v>0</v>
      </c>
      <c r="E74" s="41">
        <f>+E75</f>
        <v>1624</v>
      </c>
    </row>
    <row r="75" spans="1:5" ht="15.75" x14ac:dyDescent="0.25">
      <c r="A75" s="12">
        <v>61</v>
      </c>
      <c r="B75" s="9" t="s">
        <v>174</v>
      </c>
      <c r="C75" s="41">
        <f>+C76+C77</f>
        <v>1624</v>
      </c>
      <c r="D75" s="41">
        <f>+D76+D77</f>
        <v>0</v>
      </c>
      <c r="E75" s="41">
        <f>+E76+E77</f>
        <v>1624</v>
      </c>
    </row>
    <row r="76" spans="1:5" ht="15.75" x14ac:dyDescent="0.25">
      <c r="A76" s="12">
        <v>62</v>
      </c>
      <c r="B76" s="10" t="s">
        <v>42</v>
      </c>
      <c r="C76" s="39">
        <v>1450</v>
      </c>
      <c r="D76" s="39"/>
      <c r="E76" s="39">
        <f>+C76+D76</f>
        <v>1450</v>
      </c>
    </row>
    <row r="77" spans="1:5" ht="15.75" x14ac:dyDescent="0.25">
      <c r="A77" s="12">
        <v>63</v>
      </c>
      <c r="B77" s="10" t="s">
        <v>43</v>
      </c>
      <c r="C77" s="39">
        <v>174</v>
      </c>
      <c r="D77" s="39"/>
      <c r="E77" s="39">
        <f>+C77+D77</f>
        <v>174</v>
      </c>
    </row>
    <row r="78" spans="1:5" ht="15.75" x14ac:dyDescent="0.25">
      <c r="A78" s="12">
        <v>64</v>
      </c>
      <c r="B78" s="9" t="s">
        <v>175</v>
      </c>
      <c r="C78" s="41">
        <f>+C12+C20+C63+C74</f>
        <v>139355.5</v>
      </c>
      <c r="D78" s="41">
        <f>+D12+D20+D63+D74</f>
        <v>3841.2</v>
      </c>
      <c r="E78" s="41">
        <f>+E12+E20+E63+E74</f>
        <v>143196.70000000001</v>
      </c>
    </row>
    <row r="79" spans="1:5" x14ac:dyDescent="0.2">
      <c r="B79" s="2" t="s">
        <v>150</v>
      </c>
    </row>
  </sheetData>
  <mergeCells count="3">
    <mergeCell ref="B3:C3"/>
    <mergeCell ref="B4:C4"/>
    <mergeCell ref="B5:C5"/>
  </mergeCells>
  <pageMargins left="0.9055118110236221" right="0.31496062992125984" top="0.74803149606299213" bottom="0.35433070866141736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showZeros="0" zoomScale="84" zoomScaleNormal="84" workbookViewId="0">
      <pane xSplit="2" ySplit="6" topLeftCell="C135" activePane="bottomRight" state="frozen"/>
      <selection pane="topRight" activeCell="D1" sqref="D1"/>
      <selection pane="bottomLeft" activeCell="A7" sqref="A7"/>
      <selection pane="bottomRight" activeCell="S146" sqref="S146"/>
    </sheetView>
  </sheetViews>
  <sheetFormatPr defaultColWidth="10.140625" defaultRowHeight="15" x14ac:dyDescent="0.2"/>
  <cols>
    <col min="1" max="1" width="6" style="16" customWidth="1"/>
    <col min="2" max="2" width="44" style="2" customWidth="1"/>
    <col min="3" max="3" width="10.7109375" style="2" customWidth="1"/>
    <col min="4" max="4" width="10.140625" style="2" customWidth="1"/>
    <col min="5" max="5" width="10.7109375" style="2" customWidth="1"/>
    <col min="6" max="6" width="11.85546875" style="2" customWidth="1"/>
    <col min="7" max="7" width="10.7109375" style="2" customWidth="1"/>
    <col min="8" max="8" width="10.140625" style="2" customWidth="1"/>
    <col min="9" max="9" width="10.7109375" style="2" customWidth="1"/>
    <col min="10" max="10" width="11.85546875" style="2" customWidth="1"/>
    <col min="11" max="11" width="10.7109375" style="2" customWidth="1"/>
    <col min="12" max="12" width="10.140625" style="2" customWidth="1"/>
    <col min="13" max="13" width="10.7109375" style="2" customWidth="1"/>
    <col min="14" max="14" width="11.85546875" style="2" customWidth="1"/>
    <col min="15" max="230" width="10.140625" style="2"/>
    <col min="231" max="231" width="6" style="2" customWidth="1"/>
    <col min="232" max="232" width="44" style="2" customWidth="1"/>
    <col min="233" max="233" width="10.7109375" style="2" customWidth="1"/>
    <col min="234" max="234" width="10.140625" style="2" customWidth="1"/>
    <col min="235" max="235" width="10.7109375" style="2" customWidth="1"/>
    <col min="236" max="236" width="11.85546875" style="2" customWidth="1"/>
    <col min="237" max="486" width="10.140625" style="2"/>
    <col min="487" max="487" width="6" style="2" customWidth="1"/>
    <col min="488" max="488" width="44" style="2" customWidth="1"/>
    <col min="489" max="489" width="10.7109375" style="2" customWidth="1"/>
    <col min="490" max="490" width="10.140625" style="2" customWidth="1"/>
    <col min="491" max="491" width="10.7109375" style="2" customWidth="1"/>
    <col min="492" max="492" width="11.85546875" style="2" customWidth="1"/>
    <col min="493" max="742" width="10.140625" style="2"/>
    <col min="743" max="743" width="6" style="2" customWidth="1"/>
    <col min="744" max="744" width="44" style="2" customWidth="1"/>
    <col min="745" max="745" width="10.7109375" style="2" customWidth="1"/>
    <col min="746" max="746" width="10.140625" style="2" customWidth="1"/>
    <col min="747" max="747" width="10.7109375" style="2" customWidth="1"/>
    <col min="748" max="748" width="11.85546875" style="2" customWidth="1"/>
    <col min="749" max="998" width="10.140625" style="2"/>
    <col min="999" max="999" width="6" style="2" customWidth="1"/>
    <col min="1000" max="1000" width="44" style="2" customWidth="1"/>
    <col min="1001" max="1001" width="10.7109375" style="2" customWidth="1"/>
    <col min="1002" max="1002" width="10.140625" style="2" customWidth="1"/>
    <col min="1003" max="1003" width="10.7109375" style="2" customWidth="1"/>
    <col min="1004" max="1004" width="11.85546875" style="2" customWidth="1"/>
    <col min="1005" max="1254" width="10.140625" style="2"/>
    <col min="1255" max="1255" width="6" style="2" customWidth="1"/>
    <col min="1256" max="1256" width="44" style="2" customWidth="1"/>
    <col min="1257" max="1257" width="10.7109375" style="2" customWidth="1"/>
    <col min="1258" max="1258" width="10.140625" style="2" customWidth="1"/>
    <col min="1259" max="1259" width="10.7109375" style="2" customWidth="1"/>
    <col min="1260" max="1260" width="11.85546875" style="2" customWidth="1"/>
    <col min="1261" max="1510" width="10.140625" style="2"/>
    <col min="1511" max="1511" width="6" style="2" customWidth="1"/>
    <col min="1512" max="1512" width="44" style="2" customWidth="1"/>
    <col min="1513" max="1513" width="10.7109375" style="2" customWidth="1"/>
    <col min="1514" max="1514" width="10.140625" style="2" customWidth="1"/>
    <col min="1515" max="1515" width="10.7109375" style="2" customWidth="1"/>
    <col min="1516" max="1516" width="11.85546875" style="2" customWidth="1"/>
    <col min="1517" max="1766" width="10.140625" style="2"/>
    <col min="1767" max="1767" width="6" style="2" customWidth="1"/>
    <col min="1768" max="1768" width="44" style="2" customWidth="1"/>
    <col min="1769" max="1769" width="10.7109375" style="2" customWidth="1"/>
    <col min="1770" max="1770" width="10.140625" style="2" customWidth="1"/>
    <col min="1771" max="1771" width="10.7109375" style="2" customWidth="1"/>
    <col min="1772" max="1772" width="11.85546875" style="2" customWidth="1"/>
    <col min="1773" max="2022" width="10.140625" style="2"/>
    <col min="2023" max="2023" width="6" style="2" customWidth="1"/>
    <col min="2024" max="2024" width="44" style="2" customWidth="1"/>
    <col min="2025" max="2025" width="10.7109375" style="2" customWidth="1"/>
    <col min="2026" max="2026" width="10.140625" style="2" customWidth="1"/>
    <col min="2027" max="2027" width="10.7109375" style="2" customWidth="1"/>
    <col min="2028" max="2028" width="11.85546875" style="2" customWidth="1"/>
    <col min="2029" max="2278" width="10.140625" style="2"/>
    <col min="2279" max="2279" width="6" style="2" customWidth="1"/>
    <col min="2280" max="2280" width="44" style="2" customWidth="1"/>
    <col min="2281" max="2281" width="10.7109375" style="2" customWidth="1"/>
    <col min="2282" max="2282" width="10.140625" style="2" customWidth="1"/>
    <col min="2283" max="2283" width="10.7109375" style="2" customWidth="1"/>
    <col min="2284" max="2284" width="11.85546875" style="2" customWidth="1"/>
    <col min="2285" max="2534" width="10.140625" style="2"/>
    <col min="2535" max="2535" width="6" style="2" customWidth="1"/>
    <col min="2536" max="2536" width="44" style="2" customWidth="1"/>
    <col min="2537" max="2537" width="10.7109375" style="2" customWidth="1"/>
    <col min="2538" max="2538" width="10.140625" style="2" customWidth="1"/>
    <col min="2539" max="2539" width="10.7109375" style="2" customWidth="1"/>
    <col min="2540" max="2540" width="11.85546875" style="2" customWidth="1"/>
    <col min="2541" max="2790" width="10.140625" style="2"/>
    <col min="2791" max="2791" width="6" style="2" customWidth="1"/>
    <col min="2792" max="2792" width="44" style="2" customWidth="1"/>
    <col min="2793" max="2793" width="10.7109375" style="2" customWidth="1"/>
    <col min="2794" max="2794" width="10.140625" style="2" customWidth="1"/>
    <col min="2795" max="2795" width="10.7109375" style="2" customWidth="1"/>
    <col min="2796" max="2796" width="11.85546875" style="2" customWidth="1"/>
    <col min="2797" max="3046" width="10.140625" style="2"/>
    <col min="3047" max="3047" width="6" style="2" customWidth="1"/>
    <col min="3048" max="3048" width="44" style="2" customWidth="1"/>
    <col min="3049" max="3049" width="10.7109375" style="2" customWidth="1"/>
    <col min="3050" max="3050" width="10.140625" style="2" customWidth="1"/>
    <col min="3051" max="3051" width="10.7109375" style="2" customWidth="1"/>
    <col min="3052" max="3052" width="11.85546875" style="2" customWidth="1"/>
    <col min="3053" max="3302" width="10.140625" style="2"/>
    <col min="3303" max="3303" width="6" style="2" customWidth="1"/>
    <col min="3304" max="3304" width="44" style="2" customWidth="1"/>
    <col min="3305" max="3305" width="10.7109375" style="2" customWidth="1"/>
    <col min="3306" max="3306" width="10.140625" style="2" customWidth="1"/>
    <col min="3307" max="3307" width="10.7109375" style="2" customWidth="1"/>
    <col min="3308" max="3308" width="11.85546875" style="2" customWidth="1"/>
    <col min="3309" max="3558" width="10.140625" style="2"/>
    <col min="3559" max="3559" width="6" style="2" customWidth="1"/>
    <col min="3560" max="3560" width="44" style="2" customWidth="1"/>
    <col min="3561" max="3561" width="10.7109375" style="2" customWidth="1"/>
    <col min="3562" max="3562" width="10.140625" style="2" customWidth="1"/>
    <col min="3563" max="3563" width="10.7109375" style="2" customWidth="1"/>
    <col min="3564" max="3564" width="11.85546875" style="2" customWidth="1"/>
    <col min="3565" max="3814" width="10.140625" style="2"/>
    <col min="3815" max="3815" width="6" style="2" customWidth="1"/>
    <col min="3816" max="3816" width="44" style="2" customWidth="1"/>
    <col min="3817" max="3817" width="10.7109375" style="2" customWidth="1"/>
    <col min="3818" max="3818" width="10.140625" style="2" customWidth="1"/>
    <col min="3819" max="3819" width="10.7109375" style="2" customWidth="1"/>
    <col min="3820" max="3820" width="11.85546875" style="2" customWidth="1"/>
    <col min="3821" max="4070" width="10.140625" style="2"/>
    <col min="4071" max="4071" width="6" style="2" customWidth="1"/>
    <col min="4072" max="4072" width="44" style="2" customWidth="1"/>
    <col min="4073" max="4073" width="10.7109375" style="2" customWidth="1"/>
    <col min="4074" max="4074" width="10.140625" style="2" customWidth="1"/>
    <col min="4075" max="4075" width="10.7109375" style="2" customWidth="1"/>
    <col min="4076" max="4076" width="11.85546875" style="2" customWidth="1"/>
    <col min="4077" max="4326" width="10.140625" style="2"/>
    <col min="4327" max="4327" width="6" style="2" customWidth="1"/>
    <col min="4328" max="4328" width="44" style="2" customWidth="1"/>
    <col min="4329" max="4329" width="10.7109375" style="2" customWidth="1"/>
    <col min="4330" max="4330" width="10.140625" style="2" customWidth="1"/>
    <col min="4331" max="4331" width="10.7109375" style="2" customWidth="1"/>
    <col min="4332" max="4332" width="11.85546875" style="2" customWidth="1"/>
    <col min="4333" max="4582" width="10.140625" style="2"/>
    <col min="4583" max="4583" width="6" style="2" customWidth="1"/>
    <col min="4584" max="4584" width="44" style="2" customWidth="1"/>
    <col min="4585" max="4585" width="10.7109375" style="2" customWidth="1"/>
    <col min="4586" max="4586" width="10.140625" style="2" customWidth="1"/>
    <col min="4587" max="4587" width="10.7109375" style="2" customWidth="1"/>
    <col min="4588" max="4588" width="11.85546875" style="2" customWidth="1"/>
    <col min="4589" max="4838" width="10.140625" style="2"/>
    <col min="4839" max="4839" width="6" style="2" customWidth="1"/>
    <col min="4840" max="4840" width="44" style="2" customWidth="1"/>
    <col min="4841" max="4841" width="10.7109375" style="2" customWidth="1"/>
    <col min="4842" max="4842" width="10.140625" style="2" customWidth="1"/>
    <col min="4843" max="4843" width="10.7109375" style="2" customWidth="1"/>
    <col min="4844" max="4844" width="11.85546875" style="2" customWidth="1"/>
    <col min="4845" max="5094" width="10.140625" style="2"/>
    <col min="5095" max="5095" width="6" style="2" customWidth="1"/>
    <col min="5096" max="5096" width="44" style="2" customWidth="1"/>
    <col min="5097" max="5097" width="10.7109375" style="2" customWidth="1"/>
    <col min="5098" max="5098" width="10.140625" style="2" customWidth="1"/>
    <col min="5099" max="5099" width="10.7109375" style="2" customWidth="1"/>
    <col min="5100" max="5100" width="11.85546875" style="2" customWidth="1"/>
    <col min="5101" max="5350" width="10.140625" style="2"/>
    <col min="5351" max="5351" width="6" style="2" customWidth="1"/>
    <col min="5352" max="5352" width="44" style="2" customWidth="1"/>
    <col min="5353" max="5353" width="10.7109375" style="2" customWidth="1"/>
    <col min="5354" max="5354" width="10.140625" style="2" customWidth="1"/>
    <col min="5355" max="5355" width="10.7109375" style="2" customWidth="1"/>
    <col min="5356" max="5356" width="11.85546875" style="2" customWidth="1"/>
    <col min="5357" max="5606" width="10.140625" style="2"/>
    <col min="5607" max="5607" width="6" style="2" customWidth="1"/>
    <col min="5608" max="5608" width="44" style="2" customWidth="1"/>
    <col min="5609" max="5609" width="10.7109375" style="2" customWidth="1"/>
    <col min="5610" max="5610" width="10.140625" style="2" customWidth="1"/>
    <col min="5611" max="5611" width="10.7109375" style="2" customWidth="1"/>
    <col min="5612" max="5612" width="11.85546875" style="2" customWidth="1"/>
    <col min="5613" max="5862" width="10.140625" style="2"/>
    <col min="5863" max="5863" width="6" style="2" customWidth="1"/>
    <col min="5864" max="5864" width="44" style="2" customWidth="1"/>
    <col min="5865" max="5865" width="10.7109375" style="2" customWidth="1"/>
    <col min="5866" max="5866" width="10.140625" style="2" customWidth="1"/>
    <col min="5867" max="5867" width="10.7109375" style="2" customWidth="1"/>
    <col min="5868" max="5868" width="11.85546875" style="2" customWidth="1"/>
    <col min="5869" max="6118" width="10.140625" style="2"/>
    <col min="6119" max="6119" width="6" style="2" customWidth="1"/>
    <col min="6120" max="6120" width="44" style="2" customWidth="1"/>
    <col min="6121" max="6121" width="10.7109375" style="2" customWidth="1"/>
    <col min="6122" max="6122" width="10.140625" style="2" customWidth="1"/>
    <col min="6123" max="6123" width="10.7109375" style="2" customWidth="1"/>
    <col min="6124" max="6124" width="11.85546875" style="2" customWidth="1"/>
    <col min="6125" max="6374" width="10.140625" style="2"/>
    <col min="6375" max="6375" width="6" style="2" customWidth="1"/>
    <col min="6376" max="6376" width="44" style="2" customWidth="1"/>
    <col min="6377" max="6377" width="10.7109375" style="2" customWidth="1"/>
    <col min="6378" max="6378" width="10.140625" style="2" customWidth="1"/>
    <col min="6379" max="6379" width="10.7109375" style="2" customWidth="1"/>
    <col min="6380" max="6380" width="11.85546875" style="2" customWidth="1"/>
    <col min="6381" max="6630" width="10.140625" style="2"/>
    <col min="6631" max="6631" width="6" style="2" customWidth="1"/>
    <col min="6632" max="6632" width="44" style="2" customWidth="1"/>
    <col min="6633" max="6633" width="10.7109375" style="2" customWidth="1"/>
    <col min="6634" max="6634" width="10.140625" style="2" customWidth="1"/>
    <col min="6635" max="6635" width="10.7109375" style="2" customWidth="1"/>
    <col min="6636" max="6636" width="11.85546875" style="2" customWidth="1"/>
    <col min="6637" max="6886" width="10.140625" style="2"/>
    <col min="6887" max="6887" width="6" style="2" customWidth="1"/>
    <col min="6888" max="6888" width="44" style="2" customWidth="1"/>
    <col min="6889" max="6889" width="10.7109375" style="2" customWidth="1"/>
    <col min="6890" max="6890" width="10.140625" style="2" customWidth="1"/>
    <col min="6891" max="6891" width="10.7109375" style="2" customWidth="1"/>
    <col min="6892" max="6892" width="11.85546875" style="2" customWidth="1"/>
    <col min="6893" max="7142" width="10.140625" style="2"/>
    <col min="7143" max="7143" width="6" style="2" customWidth="1"/>
    <col min="7144" max="7144" width="44" style="2" customWidth="1"/>
    <col min="7145" max="7145" width="10.7109375" style="2" customWidth="1"/>
    <col min="7146" max="7146" width="10.140625" style="2" customWidth="1"/>
    <col min="7147" max="7147" width="10.7109375" style="2" customWidth="1"/>
    <col min="7148" max="7148" width="11.85546875" style="2" customWidth="1"/>
    <col min="7149" max="7398" width="10.140625" style="2"/>
    <col min="7399" max="7399" width="6" style="2" customWidth="1"/>
    <col min="7400" max="7400" width="44" style="2" customWidth="1"/>
    <col min="7401" max="7401" width="10.7109375" style="2" customWidth="1"/>
    <col min="7402" max="7402" width="10.140625" style="2" customWidth="1"/>
    <col min="7403" max="7403" width="10.7109375" style="2" customWidth="1"/>
    <col min="7404" max="7404" width="11.85546875" style="2" customWidth="1"/>
    <col min="7405" max="7654" width="10.140625" style="2"/>
    <col min="7655" max="7655" width="6" style="2" customWidth="1"/>
    <col min="7656" max="7656" width="44" style="2" customWidth="1"/>
    <col min="7657" max="7657" width="10.7109375" style="2" customWidth="1"/>
    <col min="7658" max="7658" width="10.140625" style="2" customWidth="1"/>
    <col min="7659" max="7659" width="10.7109375" style="2" customWidth="1"/>
    <col min="7660" max="7660" width="11.85546875" style="2" customWidth="1"/>
    <col min="7661" max="7910" width="10.140625" style="2"/>
    <col min="7911" max="7911" width="6" style="2" customWidth="1"/>
    <col min="7912" max="7912" width="44" style="2" customWidth="1"/>
    <col min="7913" max="7913" width="10.7109375" style="2" customWidth="1"/>
    <col min="7914" max="7914" width="10.140625" style="2" customWidth="1"/>
    <col min="7915" max="7915" width="10.7109375" style="2" customWidth="1"/>
    <col min="7916" max="7916" width="11.85546875" style="2" customWidth="1"/>
    <col min="7917" max="8166" width="10.140625" style="2"/>
    <col min="8167" max="8167" width="6" style="2" customWidth="1"/>
    <col min="8168" max="8168" width="44" style="2" customWidth="1"/>
    <col min="8169" max="8169" width="10.7109375" style="2" customWidth="1"/>
    <col min="8170" max="8170" width="10.140625" style="2" customWidth="1"/>
    <col min="8171" max="8171" width="10.7109375" style="2" customWidth="1"/>
    <col min="8172" max="8172" width="11.85546875" style="2" customWidth="1"/>
    <col min="8173" max="8422" width="10.140625" style="2"/>
    <col min="8423" max="8423" width="6" style="2" customWidth="1"/>
    <col min="8424" max="8424" width="44" style="2" customWidth="1"/>
    <col min="8425" max="8425" width="10.7109375" style="2" customWidth="1"/>
    <col min="8426" max="8426" width="10.140625" style="2" customWidth="1"/>
    <col min="8427" max="8427" width="10.7109375" style="2" customWidth="1"/>
    <col min="8428" max="8428" width="11.85546875" style="2" customWidth="1"/>
    <col min="8429" max="8678" width="10.140625" style="2"/>
    <col min="8679" max="8679" width="6" style="2" customWidth="1"/>
    <col min="8680" max="8680" width="44" style="2" customWidth="1"/>
    <col min="8681" max="8681" width="10.7109375" style="2" customWidth="1"/>
    <col min="8682" max="8682" width="10.140625" style="2" customWidth="1"/>
    <col min="8683" max="8683" width="10.7109375" style="2" customWidth="1"/>
    <col min="8684" max="8684" width="11.85546875" style="2" customWidth="1"/>
    <col min="8685" max="8934" width="10.140625" style="2"/>
    <col min="8935" max="8935" width="6" style="2" customWidth="1"/>
    <col min="8936" max="8936" width="44" style="2" customWidth="1"/>
    <col min="8937" max="8937" width="10.7109375" style="2" customWidth="1"/>
    <col min="8938" max="8938" width="10.140625" style="2" customWidth="1"/>
    <col min="8939" max="8939" width="10.7109375" style="2" customWidth="1"/>
    <col min="8940" max="8940" width="11.85546875" style="2" customWidth="1"/>
    <col min="8941" max="9190" width="10.140625" style="2"/>
    <col min="9191" max="9191" width="6" style="2" customWidth="1"/>
    <col min="9192" max="9192" width="44" style="2" customWidth="1"/>
    <col min="9193" max="9193" width="10.7109375" style="2" customWidth="1"/>
    <col min="9194" max="9194" width="10.140625" style="2" customWidth="1"/>
    <col min="9195" max="9195" width="10.7109375" style="2" customWidth="1"/>
    <col min="9196" max="9196" width="11.85546875" style="2" customWidth="1"/>
    <col min="9197" max="9446" width="10.140625" style="2"/>
    <col min="9447" max="9447" width="6" style="2" customWidth="1"/>
    <col min="9448" max="9448" width="44" style="2" customWidth="1"/>
    <col min="9449" max="9449" width="10.7109375" style="2" customWidth="1"/>
    <col min="9450" max="9450" width="10.140625" style="2" customWidth="1"/>
    <col min="9451" max="9451" width="10.7109375" style="2" customWidth="1"/>
    <col min="9452" max="9452" width="11.85546875" style="2" customWidth="1"/>
    <col min="9453" max="9702" width="10.140625" style="2"/>
    <col min="9703" max="9703" width="6" style="2" customWidth="1"/>
    <col min="9704" max="9704" width="44" style="2" customWidth="1"/>
    <col min="9705" max="9705" width="10.7109375" style="2" customWidth="1"/>
    <col min="9706" max="9706" width="10.140625" style="2" customWidth="1"/>
    <col min="9707" max="9707" width="10.7109375" style="2" customWidth="1"/>
    <col min="9708" max="9708" width="11.85546875" style="2" customWidth="1"/>
    <col min="9709" max="9958" width="10.140625" style="2"/>
    <col min="9959" max="9959" width="6" style="2" customWidth="1"/>
    <col min="9960" max="9960" width="44" style="2" customWidth="1"/>
    <col min="9961" max="9961" width="10.7109375" style="2" customWidth="1"/>
    <col min="9962" max="9962" width="10.140625" style="2" customWidth="1"/>
    <col min="9963" max="9963" width="10.7109375" style="2" customWidth="1"/>
    <col min="9964" max="9964" width="11.85546875" style="2" customWidth="1"/>
    <col min="9965" max="10214" width="10.140625" style="2"/>
    <col min="10215" max="10215" width="6" style="2" customWidth="1"/>
    <col min="10216" max="10216" width="44" style="2" customWidth="1"/>
    <col min="10217" max="10217" width="10.7109375" style="2" customWidth="1"/>
    <col min="10218" max="10218" width="10.140625" style="2" customWidth="1"/>
    <col min="10219" max="10219" width="10.7109375" style="2" customWidth="1"/>
    <col min="10220" max="10220" width="11.85546875" style="2" customWidth="1"/>
    <col min="10221" max="10470" width="10.140625" style="2"/>
    <col min="10471" max="10471" width="6" style="2" customWidth="1"/>
    <col min="10472" max="10472" width="44" style="2" customWidth="1"/>
    <col min="10473" max="10473" width="10.7109375" style="2" customWidth="1"/>
    <col min="10474" max="10474" width="10.140625" style="2" customWidth="1"/>
    <col min="10475" max="10475" width="10.7109375" style="2" customWidth="1"/>
    <col min="10476" max="10476" width="11.85546875" style="2" customWidth="1"/>
    <col min="10477" max="10726" width="10.140625" style="2"/>
    <col min="10727" max="10727" width="6" style="2" customWidth="1"/>
    <col min="10728" max="10728" width="44" style="2" customWidth="1"/>
    <col min="10729" max="10729" width="10.7109375" style="2" customWidth="1"/>
    <col min="10730" max="10730" width="10.140625" style="2" customWidth="1"/>
    <col min="10731" max="10731" width="10.7109375" style="2" customWidth="1"/>
    <col min="10732" max="10732" width="11.85546875" style="2" customWidth="1"/>
    <col min="10733" max="10982" width="10.140625" style="2"/>
    <col min="10983" max="10983" width="6" style="2" customWidth="1"/>
    <col min="10984" max="10984" width="44" style="2" customWidth="1"/>
    <col min="10985" max="10985" width="10.7109375" style="2" customWidth="1"/>
    <col min="10986" max="10986" width="10.140625" style="2" customWidth="1"/>
    <col min="10987" max="10987" width="10.7109375" style="2" customWidth="1"/>
    <col min="10988" max="10988" width="11.85546875" style="2" customWidth="1"/>
    <col min="10989" max="11238" width="10.140625" style="2"/>
    <col min="11239" max="11239" width="6" style="2" customWidth="1"/>
    <col min="11240" max="11240" width="44" style="2" customWidth="1"/>
    <col min="11241" max="11241" width="10.7109375" style="2" customWidth="1"/>
    <col min="11242" max="11242" width="10.140625" style="2" customWidth="1"/>
    <col min="11243" max="11243" width="10.7109375" style="2" customWidth="1"/>
    <col min="11244" max="11244" width="11.85546875" style="2" customWidth="1"/>
    <col min="11245" max="11494" width="10.140625" style="2"/>
    <col min="11495" max="11495" width="6" style="2" customWidth="1"/>
    <col min="11496" max="11496" width="44" style="2" customWidth="1"/>
    <col min="11497" max="11497" width="10.7109375" style="2" customWidth="1"/>
    <col min="11498" max="11498" width="10.140625" style="2" customWidth="1"/>
    <col min="11499" max="11499" width="10.7109375" style="2" customWidth="1"/>
    <col min="11500" max="11500" width="11.85546875" style="2" customWidth="1"/>
    <col min="11501" max="11750" width="10.140625" style="2"/>
    <col min="11751" max="11751" width="6" style="2" customWidth="1"/>
    <col min="11752" max="11752" width="44" style="2" customWidth="1"/>
    <col min="11753" max="11753" width="10.7109375" style="2" customWidth="1"/>
    <col min="11754" max="11754" width="10.140625" style="2" customWidth="1"/>
    <col min="11755" max="11755" width="10.7109375" style="2" customWidth="1"/>
    <col min="11756" max="11756" width="11.85546875" style="2" customWidth="1"/>
    <col min="11757" max="12006" width="10.140625" style="2"/>
    <col min="12007" max="12007" width="6" style="2" customWidth="1"/>
    <col min="12008" max="12008" width="44" style="2" customWidth="1"/>
    <col min="12009" max="12009" width="10.7109375" style="2" customWidth="1"/>
    <col min="12010" max="12010" width="10.140625" style="2" customWidth="1"/>
    <col min="12011" max="12011" width="10.7109375" style="2" customWidth="1"/>
    <col min="12012" max="12012" width="11.85546875" style="2" customWidth="1"/>
    <col min="12013" max="12262" width="10.140625" style="2"/>
    <col min="12263" max="12263" width="6" style="2" customWidth="1"/>
    <col min="12264" max="12264" width="44" style="2" customWidth="1"/>
    <col min="12265" max="12265" width="10.7109375" style="2" customWidth="1"/>
    <col min="12266" max="12266" width="10.140625" style="2" customWidth="1"/>
    <col min="12267" max="12267" width="10.7109375" style="2" customWidth="1"/>
    <col min="12268" max="12268" width="11.85546875" style="2" customWidth="1"/>
    <col min="12269" max="12518" width="10.140625" style="2"/>
    <col min="12519" max="12519" width="6" style="2" customWidth="1"/>
    <col min="12520" max="12520" width="44" style="2" customWidth="1"/>
    <col min="12521" max="12521" width="10.7109375" style="2" customWidth="1"/>
    <col min="12522" max="12522" width="10.140625" style="2" customWidth="1"/>
    <col min="12523" max="12523" width="10.7109375" style="2" customWidth="1"/>
    <col min="12524" max="12524" width="11.85546875" style="2" customWidth="1"/>
    <col min="12525" max="12774" width="10.140625" style="2"/>
    <col min="12775" max="12775" width="6" style="2" customWidth="1"/>
    <col min="12776" max="12776" width="44" style="2" customWidth="1"/>
    <col min="12777" max="12777" width="10.7109375" style="2" customWidth="1"/>
    <col min="12778" max="12778" width="10.140625" style="2" customWidth="1"/>
    <col min="12779" max="12779" width="10.7109375" style="2" customWidth="1"/>
    <col min="12780" max="12780" width="11.85546875" style="2" customWidth="1"/>
    <col min="12781" max="13030" width="10.140625" style="2"/>
    <col min="13031" max="13031" width="6" style="2" customWidth="1"/>
    <col min="13032" max="13032" width="44" style="2" customWidth="1"/>
    <col min="13033" max="13033" width="10.7109375" style="2" customWidth="1"/>
    <col min="13034" max="13034" width="10.140625" style="2" customWidth="1"/>
    <col min="13035" max="13035" width="10.7109375" style="2" customWidth="1"/>
    <col min="13036" max="13036" width="11.85546875" style="2" customWidth="1"/>
    <col min="13037" max="13286" width="10.140625" style="2"/>
    <col min="13287" max="13287" width="6" style="2" customWidth="1"/>
    <col min="13288" max="13288" width="44" style="2" customWidth="1"/>
    <col min="13289" max="13289" width="10.7109375" style="2" customWidth="1"/>
    <col min="13290" max="13290" width="10.140625" style="2" customWidth="1"/>
    <col min="13291" max="13291" width="10.7109375" style="2" customWidth="1"/>
    <col min="13292" max="13292" width="11.85546875" style="2" customWidth="1"/>
    <col min="13293" max="13542" width="10.140625" style="2"/>
    <col min="13543" max="13543" width="6" style="2" customWidth="1"/>
    <col min="13544" max="13544" width="44" style="2" customWidth="1"/>
    <col min="13545" max="13545" width="10.7109375" style="2" customWidth="1"/>
    <col min="13546" max="13546" width="10.140625" style="2" customWidth="1"/>
    <col min="13547" max="13547" width="10.7109375" style="2" customWidth="1"/>
    <col min="13548" max="13548" width="11.85546875" style="2" customWidth="1"/>
    <col min="13549" max="13798" width="10.140625" style="2"/>
    <col min="13799" max="13799" width="6" style="2" customWidth="1"/>
    <col min="13800" max="13800" width="44" style="2" customWidth="1"/>
    <col min="13801" max="13801" width="10.7109375" style="2" customWidth="1"/>
    <col min="13802" max="13802" width="10.140625" style="2" customWidth="1"/>
    <col min="13803" max="13803" width="10.7109375" style="2" customWidth="1"/>
    <col min="13804" max="13804" width="11.85546875" style="2" customWidth="1"/>
    <col min="13805" max="14054" width="10.140625" style="2"/>
    <col min="14055" max="14055" width="6" style="2" customWidth="1"/>
    <col min="14056" max="14056" width="44" style="2" customWidth="1"/>
    <col min="14057" max="14057" width="10.7109375" style="2" customWidth="1"/>
    <col min="14058" max="14058" width="10.140625" style="2" customWidth="1"/>
    <col min="14059" max="14059" width="10.7109375" style="2" customWidth="1"/>
    <col min="14060" max="14060" width="11.85546875" style="2" customWidth="1"/>
    <col min="14061" max="14310" width="10.140625" style="2"/>
    <col min="14311" max="14311" width="6" style="2" customWidth="1"/>
    <col min="14312" max="14312" width="44" style="2" customWidth="1"/>
    <col min="14313" max="14313" width="10.7109375" style="2" customWidth="1"/>
    <col min="14314" max="14314" width="10.140625" style="2" customWidth="1"/>
    <col min="14315" max="14315" width="10.7109375" style="2" customWidth="1"/>
    <col min="14316" max="14316" width="11.85546875" style="2" customWidth="1"/>
    <col min="14317" max="14566" width="10.140625" style="2"/>
    <col min="14567" max="14567" width="6" style="2" customWidth="1"/>
    <col min="14568" max="14568" width="44" style="2" customWidth="1"/>
    <col min="14569" max="14569" width="10.7109375" style="2" customWidth="1"/>
    <col min="14570" max="14570" width="10.140625" style="2" customWidth="1"/>
    <col min="14571" max="14571" width="10.7109375" style="2" customWidth="1"/>
    <col min="14572" max="14572" width="11.85546875" style="2" customWidth="1"/>
    <col min="14573" max="14822" width="10.140625" style="2"/>
    <col min="14823" max="14823" width="6" style="2" customWidth="1"/>
    <col min="14824" max="14824" width="44" style="2" customWidth="1"/>
    <col min="14825" max="14825" width="10.7109375" style="2" customWidth="1"/>
    <col min="14826" max="14826" width="10.140625" style="2" customWidth="1"/>
    <col min="14827" max="14827" width="10.7109375" style="2" customWidth="1"/>
    <col min="14828" max="14828" width="11.85546875" style="2" customWidth="1"/>
    <col min="14829" max="15078" width="10.140625" style="2"/>
    <col min="15079" max="15079" width="6" style="2" customWidth="1"/>
    <col min="15080" max="15080" width="44" style="2" customWidth="1"/>
    <col min="15081" max="15081" width="10.7109375" style="2" customWidth="1"/>
    <col min="15082" max="15082" width="10.140625" style="2" customWidth="1"/>
    <col min="15083" max="15083" width="10.7109375" style="2" customWidth="1"/>
    <col min="15084" max="15084" width="11.85546875" style="2" customWidth="1"/>
    <col min="15085" max="15334" width="10.140625" style="2"/>
    <col min="15335" max="15335" width="6" style="2" customWidth="1"/>
    <col min="15336" max="15336" width="44" style="2" customWidth="1"/>
    <col min="15337" max="15337" width="10.7109375" style="2" customWidth="1"/>
    <col min="15338" max="15338" width="10.140625" style="2" customWidth="1"/>
    <col min="15339" max="15339" width="10.7109375" style="2" customWidth="1"/>
    <col min="15340" max="15340" width="11.85546875" style="2" customWidth="1"/>
    <col min="15341" max="15590" width="10.140625" style="2"/>
    <col min="15591" max="15591" width="6" style="2" customWidth="1"/>
    <col min="15592" max="15592" width="44" style="2" customWidth="1"/>
    <col min="15593" max="15593" width="10.7109375" style="2" customWidth="1"/>
    <col min="15594" max="15594" width="10.140625" style="2" customWidth="1"/>
    <col min="15595" max="15595" width="10.7109375" style="2" customWidth="1"/>
    <col min="15596" max="15596" width="11.85546875" style="2" customWidth="1"/>
    <col min="15597" max="15846" width="10.140625" style="2"/>
    <col min="15847" max="15847" width="6" style="2" customWidth="1"/>
    <col min="15848" max="15848" width="44" style="2" customWidth="1"/>
    <col min="15849" max="15849" width="10.7109375" style="2" customWidth="1"/>
    <col min="15850" max="15850" width="10.140625" style="2" customWidth="1"/>
    <col min="15851" max="15851" width="10.7109375" style="2" customWidth="1"/>
    <col min="15852" max="15852" width="11.85546875" style="2" customWidth="1"/>
    <col min="15853" max="16102" width="10.140625" style="2"/>
    <col min="16103" max="16103" width="6" style="2" customWidth="1"/>
    <col min="16104" max="16104" width="44" style="2" customWidth="1"/>
    <col min="16105" max="16105" width="10.7109375" style="2" customWidth="1"/>
    <col min="16106" max="16106" width="10.140625" style="2" customWidth="1"/>
    <col min="16107" max="16107" width="10.7109375" style="2" customWidth="1"/>
    <col min="16108" max="16108" width="11.85546875" style="2" customWidth="1"/>
    <col min="16109" max="16384" width="10.140625" style="2"/>
  </cols>
  <sheetData>
    <row r="1" spans="1:14" ht="15.75" x14ac:dyDescent="0.25">
      <c r="A1" s="11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184</v>
      </c>
    </row>
    <row r="2" spans="1:14" ht="15.75" x14ac:dyDescent="0.25">
      <c r="A2" s="11"/>
      <c r="B2" s="1"/>
      <c r="C2" s="65" t="s">
        <v>200</v>
      </c>
      <c r="D2" s="66"/>
      <c r="E2" s="66"/>
      <c r="F2" s="67"/>
      <c r="G2" s="85" t="s">
        <v>230</v>
      </c>
      <c r="H2" s="86"/>
      <c r="I2" s="86"/>
      <c r="J2" s="87"/>
      <c r="K2" s="65" t="s">
        <v>229</v>
      </c>
      <c r="L2" s="66"/>
      <c r="M2" s="66"/>
      <c r="N2" s="67"/>
    </row>
    <row r="3" spans="1:14" ht="13.5" customHeight="1" x14ac:dyDescent="0.25">
      <c r="A3" s="62" t="s">
        <v>0</v>
      </c>
      <c r="B3" s="62" t="s">
        <v>45</v>
      </c>
      <c r="C3" s="63" t="s">
        <v>1</v>
      </c>
      <c r="D3" s="64" t="s">
        <v>2</v>
      </c>
      <c r="E3" s="64"/>
      <c r="F3" s="64"/>
      <c r="G3" s="63" t="s">
        <v>1</v>
      </c>
      <c r="H3" s="64" t="s">
        <v>2</v>
      </c>
      <c r="I3" s="64"/>
      <c r="J3" s="64"/>
      <c r="K3" s="63" t="s">
        <v>1</v>
      </c>
      <c r="L3" s="64" t="s">
        <v>2</v>
      </c>
      <c r="M3" s="64"/>
      <c r="N3" s="64"/>
    </row>
    <row r="4" spans="1:14" ht="15.75" customHeight="1" x14ac:dyDescent="0.25">
      <c r="A4" s="62"/>
      <c r="B4" s="62"/>
      <c r="C4" s="63"/>
      <c r="D4" s="63" t="s">
        <v>46</v>
      </c>
      <c r="E4" s="63"/>
      <c r="F4" s="63" t="s">
        <v>47</v>
      </c>
      <c r="G4" s="63"/>
      <c r="H4" s="63" t="s">
        <v>46</v>
      </c>
      <c r="I4" s="63"/>
      <c r="J4" s="63" t="s">
        <v>47</v>
      </c>
      <c r="K4" s="63"/>
      <c r="L4" s="63" t="s">
        <v>46</v>
      </c>
      <c r="M4" s="63"/>
      <c r="N4" s="63" t="s">
        <v>47</v>
      </c>
    </row>
    <row r="5" spans="1:14" ht="48" customHeight="1" x14ac:dyDescent="0.25">
      <c r="A5" s="62"/>
      <c r="B5" s="62"/>
      <c r="C5" s="63"/>
      <c r="D5" s="10" t="s">
        <v>48</v>
      </c>
      <c r="E5" s="10" t="s">
        <v>49</v>
      </c>
      <c r="F5" s="63"/>
      <c r="G5" s="63"/>
      <c r="H5" s="10" t="s">
        <v>48</v>
      </c>
      <c r="I5" s="10" t="s">
        <v>49</v>
      </c>
      <c r="J5" s="63"/>
      <c r="K5" s="63"/>
      <c r="L5" s="10" t="s">
        <v>48</v>
      </c>
      <c r="M5" s="10" t="s">
        <v>49</v>
      </c>
      <c r="N5" s="63"/>
    </row>
    <row r="6" spans="1:14" ht="15.75" x14ac:dyDescent="0.25">
      <c r="A6" s="3">
        <v>1</v>
      </c>
      <c r="B6" s="21">
        <v>2</v>
      </c>
      <c r="C6" s="24">
        <v>3</v>
      </c>
      <c r="D6" s="24">
        <v>4</v>
      </c>
      <c r="E6" s="24">
        <v>5</v>
      </c>
      <c r="F6" s="24">
        <v>6</v>
      </c>
      <c r="G6" s="59">
        <v>3</v>
      </c>
      <c r="H6" s="59">
        <v>4</v>
      </c>
      <c r="I6" s="59">
        <v>5</v>
      </c>
      <c r="J6" s="59">
        <v>6</v>
      </c>
      <c r="K6" s="54">
        <v>3</v>
      </c>
      <c r="L6" s="54">
        <v>4</v>
      </c>
      <c r="M6" s="54">
        <v>5</v>
      </c>
      <c r="N6" s="54">
        <v>6</v>
      </c>
    </row>
    <row r="7" spans="1:14" ht="15.75" x14ac:dyDescent="0.25">
      <c r="A7" s="12">
        <v>1</v>
      </c>
      <c r="B7" s="6" t="s">
        <v>50</v>
      </c>
      <c r="C7" s="18">
        <f t="shared" ref="C7:N7" si="0">+C8</f>
        <v>156.30000000000001</v>
      </c>
      <c r="D7" s="18">
        <f t="shared" si="0"/>
        <v>155.30000000000001</v>
      </c>
      <c r="E7" s="18">
        <f t="shared" si="0"/>
        <v>110.8</v>
      </c>
      <c r="F7" s="18">
        <f t="shared" si="0"/>
        <v>1</v>
      </c>
      <c r="G7" s="18">
        <f t="shared" si="0"/>
        <v>0</v>
      </c>
      <c r="H7" s="18">
        <f t="shared" si="0"/>
        <v>0</v>
      </c>
      <c r="I7" s="18">
        <f t="shared" si="0"/>
        <v>0</v>
      </c>
      <c r="J7" s="18">
        <f t="shared" si="0"/>
        <v>0</v>
      </c>
      <c r="K7" s="18">
        <f t="shared" si="0"/>
        <v>156.30000000000001</v>
      </c>
      <c r="L7" s="18">
        <f t="shared" si="0"/>
        <v>155.30000000000001</v>
      </c>
      <c r="M7" s="18">
        <f t="shared" si="0"/>
        <v>110.8</v>
      </c>
      <c r="N7" s="18">
        <f t="shared" si="0"/>
        <v>1</v>
      </c>
    </row>
    <row r="8" spans="1:14" ht="35.25" customHeight="1" x14ac:dyDescent="0.25">
      <c r="A8" s="12">
        <v>2</v>
      </c>
      <c r="B8" s="6" t="s">
        <v>51</v>
      </c>
      <c r="C8" s="18">
        <f>+D8+F8</f>
        <v>156.30000000000001</v>
      </c>
      <c r="D8" s="18">
        <v>155.30000000000001</v>
      </c>
      <c r="E8" s="18">
        <v>110.8</v>
      </c>
      <c r="F8" s="18">
        <v>1</v>
      </c>
      <c r="G8" s="18">
        <f>+H8+J8</f>
        <v>0</v>
      </c>
      <c r="H8" s="18"/>
      <c r="I8" s="18"/>
      <c r="J8" s="18"/>
      <c r="K8" s="18">
        <f>+C8+G8</f>
        <v>156.30000000000001</v>
      </c>
      <c r="L8" s="18">
        <f t="shared" ref="L8:N8" si="1">+D8+H8</f>
        <v>155.30000000000001</v>
      </c>
      <c r="M8" s="18">
        <f t="shared" si="1"/>
        <v>110.8</v>
      </c>
      <c r="N8" s="18">
        <f t="shared" si="1"/>
        <v>1</v>
      </c>
    </row>
    <row r="9" spans="1:14" ht="15.75" x14ac:dyDescent="0.25">
      <c r="A9" s="12">
        <v>3</v>
      </c>
      <c r="B9" s="6" t="s">
        <v>3</v>
      </c>
      <c r="C9" s="18">
        <f t="shared" ref="C9:N9" si="2">+C10+C11+C45+C46+C47+C48</f>
        <v>14742.8</v>
      </c>
      <c r="D9" s="18">
        <f t="shared" si="2"/>
        <v>10334.5</v>
      </c>
      <c r="E9" s="18">
        <f t="shared" si="2"/>
        <v>4692.5</v>
      </c>
      <c r="F9" s="18">
        <f t="shared" si="2"/>
        <v>4408.3</v>
      </c>
      <c r="G9" s="18">
        <f t="shared" si="2"/>
        <v>3</v>
      </c>
      <c r="H9" s="18">
        <f t="shared" si="2"/>
        <v>3</v>
      </c>
      <c r="I9" s="18">
        <f t="shared" si="2"/>
        <v>0</v>
      </c>
      <c r="J9" s="18">
        <f t="shared" si="2"/>
        <v>0</v>
      </c>
      <c r="K9" s="18">
        <f t="shared" si="2"/>
        <v>14745.8</v>
      </c>
      <c r="L9" s="18">
        <f t="shared" si="2"/>
        <v>10337.5</v>
      </c>
      <c r="M9" s="18">
        <f t="shared" si="2"/>
        <v>4692.5</v>
      </c>
      <c r="N9" s="18">
        <f t="shared" si="2"/>
        <v>4408.3</v>
      </c>
    </row>
    <row r="10" spans="1:14" ht="31.5" x14ac:dyDescent="0.25">
      <c r="A10" s="12">
        <v>4</v>
      </c>
      <c r="B10" s="6" t="s">
        <v>52</v>
      </c>
      <c r="C10" s="18">
        <f>+D10+F10</f>
        <v>83.5</v>
      </c>
      <c r="D10" s="18">
        <v>83.5</v>
      </c>
      <c r="E10" s="18"/>
      <c r="F10" s="18"/>
      <c r="G10" s="18">
        <f>+H10+J10</f>
        <v>0</v>
      </c>
      <c r="H10" s="18"/>
      <c r="I10" s="18"/>
      <c r="J10" s="18"/>
      <c r="K10" s="18">
        <f>+C10+G10</f>
        <v>83.5</v>
      </c>
      <c r="L10" s="18">
        <f t="shared" ref="L10:N10" si="3">+D10+H10</f>
        <v>83.5</v>
      </c>
      <c r="M10" s="18">
        <f t="shared" si="3"/>
        <v>0</v>
      </c>
      <c r="N10" s="18">
        <f t="shared" si="3"/>
        <v>0</v>
      </c>
    </row>
    <row r="11" spans="1:14" ht="15.75" x14ac:dyDescent="0.25">
      <c r="A11" s="12">
        <v>5</v>
      </c>
      <c r="B11" s="6" t="s">
        <v>53</v>
      </c>
      <c r="C11" s="18">
        <f t="shared" ref="C11:F11" si="4">+C13+C14+C15+C16+C17+C18+C39</f>
        <v>14159.6</v>
      </c>
      <c r="D11" s="18">
        <f t="shared" si="4"/>
        <v>9829.5</v>
      </c>
      <c r="E11" s="18">
        <f t="shared" si="4"/>
        <v>4692.5</v>
      </c>
      <c r="F11" s="18">
        <f t="shared" si="4"/>
        <v>4330.1000000000004</v>
      </c>
      <c r="G11" s="18">
        <f>+G13+G14+G15+G16+G17+G18+G39+G44</f>
        <v>3</v>
      </c>
      <c r="H11" s="18">
        <f t="shared" ref="H11:N11" si="5">+H13+H14+H15+H16+H17+H18+H39+H44</f>
        <v>3</v>
      </c>
      <c r="I11" s="18">
        <f t="shared" si="5"/>
        <v>0</v>
      </c>
      <c r="J11" s="18">
        <f t="shared" si="5"/>
        <v>0</v>
      </c>
      <c r="K11" s="18">
        <f t="shared" si="5"/>
        <v>14162.6</v>
      </c>
      <c r="L11" s="18">
        <f t="shared" si="5"/>
        <v>9832.5</v>
      </c>
      <c r="M11" s="18">
        <f t="shared" si="5"/>
        <v>4692.5</v>
      </c>
      <c r="N11" s="18">
        <f t="shared" si="5"/>
        <v>4330.1000000000004</v>
      </c>
    </row>
    <row r="12" spans="1:14" ht="15.75" x14ac:dyDescent="0.25">
      <c r="A12" s="12">
        <v>6</v>
      </c>
      <c r="B12" s="23" t="s">
        <v>2</v>
      </c>
      <c r="C12" s="18">
        <f t="shared" ref="C12:C17" si="6">+D12+F12</f>
        <v>0</v>
      </c>
      <c r="D12" s="19"/>
      <c r="E12" s="19"/>
      <c r="F12" s="19"/>
      <c r="G12" s="18">
        <f t="shared" ref="G12:G17" si="7">+H12+J12</f>
        <v>0</v>
      </c>
      <c r="H12" s="19"/>
      <c r="I12" s="19"/>
      <c r="J12" s="19"/>
      <c r="K12" s="18">
        <f t="shared" ref="K12" si="8">+L12+N12</f>
        <v>0</v>
      </c>
      <c r="L12" s="19"/>
      <c r="M12" s="19"/>
      <c r="N12" s="19"/>
    </row>
    <row r="13" spans="1:14" ht="31.5" x14ac:dyDescent="0.25">
      <c r="A13" s="12">
        <v>7</v>
      </c>
      <c r="B13" s="5" t="s">
        <v>54</v>
      </c>
      <c r="C13" s="19">
        <f t="shared" si="6"/>
        <v>311.3</v>
      </c>
      <c r="D13" s="19">
        <v>311.3</v>
      </c>
      <c r="E13" s="19">
        <v>104.9</v>
      </c>
      <c r="F13" s="19"/>
      <c r="G13" s="19">
        <f t="shared" si="7"/>
        <v>0</v>
      </c>
      <c r="H13" s="19"/>
      <c r="I13" s="19"/>
      <c r="J13" s="19"/>
      <c r="K13" s="19">
        <f>+C13+G13</f>
        <v>311.3</v>
      </c>
      <c r="L13" s="19">
        <f t="shared" ref="L13:N13" si="9">+D13+H13</f>
        <v>311.3</v>
      </c>
      <c r="M13" s="19">
        <f t="shared" si="9"/>
        <v>104.9</v>
      </c>
      <c r="N13" s="19">
        <f t="shared" si="9"/>
        <v>0</v>
      </c>
    </row>
    <row r="14" spans="1:14" ht="31.5" x14ac:dyDescent="0.25">
      <c r="A14" s="12">
        <v>8</v>
      </c>
      <c r="B14" s="5" t="s">
        <v>55</v>
      </c>
      <c r="C14" s="19">
        <f t="shared" si="6"/>
        <v>155.6</v>
      </c>
      <c r="D14" s="19">
        <v>153.6</v>
      </c>
      <c r="E14" s="19">
        <v>110.3</v>
      </c>
      <c r="F14" s="19">
        <v>2</v>
      </c>
      <c r="G14" s="19">
        <f t="shared" si="7"/>
        <v>0</v>
      </c>
      <c r="H14" s="19"/>
      <c r="I14" s="19"/>
      <c r="J14" s="19"/>
      <c r="K14" s="19">
        <f t="shared" ref="K14:K17" si="10">+C14+G14</f>
        <v>155.6</v>
      </c>
      <c r="L14" s="19">
        <f t="shared" ref="L14:L17" si="11">+D14+H14</f>
        <v>153.6</v>
      </c>
      <c r="M14" s="19">
        <f t="shared" ref="M14:M17" si="12">+E14+I14</f>
        <v>110.3</v>
      </c>
      <c r="N14" s="19">
        <f t="shared" ref="N14:N17" si="13">+F14+J14</f>
        <v>2</v>
      </c>
    </row>
    <row r="15" spans="1:14" ht="47.25" x14ac:dyDescent="0.25">
      <c r="A15" s="12">
        <v>9</v>
      </c>
      <c r="B15" s="5" t="s">
        <v>56</v>
      </c>
      <c r="C15" s="19">
        <f t="shared" si="6"/>
        <v>12764.2</v>
      </c>
      <c r="D15" s="19">
        <f>9304.6+25.7-311.3-153.6-29-130-5.9-3.4-77.9-81.1-2.8-2.9</f>
        <v>8532.4</v>
      </c>
      <c r="E15" s="19">
        <f>4192-104.9-110.3</f>
        <v>3976.8</v>
      </c>
      <c r="F15" s="19">
        <f>4050.3-2+1400-453.4-663.1-100</f>
        <v>4231.8</v>
      </c>
      <c r="G15" s="19">
        <f t="shared" si="7"/>
        <v>0</v>
      </c>
      <c r="H15" s="19"/>
      <c r="I15" s="19"/>
      <c r="J15" s="19"/>
      <c r="K15" s="19">
        <f t="shared" si="10"/>
        <v>12764.2</v>
      </c>
      <c r="L15" s="19">
        <f t="shared" si="11"/>
        <v>8532.4</v>
      </c>
      <c r="M15" s="19">
        <f t="shared" si="12"/>
        <v>3976.8</v>
      </c>
      <c r="N15" s="19">
        <f t="shared" si="13"/>
        <v>4231.8</v>
      </c>
    </row>
    <row r="16" spans="1:14" ht="31.5" x14ac:dyDescent="0.25">
      <c r="A16" s="12">
        <v>10</v>
      </c>
      <c r="B16" s="5" t="s">
        <v>57</v>
      </c>
      <c r="C16" s="19">
        <f t="shared" si="6"/>
        <v>29</v>
      </c>
      <c r="D16" s="19">
        <v>29</v>
      </c>
      <c r="E16" s="19"/>
      <c r="F16" s="19"/>
      <c r="G16" s="19">
        <f t="shared" si="7"/>
        <v>0</v>
      </c>
      <c r="H16" s="19"/>
      <c r="I16" s="19"/>
      <c r="J16" s="19"/>
      <c r="K16" s="19">
        <f t="shared" si="10"/>
        <v>29</v>
      </c>
      <c r="L16" s="19">
        <f t="shared" si="11"/>
        <v>29</v>
      </c>
      <c r="M16" s="19">
        <f t="shared" si="12"/>
        <v>0</v>
      </c>
      <c r="N16" s="19">
        <f t="shared" si="13"/>
        <v>0</v>
      </c>
    </row>
    <row r="17" spans="1:14" ht="31.5" x14ac:dyDescent="0.25">
      <c r="A17" s="12">
        <v>11</v>
      </c>
      <c r="B17" s="5" t="s">
        <v>58</v>
      </c>
      <c r="C17" s="19">
        <f t="shared" si="6"/>
        <v>151.80000000000001</v>
      </c>
      <c r="D17" s="19">
        <v>56.5</v>
      </c>
      <c r="E17" s="19"/>
      <c r="F17" s="19">
        <v>95.3</v>
      </c>
      <c r="G17" s="19">
        <f t="shared" si="7"/>
        <v>0</v>
      </c>
      <c r="H17" s="19"/>
      <c r="I17" s="19"/>
      <c r="J17" s="19"/>
      <c r="K17" s="19">
        <f t="shared" si="10"/>
        <v>151.80000000000001</v>
      </c>
      <c r="L17" s="19">
        <f t="shared" si="11"/>
        <v>56.5</v>
      </c>
      <c r="M17" s="19">
        <f t="shared" si="12"/>
        <v>0</v>
      </c>
      <c r="N17" s="19">
        <f t="shared" si="13"/>
        <v>95.3</v>
      </c>
    </row>
    <row r="18" spans="1:14" ht="63" x14ac:dyDescent="0.25">
      <c r="A18" s="12">
        <v>12</v>
      </c>
      <c r="B18" s="5" t="s">
        <v>59</v>
      </c>
      <c r="C18" s="19">
        <f t="shared" ref="C18:N18" si="14">SUM(C20:C38)</f>
        <v>735.6</v>
      </c>
      <c r="D18" s="19">
        <f t="shared" si="14"/>
        <v>734.6</v>
      </c>
      <c r="E18" s="19">
        <f t="shared" si="14"/>
        <v>491.3</v>
      </c>
      <c r="F18" s="19">
        <f t="shared" si="14"/>
        <v>1</v>
      </c>
      <c r="G18" s="19">
        <f t="shared" si="14"/>
        <v>0</v>
      </c>
      <c r="H18" s="19">
        <f t="shared" si="14"/>
        <v>0</v>
      </c>
      <c r="I18" s="19">
        <f t="shared" si="14"/>
        <v>0</v>
      </c>
      <c r="J18" s="19">
        <f t="shared" si="14"/>
        <v>0</v>
      </c>
      <c r="K18" s="19">
        <f t="shared" si="14"/>
        <v>735.6</v>
      </c>
      <c r="L18" s="19">
        <f t="shared" si="14"/>
        <v>734.6</v>
      </c>
      <c r="M18" s="19">
        <f t="shared" si="14"/>
        <v>491.3</v>
      </c>
      <c r="N18" s="19">
        <f t="shared" si="14"/>
        <v>1</v>
      </c>
    </row>
    <row r="19" spans="1:14" ht="15.75" x14ac:dyDescent="0.25">
      <c r="A19" s="12">
        <v>13</v>
      </c>
      <c r="B19" s="23" t="s">
        <v>2</v>
      </c>
      <c r="C19" s="18">
        <f t="shared" ref="C19:C38" si="15">+D19+F19</f>
        <v>0</v>
      </c>
      <c r="D19" s="19"/>
      <c r="E19" s="19"/>
      <c r="F19" s="19"/>
      <c r="G19" s="18">
        <f t="shared" ref="G19:G38" si="16">+H19+J19</f>
        <v>0</v>
      </c>
      <c r="H19" s="19"/>
      <c r="I19" s="19"/>
      <c r="J19" s="19"/>
      <c r="K19" s="18">
        <f t="shared" ref="K19" si="17">+L19+N19</f>
        <v>0</v>
      </c>
      <c r="L19" s="19"/>
      <c r="M19" s="19"/>
      <c r="N19" s="19"/>
    </row>
    <row r="20" spans="1:14" ht="31.5" x14ac:dyDescent="0.25">
      <c r="A20" s="12">
        <v>14</v>
      </c>
      <c r="B20" s="5" t="s">
        <v>17</v>
      </c>
      <c r="C20" s="19">
        <f t="shared" si="15"/>
        <v>0.6</v>
      </c>
      <c r="D20" s="19">
        <v>0.6</v>
      </c>
      <c r="E20" s="19">
        <v>0.4</v>
      </c>
      <c r="F20" s="19"/>
      <c r="G20" s="19">
        <f t="shared" si="16"/>
        <v>0</v>
      </c>
      <c r="H20" s="19"/>
      <c r="I20" s="19"/>
      <c r="J20" s="19"/>
      <c r="K20" s="19">
        <f t="shared" ref="K20:K38" si="18">+C20+G20</f>
        <v>0.6</v>
      </c>
      <c r="L20" s="19">
        <f t="shared" ref="L20:L38" si="19">+D20+H20</f>
        <v>0.6</v>
      </c>
      <c r="M20" s="19">
        <f t="shared" ref="M20:M38" si="20">+E20+I20</f>
        <v>0.4</v>
      </c>
      <c r="N20" s="19">
        <f t="shared" ref="N20:N38" si="21">+F20+J20</f>
        <v>0</v>
      </c>
    </row>
    <row r="21" spans="1:14" ht="15.75" x14ac:dyDescent="0.25">
      <c r="A21" s="12">
        <v>15</v>
      </c>
      <c r="B21" s="5" t="s">
        <v>18</v>
      </c>
      <c r="C21" s="19">
        <f t="shared" si="15"/>
        <v>17.3</v>
      </c>
      <c r="D21" s="19">
        <v>17.3</v>
      </c>
      <c r="E21" s="19">
        <v>11.8</v>
      </c>
      <c r="F21" s="19"/>
      <c r="G21" s="19">
        <f t="shared" si="16"/>
        <v>0</v>
      </c>
      <c r="H21" s="19"/>
      <c r="I21" s="19"/>
      <c r="J21" s="19"/>
      <c r="K21" s="19">
        <f t="shared" si="18"/>
        <v>17.3</v>
      </c>
      <c r="L21" s="19">
        <f t="shared" si="19"/>
        <v>17.3</v>
      </c>
      <c r="M21" s="19">
        <f t="shared" si="20"/>
        <v>11.8</v>
      </c>
      <c r="N21" s="19">
        <f t="shared" si="21"/>
        <v>0</v>
      </c>
    </row>
    <row r="22" spans="1:14" ht="31.5" x14ac:dyDescent="0.25">
      <c r="A22" s="12">
        <v>16</v>
      </c>
      <c r="B22" s="5" t="s">
        <v>19</v>
      </c>
      <c r="C22" s="19">
        <f t="shared" si="15"/>
        <v>10.4</v>
      </c>
      <c r="D22" s="19">
        <v>10.4</v>
      </c>
      <c r="E22" s="19">
        <v>8</v>
      </c>
      <c r="F22" s="19"/>
      <c r="G22" s="19">
        <f t="shared" si="16"/>
        <v>0</v>
      </c>
      <c r="H22" s="19"/>
      <c r="I22" s="19"/>
      <c r="J22" s="19"/>
      <c r="K22" s="19">
        <f t="shared" si="18"/>
        <v>10.4</v>
      </c>
      <c r="L22" s="19">
        <f t="shared" si="19"/>
        <v>10.4</v>
      </c>
      <c r="M22" s="19">
        <f t="shared" si="20"/>
        <v>8</v>
      </c>
      <c r="N22" s="19">
        <f t="shared" si="21"/>
        <v>0</v>
      </c>
    </row>
    <row r="23" spans="1:14" ht="31.5" x14ac:dyDescent="0.25">
      <c r="A23" s="12">
        <v>17</v>
      </c>
      <c r="B23" s="5" t="s">
        <v>160</v>
      </c>
      <c r="C23" s="19">
        <f t="shared" si="15"/>
        <v>68.7</v>
      </c>
      <c r="D23" s="19">
        <v>68.7</v>
      </c>
      <c r="E23" s="19">
        <v>41</v>
      </c>
      <c r="F23" s="19"/>
      <c r="G23" s="19">
        <f t="shared" si="16"/>
        <v>0</v>
      </c>
      <c r="H23" s="19"/>
      <c r="I23" s="19"/>
      <c r="J23" s="19"/>
      <c r="K23" s="19">
        <f t="shared" si="18"/>
        <v>68.7</v>
      </c>
      <c r="L23" s="19">
        <f t="shared" si="19"/>
        <v>68.7</v>
      </c>
      <c r="M23" s="19">
        <f t="shared" si="20"/>
        <v>41</v>
      </c>
      <c r="N23" s="19">
        <f t="shared" si="21"/>
        <v>0</v>
      </c>
    </row>
    <row r="24" spans="1:14" ht="31.5" x14ac:dyDescent="0.25">
      <c r="A24" s="12">
        <v>18</v>
      </c>
      <c r="B24" s="5" t="s">
        <v>161</v>
      </c>
      <c r="C24" s="19">
        <f t="shared" si="15"/>
        <v>30.5</v>
      </c>
      <c r="D24" s="19">
        <v>30.5</v>
      </c>
      <c r="E24" s="19">
        <v>20</v>
      </c>
      <c r="F24" s="19"/>
      <c r="G24" s="19">
        <f t="shared" si="16"/>
        <v>0</v>
      </c>
      <c r="H24" s="19"/>
      <c r="I24" s="19"/>
      <c r="J24" s="19"/>
      <c r="K24" s="19">
        <f t="shared" si="18"/>
        <v>30.5</v>
      </c>
      <c r="L24" s="19">
        <f t="shared" si="19"/>
        <v>30.5</v>
      </c>
      <c r="M24" s="19">
        <f t="shared" si="20"/>
        <v>20</v>
      </c>
      <c r="N24" s="19">
        <f t="shared" si="21"/>
        <v>0</v>
      </c>
    </row>
    <row r="25" spans="1:14" ht="15.75" x14ac:dyDescent="0.25">
      <c r="A25" s="12">
        <v>19</v>
      </c>
      <c r="B25" s="5" t="s">
        <v>20</v>
      </c>
      <c r="C25" s="19">
        <f t="shared" si="15"/>
        <v>84.9</v>
      </c>
      <c r="D25" s="19">
        <v>84.9</v>
      </c>
      <c r="E25" s="19">
        <v>64.8</v>
      </c>
      <c r="F25" s="19"/>
      <c r="G25" s="19">
        <f t="shared" si="16"/>
        <v>0</v>
      </c>
      <c r="H25" s="19"/>
      <c r="I25" s="19"/>
      <c r="J25" s="19"/>
      <c r="K25" s="19">
        <f t="shared" si="18"/>
        <v>84.9</v>
      </c>
      <c r="L25" s="19">
        <f t="shared" si="19"/>
        <v>84.9</v>
      </c>
      <c r="M25" s="19">
        <f t="shared" si="20"/>
        <v>64.8</v>
      </c>
      <c r="N25" s="19">
        <f t="shared" si="21"/>
        <v>0</v>
      </c>
    </row>
    <row r="26" spans="1:14" ht="47.25" x14ac:dyDescent="0.25">
      <c r="A26" s="12">
        <v>20</v>
      </c>
      <c r="B26" s="5" t="s">
        <v>144</v>
      </c>
      <c r="C26" s="19">
        <f t="shared" si="15"/>
        <v>22.1</v>
      </c>
      <c r="D26" s="19">
        <v>22.1</v>
      </c>
      <c r="E26" s="19">
        <v>16.899999999999999</v>
      </c>
      <c r="F26" s="19"/>
      <c r="G26" s="19">
        <f t="shared" si="16"/>
        <v>0</v>
      </c>
      <c r="H26" s="19"/>
      <c r="I26" s="19"/>
      <c r="J26" s="19"/>
      <c r="K26" s="19">
        <f t="shared" si="18"/>
        <v>22.1</v>
      </c>
      <c r="L26" s="19">
        <f t="shared" si="19"/>
        <v>22.1</v>
      </c>
      <c r="M26" s="19">
        <f t="shared" si="20"/>
        <v>16.899999999999999</v>
      </c>
      <c r="N26" s="19">
        <f t="shared" si="21"/>
        <v>0</v>
      </c>
    </row>
    <row r="27" spans="1:14" ht="15.75" x14ac:dyDescent="0.25">
      <c r="A27" s="12">
        <v>21</v>
      </c>
      <c r="B27" s="5" t="s">
        <v>21</v>
      </c>
      <c r="C27" s="19">
        <f t="shared" si="15"/>
        <v>64.400000000000006</v>
      </c>
      <c r="D27" s="19">
        <v>64.400000000000006</v>
      </c>
      <c r="E27" s="19">
        <v>31.8</v>
      </c>
      <c r="F27" s="19"/>
      <c r="G27" s="19">
        <f t="shared" si="16"/>
        <v>0</v>
      </c>
      <c r="H27" s="19"/>
      <c r="I27" s="19"/>
      <c r="J27" s="19"/>
      <c r="K27" s="19">
        <f t="shared" si="18"/>
        <v>64.400000000000006</v>
      </c>
      <c r="L27" s="19">
        <f t="shared" si="19"/>
        <v>64.400000000000006</v>
      </c>
      <c r="M27" s="19">
        <f t="shared" si="20"/>
        <v>31.8</v>
      </c>
      <c r="N27" s="19">
        <f t="shared" si="21"/>
        <v>0</v>
      </c>
    </row>
    <row r="28" spans="1:14" ht="31.5" x14ac:dyDescent="0.25">
      <c r="A28" s="12">
        <v>22</v>
      </c>
      <c r="B28" s="5" t="s">
        <v>22</v>
      </c>
      <c r="C28" s="19">
        <f t="shared" si="15"/>
        <v>2.7</v>
      </c>
      <c r="D28" s="19">
        <v>2.7</v>
      </c>
      <c r="E28" s="19"/>
      <c r="F28" s="19"/>
      <c r="G28" s="19">
        <f t="shared" si="16"/>
        <v>0</v>
      </c>
      <c r="H28" s="19"/>
      <c r="I28" s="19"/>
      <c r="J28" s="19"/>
      <c r="K28" s="19">
        <f t="shared" si="18"/>
        <v>2.7</v>
      </c>
      <c r="L28" s="19">
        <f t="shared" si="19"/>
        <v>2.7</v>
      </c>
      <c r="M28" s="19">
        <f t="shared" si="20"/>
        <v>0</v>
      </c>
      <c r="N28" s="19">
        <f t="shared" si="21"/>
        <v>0</v>
      </c>
    </row>
    <row r="29" spans="1:14" ht="47.25" x14ac:dyDescent="0.25">
      <c r="A29" s="12">
        <v>23</v>
      </c>
      <c r="B29" s="5" t="s">
        <v>162</v>
      </c>
      <c r="C29" s="19">
        <f t="shared" si="15"/>
        <v>0.4</v>
      </c>
      <c r="D29" s="19">
        <v>0.4</v>
      </c>
      <c r="E29" s="19">
        <v>0.3</v>
      </c>
      <c r="F29" s="19"/>
      <c r="G29" s="19">
        <f t="shared" si="16"/>
        <v>0</v>
      </c>
      <c r="H29" s="19"/>
      <c r="I29" s="19"/>
      <c r="J29" s="19"/>
      <c r="K29" s="19">
        <f t="shared" si="18"/>
        <v>0.4</v>
      </c>
      <c r="L29" s="19">
        <f t="shared" si="19"/>
        <v>0.4</v>
      </c>
      <c r="M29" s="19">
        <f t="shared" si="20"/>
        <v>0.3</v>
      </c>
      <c r="N29" s="19">
        <f t="shared" si="21"/>
        <v>0</v>
      </c>
    </row>
    <row r="30" spans="1:14" ht="67.5" customHeight="1" x14ac:dyDescent="0.25">
      <c r="A30" s="12">
        <v>24</v>
      </c>
      <c r="B30" s="5" t="s">
        <v>119</v>
      </c>
      <c r="C30" s="19">
        <f t="shared" si="15"/>
        <v>0.7</v>
      </c>
      <c r="D30" s="19">
        <v>0.7</v>
      </c>
      <c r="E30" s="19">
        <v>0.5</v>
      </c>
      <c r="F30" s="19"/>
      <c r="G30" s="19">
        <f t="shared" si="16"/>
        <v>0</v>
      </c>
      <c r="H30" s="19"/>
      <c r="I30" s="19"/>
      <c r="J30" s="19"/>
      <c r="K30" s="19">
        <f t="shared" si="18"/>
        <v>0.7</v>
      </c>
      <c r="L30" s="19">
        <f t="shared" si="19"/>
        <v>0.7</v>
      </c>
      <c r="M30" s="19">
        <f t="shared" si="20"/>
        <v>0.5</v>
      </c>
      <c r="N30" s="19">
        <f t="shared" si="21"/>
        <v>0</v>
      </c>
    </row>
    <row r="31" spans="1:14" ht="15.75" x14ac:dyDescent="0.25">
      <c r="A31" s="12">
        <v>25</v>
      </c>
      <c r="B31" s="5" t="s">
        <v>60</v>
      </c>
      <c r="C31" s="19">
        <f t="shared" si="15"/>
        <v>284.2</v>
      </c>
      <c r="D31" s="19">
        <v>284.2</v>
      </c>
      <c r="E31" s="19">
        <v>205.3</v>
      </c>
      <c r="F31" s="19"/>
      <c r="G31" s="19">
        <f t="shared" si="16"/>
        <v>0</v>
      </c>
      <c r="H31" s="19"/>
      <c r="I31" s="19"/>
      <c r="J31" s="19"/>
      <c r="K31" s="19">
        <f t="shared" si="18"/>
        <v>284.2</v>
      </c>
      <c r="L31" s="19">
        <f t="shared" si="19"/>
        <v>284.2</v>
      </c>
      <c r="M31" s="19">
        <f t="shared" si="20"/>
        <v>205.3</v>
      </c>
      <c r="N31" s="19">
        <f t="shared" si="21"/>
        <v>0</v>
      </c>
    </row>
    <row r="32" spans="1:14" ht="15.75" x14ac:dyDescent="0.25">
      <c r="A32" s="12">
        <v>26</v>
      </c>
      <c r="B32" s="10" t="s">
        <v>61</v>
      </c>
      <c r="C32" s="19">
        <f t="shared" si="15"/>
        <v>14.1</v>
      </c>
      <c r="D32" s="19">
        <v>14.1</v>
      </c>
      <c r="E32" s="19">
        <v>10.199999999999999</v>
      </c>
      <c r="F32" s="19"/>
      <c r="G32" s="19">
        <f t="shared" si="16"/>
        <v>0</v>
      </c>
      <c r="H32" s="19"/>
      <c r="I32" s="19"/>
      <c r="J32" s="19"/>
      <c r="K32" s="19">
        <f t="shared" si="18"/>
        <v>14.1</v>
      </c>
      <c r="L32" s="19">
        <f t="shared" si="19"/>
        <v>14.1</v>
      </c>
      <c r="M32" s="19">
        <f t="shared" si="20"/>
        <v>10.199999999999999</v>
      </c>
      <c r="N32" s="19">
        <f t="shared" si="21"/>
        <v>0</v>
      </c>
    </row>
    <row r="33" spans="1:14" ht="47.25" x14ac:dyDescent="0.25">
      <c r="A33" s="12">
        <v>27</v>
      </c>
      <c r="B33" s="5" t="s">
        <v>62</v>
      </c>
      <c r="C33" s="19">
        <f t="shared" si="15"/>
        <v>18.600000000000001</v>
      </c>
      <c r="D33" s="19">
        <v>18.600000000000001</v>
      </c>
      <c r="E33" s="19">
        <v>12</v>
      </c>
      <c r="F33" s="19"/>
      <c r="G33" s="19">
        <f t="shared" si="16"/>
        <v>0</v>
      </c>
      <c r="H33" s="19"/>
      <c r="I33" s="19"/>
      <c r="J33" s="19"/>
      <c r="K33" s="19">
        <f t="shared" si="18"/>
        <v>18.600000000000001</v>
      </c>
      <c r="L33" s="19">
        <f t="shared" si="19"/>
        <v>18.600000000000001</v>
      </c>
      <c r="M33" s="19">
        <f t="shared" si="20"/>
        <v>12</v>
      </c>
      <c r="N33" s="19">
        <f t="shared" si="21"/>
        <v>0</v>
      </c>
    </row>
    <row r="34" spans="1:14" ht="15.75" x14ac:dyDescent="0.25">
      <c r="A34" s="12">
        <v>28</v>
      </c>
      <c r="B34" s="5" t="s">
        <v>63</v>
      </c>
      <c r="C34" s="19">
        <f t="shared" si="15"/>
        <v>55.3</v>
      </c>
      <c r="D34" s="19">
        <v>54.3</v>
      </c>
      <c r="E34" s="19">
        <v>35</v>
      </c>
      <c r="F34" s="19">
        <v>1</v>
      </c>
      <c r="G34" s="19">
        <f t="shared" si="16"/>
        <v>0</v>
      </c>
      <c r="H34" s="19"/>
      <c r="I34" s="19"/>
      <c r="J34" s="19"/>
      <c r="K34" s="19">
        <f t="shared" si="18"/>
        <v>55.3</v>
      </c>
      <c r="L34" s="19">
        <f t="shared" si="19"/>
        <v>54.3</v>
      </c>
      <c r="M34" s="19">
        <f t="shared" si="20"/>
        <v>35</v>
      </c>
      <c r="N34" s="19">
        <f t="shared" si="21"/>
        <v>1</v>
      </c>
    </row>
    <row r="35" spans="1:14" ht="31.5" x14ac:dyDescent="0.25">
      <c r="A35" s="12">
        <v>29</v>
      </c>
      <c r="B35" s="5" t="s">
        <v>64</v>
      </c>
      <c r="C35" s="19">
        <f t="shared" si="15"/>
        <v>18</v>
      </c>
      <c r="D35" s="19">
        <v>18</v>
      </c>
      <c r="E35" s="19">
        <v>7</v>
      </c>
      <c r="F35" s="19"/>
      <c r="G35" s="19">
        <f t="shared" si="16"/>
        <v>0</v>
      </c>
      <c r="H35" s="19"/>
      <c r="I35" s="19"/>
      <c r="J35" s="19"/>
      <c r="K35" s="19">
        <f t="shared" si="18"/>
        <v>18</v>
      </c>
      <c r="L35" s="19">
        <f t="shared" si="19"/>
        <v>18</v>
      </c>
      <c r="M35" s="19">
        <f t="shared" si="20"/>
        <v>7</v>
      </c>
      <c r="N35" s="19">
        <f t="shared" si="21"/>
        <v>0</v>
      </c>
    </row>
    <row r="36" spans="1:14" ht="15.75" x14ac:dyDescent="0.25">
      <c r="A36" s="12">
        <v>30</v>
      </c>
      <c r="B36" s="5" t="s">
        <v>65</v>
      </c>
      <c r="C36" s="19">
        <f t="shared" si="15"/>
        <v>22.6</v>
      </c>
      <c r="D36" s="19">
        <v>22.6</v>
      </c>
      <c r="E36" s="19">
        <v>15</v>
      </c>
      <c r="F36" s="19"/>
      <c r="G36" s="19">
        <f t="shared" si="16"/>
        <v>0</v>
      </c>
      <c r="H36" s="19"/>
      <c r="I36" s="19"/>
      <c r="J36" s="19"/>
      <c r="K36" s="19">
        <f t="shared" si="18"/>
        <v>22.6</v>
      </c>
      <c r="L36" s="19">
        <f t="shared" si="19"/>
        <v>22.6</v>
      </c>
      <c r="M36" s="19">
        <f t="shared" si="20"/>
        <v>15</v>
      </c>
      <c r="N36" s="19">
        <f t="shared" si="21"/>
        <v>0</v>
      </c>
    </row>
    <row r="37" spans="1:14" ht="31.5" x14ac:dyDescent="0.25">
      <c r="A37" s="12">
        <v>31</v>
      </c>
      <c r="B37" s="5" t="s">
        <v>122</v>
      </c>
      <c r="C37" s="19">
        <f t="shared" si="15"/>
        <v>17.5</v>
      </c>
      <c r="D37" s="19">
        <v>17.5</v>
      </c>
      <c r="E37" s="19">
        <v>9.3000000000000007</v>
      </c>
      <c r="F37" s="19"/>
      <c r="G37" s="19">
        <f t="shared" si="16"/>
        <v>0</v>
      </c>
      <c r="H37" s="19"/>
      <c r="I37" s="19"/>
      <c r="J37" s="19"/>
      <c r="K37" s="19">
        <f t="shared" si="18"/>
        <v>17.5</v>
      </c>
      <c r="L37" s="19">
        <f t="shared" si="19"/>
        <v>17.5</v>
      </c>
      <c r="M37" s="19">
        <f t="shared" si="20"/>
        <v>9.3000000000000007</v>
      </c>
      <c r="N37" s="19">
        <f t="shared" si="21"/>
        <v>0</v>
      </c>
    </row>
    <row r="38" spans="1:14" ht="15.75" x14ac:dyDescent="0.25">
      <c r="A38" s="12">
        <v>32</v>
      </c>
      <c r="B38" s="5" t="s">
        <v>29</v>
      </c>
      <c r="C38" s="19">
        <f t="shared" si="15"/>
        <v>2.6</v>
      </c>
      <c r="D38" s="19">
        <v>2.6</v>
      </c>
      <c r="E38" s="19">
        <v>2</v>
      </c>
      <c r="F38" s="19"/>
      <c r="G38" s="19">
        <f t="shared" si="16"/>
        <v>0</v>
      </c>
      <c r="H38" s="19"/>
      <c r="I38" s="19"/>
      <c r="J38" s="19"/>
      <c r="K38" s="19">
        <f t="shared" si="18"/>
        <v>2.6</v>
      </c>
      <c r="L38" s="19">
        <f t="shared" si="19"/>
        <v>2.6</v>
      </c>
      <c r="M38" s="19">
        <f t="shared" si="20"/>
        <v>2</v>
      </c>
      <c r="N38" s="19">
        <f t="shared" si="21"/>
        <v>0</v>
      </c>
    </row>
    <row r="39" spans="1:14" ht="47.25" x14ac:dyDescent="0.25">
      <c r="A39" s="12">
        <v>33</v>
      </c>
      <c r="B39" s="13" t="s">
        <v>66</v>
      </c>
      <c r="C39" s="19">
        <f t="shared" ref="C39:N39" si="22">SUM(C41:C43)</f>
        <v>12.1</v>
      </c>
      <c r="D39" s="19">
        <f t="shared" si="22"/>
        <v>12.1</v>
      </c>
      <c r="E39" s="19">
        <f t="shared" si="22"/>
        <v>9.1999999999999993</v>
      </c>
      <c r="F39" s="18">
        <f t="shared" si="22"/>
        <v>0</v>
      </c>
      <c r="G39" s="19">
        <f t="shared" si="22"/>
        <v>0</v>
      </c>
      <c r="H39" s="19">
        <f t="shared" si="22"/>
        <v>0</v>
      </c>
      <c r="I39" s="19">
        <f t="shared" si="22"/>
        <v>0</v>
      </c>
      <c r="J39" s="18">
        <f t="shared" si="22"/>
        <v>0</v>
      </c>
      <c r="K39" s="19">
        <f t="shared" si="22"/>
        <v>12.1</v>
      </c>
      <c r="L39" s="19">
        <f t="shared" si="22"/>
        <v>12.1</v>
      </c>
      <c r="M39" s="19">
        <f t="shared" si="22"/>
        <v>9.1999999999999993</v>
      </c>
      <c r="N39" s="18">
        <f t="shared" si="22"/>
        <v>0</v>
      </c>
    </row>
    <row r="40" spans="1:14" ht="15.75" x14ac:dyDescent="0.25">
      <c r="A40" s="12">
        <v>34</v>
      </c>
      <c r="B40" s="23" t="s">
        <v>2</v>
      </c>
      <c r="C40" s="18">
        <f t="shared" ref="C40:C48" si="23">+D40+F40</f>
        <v>0</v>
      </c>
      <c r="D40" s="19"/>
      <c r="E40" s="19"/>
      <c r="F40" s="19"/>
      <c r="G40" s="18">
        <f t="shared" ref="G40:G48" si="24">+H40+J40</f>
        <v>0</v>
      </c>
      <c r="H40" s="19"/>
      <c r="I40" s="19"/>
      <c r="J40" s="19"/>
      <c r="K40" s="18">
        <f t="shared" ref="K40" si="25">+L40+N40</f>
        <v>0</v>
      </c>
      <c r="L40" s="19"/>
      <c r="M40" s="19"/>
      <c r="N40" s="19"/>
    </row>
    <row r="41" spans="1:14" ht="15.75" x14ac:dyDescent="0.25">
      <c r="A41" s="12">
        <v>35</v>
      </c>
      <c r="B41" s="10" t="s">
        <v>30</v>
      </c>
      <c r="C41" s="19">
        <f t="shared" si="23"/>
        <v>6.2</v>
      </c>
      <c r="D41" s="19">
        <v>6.2</v>
      </c>
      <c r="E41" s="19">
        <v>4.7</v>
      </c>
      <c r="F41" s="19"/>
      <c r="G41" s="19">
        <f t="shared" si="24"/>
        <v>0</v>
      </c>
      <c r="H41" s="19"/>
      <c r="I41" s="19"/>
      <c r="J41" s="19"/>
      <c r="K41" s="19">
        <f t="shared" ref="K41:K48" si="26">+C41+G41</f>
        <v>6.2</v>
      </c>
      <c r="L41" s="19">
        <f t="shared" ref="L41:L48" si="27">+D41+H41</f>
        <v>6.2</v>
      </c>
      <c r="M41" s="19">
        <f t="shared" ref="M41:M48" si="28">+E41+I41</f>
        <v>4.7</v>
      </c>
      <c r="N41" s="19">
        <f t="shared" ref="N41:N48" si="29">+F41+J41</f>
        <v>0</v>
      </c>
    </row>
    <row r="42" spans="1:14" ht="15.75" x14ac:dyDescent="0.25">
      <c r="A42" s="12">
        <v>36</v>
      </c>
      <c r="B42" s="10" t="s">
        <v>31</v>
      </c>
      <c r="C42" s="19">
        <f t="shared" si="23"/>
        <v>2</v>
      </c>
      <c r="D42" s="19">
        <v>2</v>
      </c>
      <c r="E42" s="19">
        <v>1.5</v>
      </c>
      <c r="F42" s="19"/>
      <c r="G42" s="19">
        <f t="shared" si="24"/>
        <v>0</v>
      </c>
      <c r="H42" s="19"/>
      <c r="I42" s="19"/>
      <c r="J42" s="19"/>
      <c r="K42" s="19">
        <f t="shared" si="26"/>
        <v>2</v>
      </c>
      <c r="L42" s="19">
        <f t="shared" si="27"/>
        <v>2</v>
      </c>
      <c r="M42" s="19">
        <f t="shared" si="28"/>
        <v>1.5</v>
      </c>
      <c r="N42" s="19">
        <f t="shared" si="29"/>
        <v>0</v>
      </c>
    </row>
    <row r="43" spans="1:14" ht="15.75" x14ac:dyDescent="0.25">
      <c r="A43" s="12">
        <v>37</v>
      </c>
      <c r="B43" s="10" t="s">
        <v>32</v>
      </c>
      <c r="C43" s="19">
        <f t="shared" si="23"/>
        <v>3.9</v>
      </c>
      <c r="D43" s="19">
        <v>3.9</v>
      </c>
      <c r="E43" s="19">
        <v>3</v>
      </c>
      <c r="F43" s="19"/>
      <c r="G43" s="19">
        <f t="shared" si="24"/>
        <v>0</v>
      </c>
      <c r="H43" s="19"/>
      <c r="I43" s="19"/>
      <c r="J43" s="19"/>
      <c r="K43" s="19">
        <f t="shared" si="26"/>
        <v>3.9</v>
      </c>
      <c r="L43" s="19">
        <f t="shared" si="27"/>
        <v>3.9</v>
      </c>
      <c r="M43" s="19">
        <f t="shared" si="28"/>
        <v>3</v>
      </c>
      <c r="N43" s="19">
        <f t="shared" si="29"/>
        <v>0</v>
      </c>
    </row>
    <row r="44" spans="1:14" ht="78.75" x14ac:dyDescent="0.25">
      <c r="A44" s="56" t="s">
        <v>217</v>
      </c>
      <c r="B44" s="6" t="s">
        <v>209</v>
      </c>
      <c r="C44" s="19"/>
      <c r="D44" s="19"/>
      <c r="E44" s="19"/>
      <c r="F44" s="19"/>
      <c r="G44" s="18">
        <f>+H44+J44</f>
        <v>3</v>
      </c>
      <c r="H44" s="18">
        <v>3</v>
      </c>
      <c r="I44" s="18"/>
      <c r="J44" s="18"/>
      <c r="K44" s="18">
        <f t="shared" ref="K44" si="30">+C44+G44</f>
        <v>3</v>
      </c>
      <c r="L44" s="18">
        <f t="shared" ref="L44" si="31">+D44+H44</f>
        <v>3</v>
      </c>
      <c r="M44" s="18">
        <f t="shared" ref="M44" si="32">+E44+I44</f>
        <v>0</v>
      </c>
      <c r="N44" s="18">
        <f t="shared" ref="N44" si="33">+F44+J44</f>
        <v>0</v>
      </c>
    </row>
    <row r="45" spans="1:14" ht="31.5" x14ac:dyDescent="0.25">
      <c r="A45" s="12">
        <v>38</v>
      </c>
      <c r="B45" s="5" t="s">
        <v>67</v>
      </c>
      <c r="C45" s="18">
        <f t="shared" si="23"/>
        <v>148.19999999999999</v>
      </c>
      <c r="D45" s="18">
        <v>148.19999999999999</v>
      </c>
      <c r="E45" s="18"/>
      <c r="F45" s="18"/>
      <c r="G45" s="18">
        <f t="shared" si="24"/>
        <v>0</v>
      </c>
      <c r="H45" s="18"/>
      <c r="I45" s="18"/>
      <c r="J45" s="18"/>
      <c r="K45" s="18">
        <f t="shared" si="26"/>
        <v>148.19999999999999</v>
      </c>
      <c r="L45" s="18">
        <f t="shared" si="27"/>
        <v>148.19999999999999</v>
      </c>
      <c r="M45" s="18">
        <f t="shared" si="28"/>
        <v>0</v>
      </c>
      <c r="N45" s="18">
        <f t="shared" si="29"/>
        <v>0</v>
      </c>
    </row>
    <row r="46" spans="1:14" ht="47.25" x14ac:dyDescent="0.25">
      <c r="A46" s="12">
        <v>39</v>
      </c>
      <c r="B46" s="10" t="s">
        <v>68</v>
      </c>
      <c r="C46" s="18">
        <f t="shared" si="23"/>
        <v>230.2</v>
      </c>
      <c r="D46" s="18">
        <v>230.2</v>
      </c>
      <c r="E46" s="18"/>
      <c r="F46" s="18"/>
      <c r="G46" s="18">
        <f t="shared" si="24"/>
        <v>0</v>
      </c>
      <c r="H46" s="18"/>
      <c r="I46" s="18"/>
      <c r="J46" s="18"/>
      <c r="K46" s="18">
        <f t="shared" si="26"/>
        <v>230.2</v>
      </c>
      <c r="L46" s="18">
        <f t="shared" si="27"/>
        <v>230.2</v>
      </c>
      <c r="M46" s="18">
        <f t="shared" si="28"/>
        <v>0</v>
      </c>
      <c r="N46" s="18">
        <f t="shared" si="29"/>
        <v>0</v>
      </c>
    </row>
    <row r="47" spans="1:14" ht="31.5" x14ac:dyDescent="0.25">
      <c r="A47" s="12">
        <v>40</v>
      </c>
      <c r="B47" s="14" t="s">
        <v>69</v>
      </c>
      <c r="C47" s="18">
        <f t="shared" si="23"/>
        <v>43.1</v>
      </c>
      <c r="D47" s="18">
        <f>40.3+2.8</f>
        <v>43.1</v>
      </c>
      <c r="E47" s="18"/>
      <c r="F47" s="18"/>
      <c r="G47" s="18">
        <f t="shared" si="24"/>
        <v>0</v>
      </c>
      <c r="H47" s="18"/>
      <c r="I47" s="18"/>
      <c r="J47" s="18"/>
      <c r="K47" s="18">
        <f t="shared" si="26"/>
        <v>43.1</v>
      </c>
      <c r="L47" s="18">
        <f t="shared" si="27"/>
        <v>43.1</v>
      </c>
      <c r="M47" s="18">
        <f t="shared" si="28"/>
        <v>0</v>
      </c>
      <c r="N47" s="18">
        <f t="shared" si="29"/>
        <v>0</v>
      </c>
    </row>
    <row r="48" spans="1:14" ht="31.5" x14ac:dyDescent="0.25">
      <c r="A48" s="12">
        <v>41</v>
      </c>
      <c r="B48" s="9" t="s">
        <v>151</v>
      </c>
      <c r="C48" s="18">
        <f t="shared" si="23"/>
        <v>78.2</v>
      </c>
      <c r="D48" s="18"/>
      <c r="E48" s="18"/>
      <c r="F48" s="18">
        <v>78.2</v>
      </c>
      <c r="G48" s="18">
        <f t="shared" si="24"/>
        <v>0</v>
      </c>
      <c r="H48" s="18"/>
      <c r="I48" s="18"/>
      <c r="J48" s="18"/>
      <c r="K48" s="18">
        <f t="shared" si="26"/>
        <v>78.2</v>
      </c>
      <c r="L48" s="18">
        <f t="shared" si="27"/>
        <v>0</v>
      </c>
      <c r="M48" s="18">
        <f t="shared" si="28"/>
        <v>0</v>
      </c>
      <c r="N48" s="18">
        <f t="shared" si="29"/>
        <v>78.2</v>
      </c>
    </row>
    <row r="49" spans="1:14" ht="15.75" x14ac:dyDescent="0.25">
      <c r="A49" s="12">
        <v>42</v>
      </c>
      <c r="B49" s="14" t="s">
        <v>71</v>
      </c>
      <c r="C49" s="18">
        <f t="shared" ref="C49:N49" si="34">+C50+C51+C58+C59+C64+C68+C73+C74+C75+C80+C81</f>
        <v>9949.7000000000007</v>
      </c>
      <c r="D49" s="18">
        <f t="shared" si="34"/>
        <v>1029.5</v>
      </c>
      <c r="E49" s="18">
        <f t="shared" si="34"/>
        <v>2.4</v>
      </c>
      <c r="F49" s="18">
        <f t="shared" si="34"/>
        <v>8920.2000000000007</v>
      </c>
      <c r="G49" s="18">
        <f t="shared" si="34"/>
        <v>2219.6</v>
      </c>
      <c r="H49" s="18">
        <f t="shared" si="34"/>
        <v>0</v>
      </c>
      <c r="I49" s="18">
        <f t="shared" si="34"/>
        <v>0</v>
      </c>
      <c r="J49" s="18">
        <f t="shared" si="34"/>
        <v>2219.6</v>
      </c>
      <c r="K49" s="18">
        <f t="shared" si="34"/>
        <v>12169.3</v>
      </c>
      <c r="L49" s="18">
        <f t="shared" si="34"/>
        <v>1029.5</v>
      </c>
      <c r="M49" s="18">
        <f t="shared" si="34"/>
        <v>2.4</v>
      </c>
      <c r="N49" s="18">
        <f t="shared" si="34"/>
        <v>11139.8</v>
      </c>
    </row>
    <row r="50" spans="1:14" ht="31.5" x14ac:dyDescent="0.25">
      <c r="A50" s="12">
        <v>43</v>
      </c>
      <c r="B50" s="9" t="s">
        <v>152</v>
      </c>
      <c r="C50" s="18">
        <f>+D50+F50</f>
        <v>2171.6999999999998</v>
      </c>
      <c r="D50" s="18">
        <f>354.9</f>
        <v>354.9</v>
      </c>
      <c r="E50" s="18"/>
      <c r="F50" s="18">
        <v>1816.8</v>
      </c>
      <c r="G50" s="18">
        <f>+H50+J50</f>
        <v>0</v>
      </c>
      <c r="H50" s="18"/>
      <c r="I50" s="18"/>
      <c r="J50" s="18"/>
      <c r="K50" s="18">
        <f>+C50+G50</f>
        <v>2171.6999999999998</v>
      </c>
      <c r="L50" s="18">
        <f t="shared" ref="L50:N50" si="35">+D50+H50</f>
        <v>354.9</v>
      </c>
      <c r="M50" s="18">
        <f t="shared" si="35"/>
        <v>0</v>
      </c>
      <c r="N50" s="18">
        <f t="shared" si="35"/>
        <v>1816.8</v>
      </c>
    </row>
    <row r="51" spans="1:14" ht="31.5" x14ac:dyDescent="0.25">
      <c r="A51" s="12">
        <v>44</v>
      </c>
      <c r="B51" s="6" t="s">
        <v>153</v>
      </c>
      <c r="C51" s="18">
        <f t="shared" ref="C51:N51" si="36">SUM(C53:C54)</f>
        <v>414.6</v>
      </c>
      <c r="D51" s="18">
        <f t="shared" si="36"/>
        <v>414.6</v>
      </c>
      <c r="E51" s="18">
        <f t="shared" si="36"/>
        <v>0</v>
      </c>
      <c r="F51" s="18">
        <f t="shared" si="36"/>
        <v>0</v>
      </c>
      <c r="G51" s="18">
        <f t="shared" si="36"/>
        <v>0</v>
      </c>
      <c r="H51" s="18">
        <f t="shared" si="36"/>
        <v>0</v>
      </c>
      <c r="I51" s="18">
        <f t="shared" si="36"/>
        <v>0</v>
      </c>
      <c r="J51" s="18">
        <f t="shared" si="36"/>
        <v>0</v>
      </c>
      <c r="K51" s="18">
        <f t="shared" si="36"/>
        <v>414.6</v>
      </c>
      <c r="L51" s="18">
        <f t="shared" si="36"/>
        <v>414.6</v>
      </c>
      <c r="M51" s="18">
        <f t="shared" si="36"/>
        <v>0</v>
      </c>
      <c r="N51" s="18">
        <f t="shared" si="36"/>
        <v>0</v>
      </c>
    </row>
    <row r="52" spans="1:14" ht="15.75" x14ac:dyDescent="0.25">
      <c r="A52" s="12">
        <v>45</v>
      </c>
      <c r="B52" s="15" t="s">
        <v>2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 ht="31.5" x14ac:dyDescent="0.25">
      <c r="A53" s="12">
        <v>46</v>
      </c>
      <c r="B53" s="5" t="s">
        <v>72</v>
      </c>
      <c r="C53" s="19">
        <f>+D53+F53</f>
        <v>141.1</v>
      </c>
      <c r="D53" s="19">
        <v>141.1</v>
      </c>
      <c r="E53" s="19"/>
      <c r="F53" s="19"/>
      <c r="G53" s="19">
        <f>+H53+J53</f>
        <v>0</v>
      </c>
      <c r="H53" s="19"/>
      <c r="I53" s="19"/>
      <c r="J53" s="19"/>
      <c r="K53" s="19">
        <f t="shared" ref="K53" si="37">+C53+G53</f>
        <v>141.1</v>
      </c>
      <c r="L53" s="19">
        <f t="shared" ref="L53" si="38">+D53+H53</f>
        <v>141.1</v>
      </c>
      <c r="M53" s="19">
        <f t="shared" ref="M53" si="39">+E53+I53</f>
        <v>0</v>
      </c>
      <c r="N53" s="19">
        <f t="shared" ref="N53" si="40">+F53+J53</f>
        <v>0</v>
      </c>
    </row>
    <row r="54" spans="1:14" ht="63" x14ac:dyDescent="0.25">
      <c r="A54" s="12">
        <v>47</v>
      </c>
      <c r="B54" s="6" t="s">
        <v>73</v>
      </c>
      <c r="C54" s="19">
        <f t="shared" ref="C54:N54" si="41">SUM(C56:C57)</f>
        <v>273.5</v>
      </c>
      <c r="D54" s="19">
        <f t="shared" si="41"/>
        <v>273.5</v>
      </c>
      <c r="E54" s="19">
        <f t="shared" si="41"/>
        <v>0</v>
      </c>
      <c r="F54" s="19">
        <f t="shared" si="41"/>
        <v>0</v>
      </c>
      <c r="G54" s="19">
        <f t="shared" si="41"/>
        <v>0</v>
      </c>
      <c r="H54" s="19">
        <f t="shared" si="41"/>
        <v>0</v>
      </c>
      <c r="I54" s="19">
        <f t="shared" si="41"/>
        <v>0</v>
      </c>
      <c r="J54" s="19">
        <f t="shared" si="41"/>
        <v>0</v>
      </c>
      <c r="K54" s="19">
        <f t="shared" si="41"/>
        <v>273.5</v>
      </c>
      <c r="L54" s="19">
        <f t="shared" si="41"/>
        <v>273.5</v>
      </c>
      <c r="M54" s="19">
        <f t="shared" si="41"/>
        <v>0</v>
      </c>
      <c r="N54" s="19">
        <f t="shared" si="41"/>
        <v>0</v>
      </c>
    </row>
    <row r="55" spans="1:14" ht="15.75" x14ac:dyDescent="0.25">
      <c r="A55" s="12">
        <v>48</v>
      </c>
      <c r="B55" s="15" t="s">
        <v>2</v>
      </c>
      <c r="C55" s="19">
        <f>+D55+F55</f>
        <v>0</v>
      </c>
      <c r="D55" s="19"/>
      <c r="E55" s="19"/>
      <c r="F55" s="19"/>
      <c r="G55" s="19">
        <f>+H55+J55</f>
        <v>0</v>
      </c>
      <c r="H55" s="19"/>
      <c r="I55" s="19"/>
      <c r="J55" s="19"/>
      <c r="K55" s="19">
        <f>+L55+N55</f>
        <v>0</v>
      </c>
      <c r="L55" s="19"/>
      <c r="M55" s="19"/>
      <c r="N55" s="19"/>
    </row>
    <row r="56" spans="1:14" ht="31.5" x14ac:dyDescent="0.25">
      <c r="A56" s="12">
        <v>49</v>
      </c>
      <c r="B56" s="5" t="s">
        <v>24</v>
      </c>
      <c r="C56" s="19">
        <f>+D56+F56</f>
        <v>266.39999999999998</v>
      </c>
      <c r="D56" s="19">
        <f>285-18.6</f>
        <v>266.39999999999998</v>
      </c>
      <c r="E56" s="19"/>
      <c r="F56" s="19"/>
      <c r="G56" s="19">
        <f>+H56+J56</f>
        <v>0</v>
      </c>
      <c r="H56" s="19"/>
      <c r="I56" s="19"/>
      <c r="J56" s="19"/>
      <c r="K56" s="19">
        <f t="shared" ref="K56:K57" si="42">+C56+G56</f>
        <v>266.39999999999998</v>
      </c>
      <c r="L56" s="19">
        <f t="shared" ref="L56:L58" si="43">+D56+H56</f>
        <v>266.39999999999998</v>
      </c>
      <c r="M56" s="19">
        <f t="shared" ref="M56:M58" si="44">+E56+I56</f>
        <v>0</v>
      </c>
      <c r="N56" s="19">
        <f t="shared" ref="N56:N58" si="45">+F56+J56</f>
        <v>0</v>
      </c>
    </row>
    <row r="57" spans="1:14" ht="15.75" x14ac:dyDescent="0.25">
      <c r="A57" s="12">
        <v>50</v>
      </c>
      <c r="B57" s="5" t="s">
        <v>163</v>
      </c>
      <c r="C57" s="19">
        <f>+D57+F57</f>
        <v>7.1</v>
      </c>
      <c r="D57" s="19">
        <v>7.1</v>
      </c>
      <c r="E57" s="19"/>
      <c r="F57" s="19"/>
      <c r="G57" s="19">
        <f>+H57+J57</f>
        <v>0</v>
      </c>
      <c r="H57" s="19"/>
      <c r="I57" s="19"/>
      <c r="J57" s="19"/>
      <c r="K57" s="19">
        <f t="shared" si="42"/>
        <v>7.1</v>
      </c>
      <c r="L57" s="19">
        <f t="shared" si="43"/>
        <v>7.1</v>
      </c>
      <c r="M57" s="19">
        <f t="shared" si="44"/>
        <v>0</v>
      </c>
      <c r="N57" s="19">
        <f t="shared" si="45"/>
        <v>0</v>
      </c>
    </row>
    <row r="58" spans="1:14" ht="31.5" x14ac:dyDescent="0.25">
      <c r="A58" s="12">
        <v>51</v>
      </c>
      <c r="B58" s="6" t="s">
        <v>154</v>
      </c>
      <c r="C58" s="18">
        <f>+D58+F58</f>
        <v>232.9</v>
      </c>
      <c r="D58" s="18">
        <f>227+5.9</f>
        <v>232.9</v>
      </c>
      <c r="E58" s="18"/>
      <c r="F58" s="18"/>
      <c r="G58" s="18">
        <f>+H58+J58</f>
        <v>0</v>
      </c>
      <c r="H58" s="18"/>
      <c r="I58" s="18"/>
      <c r="J58" s="18"/>
      <c r="K58" s="18">
        <f>+C58+G58</f>
        <v>232.9</v>
      </c>
      <c r="L58" s="18">
        <f t="shared" si="43"/>
        <v>232.9</v>
      </c>
      <c r="M58" s="18">
        <f t="shared" si="44"/>
        <v>0</v>
      </c>
      <c r="N58" s="18">
        <f t="shared" si="45"/>
        <v>0</v>
      </c>
    </row>
    <row r="59" spans="1:14" ht="15.75" x14ac:dyDescent="0.25">
      <c r="A59" s="12">
        <v>52</v>
      </c>
      <c r="B59" s="9" t="s">
        <v>74</v>
      </c>
      <c r="C59" s="18">
        <f t="shared" ref="C59:F59" si="46">+C61+C63</f>
        <v>510.8</v>
      </c>
      <c r="D59" s="18">
        <f t="shared" si="46"/>
        <v>0</v>
      </c>
      <c r="E59" s="18">
        <f t="shared" si="46"/>
        <v>0</v>
      </c>
      <c r="F59" s="18">
        <f t="shared" si="46"/>
        <v>510.8</v>
      </c>
      <c r="G59" s="18">
        <f>+G61+G62+G63</f>
        <v>50</v>
      </c>
      <c r="H59" s="18">
        <f t="shared" ref="H59:N59" si="47">+H61+H62+H63</f>
        <v>0</v>
      </c>
      <c r="I59" s="18">
        <f t="shared" si="47"/>
        <v>0</v>
      </c>
      <c r="J59" s="18">
        <f t="shared" si="47"/>
        <v>50</v>
      </c>
      <c r="K59" s="18">
        <f t="shared" si="47"/>
        <v>560.79999999999995</v>
      </c>
      <c r="L59" s="18">
        <f t="shared" si="47"/>
        <v>0</v>
      </c>
      <c r="M59" s="18">
        <f t="shared" si="47"/>
        <v>0</v>
      </c>
      <c r="N59" s="18">
        <f t="shared" si="47"/>
        <v>560.79999999999995</v>
      </c>
    </row>
    <row r="60" spans="1:14" ht="15.75" x14ac:dyDescent="0.25">
      <c r="A60" s="12">
        <v>53</v>
      </c>
      <c r="B60" s="23" t="s">
        <v>2</v>
      </c>
      <c r="C60" s="18">
        <f>+D60+F60</f>
        <v>0</v>
      </c>
      <c r="D60" s="19"/>
      <c r="E60" s="19"/>
      <c r="F60" s="19"/>
      <c r="G60" s="18">
        <f>+H60+J60</f>
        <v>0</v>
      </c>
      <c r="H60" s="19"/>
      <c r="I60" s="19"/>
      <c r="J60" s="19"/>
      <c r="K60" s="18">
        <f>+L60+N60</f>
        <v>0</v>
      </c>
      <c r="L60" s="19"/>
      <c r="M60" s="19"/>
      <c r="N60" s="19"/>
    </row>
    <row r="61" spans="1:14" ht="31.5" x14ac:dyDescent="0.25">
      <c r="A61" s="12">
        <v>54</v>
      </c>
      <c r="B61" s="10" t="s">
        <v>155</v>
      </c>
      <c r="C61" s="19">
        <f>+D61+F61</f>
        <v>460.8</v>
      </c>
      <c r="D61" s="19"/>
      <c r="E61" s="19"/>
      <c r="F61" s="19">
        <f>457.9+2.9</f>
        <v>460.8</v>
      </c>
      <c r="G61" s="19">
        <f>+H61+J61</f>
        <v>0</v>
      </c>
      <c r="H61" s="19"/>
      <c r="I61" s="19"/>
      <c r="J61" s="19"/>
      <c r="K61" s="19">
        <f>+C61+G61</f>
        <v>460.8</v>
      </c>
      <c r="L61" s="19">
        <f t="shared" ref="L61:N61" si="48">+D61+H61</f>
        <v>0</v>
      </c>
      <c r="M61" s="19">
        <f t="shared" si="48"/>
        <v>0</v>
      </c>
      <c r="N61" s="19">
        <f t="shared" si="48"/>
        <v>460.8</v>
      </c>
    </row>
    <row r="62" spans="1:14" ht="78.75" x14ac:dyDescent="0.25">
      <c r="A62" s="12" t="s">
        <v>224</v>
      </c>
      <c r="B62" s="9" t="s">
        <v>206</v>
      </c>
      <c r="C62" s="18"/>
      <c r="D62" s="18"/>
      <c r="E62" s="18"/>
      <c r="F62" s="18"/>
      <c r="G62" s="18">
        <f>+H62+J62</f>
        <v>50</v>
      </c>
      <c r="H62" s="18"/>
      <c r="I62" s="18"/>
      <c r="J62" s="18">
        <v>50</v>
      </c>
      <c r="K62" s="18">
        <f>+C62+G62</f>
        <v>50</v>
      </c>
      <c r="L62" s="18">
        <f t="shared" ref="L62" si="49">+D62+H62</f>
        <v>0</v>
      </c>
      <c r="M62" s="18">
        <f t="shared" ref="M62" si="50">+E62+I62</f>
        <v>0</v>
      </c>
      <c r="N62" s="18">
        <f t="shared" ref="N62" si="51">+F62+J62</f>
        <v>50</v>
      </c>
    </row>
    <row r="63" spans="1:14" ht="15.75" x14ac:dyDescent="0.25">
      <c r="A63" s="12">
        <v>55</v>
      </c>
      <c r="B63" s="5" t="s">
        <v>76</v>
      </c>
      <c r="C63" s="19">
        <f>+D63+F63</f>
        <v>50</v>
      </c>
      <c r="D63" s="19"/>
      <c r="E63" s="19"/>
      <c r="F63" s="19">
        <v>50</v>
      </c>
      <c r="G63" s="19">
        <f>+H63+J63</f>
        <v>0</v>
      </c>
      <c r="H63" s="19"/>
      <c r="I63" s="19"/>
      <c r="J63" s="19"/>
      <c r="K63" s="19">
        <f>+C63+G63</f>
        <v>50</v>
      </c>
      <c r="L63" s="19">
        <f t="shared" ref="L63" si="52">+D63+H63</f>
        <v>0</v>
      </c>
      <c r="M63" s="19">
        <f t="shared" ref="M63" si="53">+E63+I63</f>
        <v>0</v>
      </c>
      <c r="N63" s="19">
        <f t="shared" ref="N63" si="54">+F63+J63</f>
        <v>50</v>
      </c>
    </row>
    <row r="64" spans="1:14" ht="31.5" x14ac:dyDescent="0.25">
      <c r="A64" s="12">
        <v>56</v>
      </c>
      <c r="B64" s="6" t="s">
        <v>205</v>
      </c>
      <c r="C64" s="18">
        <f>+D64+F64</f>
        <v>2441.8000000000002</v>
      </c>
      <c r="D64" s="18"/>
      <c r="E64" s="18"/>
      <c r="F64" s="18">
        <f>2325.6+116.2</f>
        <v>2441.8000000000002</v>
      </c>
      <c r="G64" s="18">
        <f>+G66+G67</f>
        <v>2087.3000000000002</v>
      </c>
      <c r="H64" s="18">
        <f t="shared" ref="H64:N64" si="55">+H66+H67</f>
        <v>0</v>
      </c>
      <c r="I64" s="18">
        <f t="shared" si="55"/>
        <v>0</v>
      </c>
      <c r="J64" s="18">
        <f t="shared" si="55"/>
        <v>2087.3000000000002</v>
      </c>
      <c r="K64" s="18">
        <f t="shared" si="55"/>
        <v>4529.1000000000004</v>
      </c>
      <c r="L64" s="18">
        <f t="shared" si="55"/>
        <v>0</v>
      </c>
      <c r="M64" s="18">
        <f t="shared" si="55"/>
        <v>0</v>
      </c>
      <c r="N64" s="18">
        <f t="shared" si="55"/>
        <v>4529.1000000000004</v>
      </c>
    </row>
    <row r="65" spans="1:14" s="4" customFormat="1" ht="15.75" x14ac:dyDescent="0.25">
      <c r="A65" s="56"/>
      <c r="B65" s="57" t="s">
        <v>2</v>
      </c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4" s="4" customFormat="1" ht="31.5" x14ac:dyDescent="0.25">
      <c r="A66" s="56" t="s">
        <v>218</v>
      </c>
      <c r="B66" s="6" t="s">
        <v>203</v>
      </c>
      <c r="C66" s="18">
        <f>+D66+F66</f>
        <v>2441.8000000000002</v>
      </c>
      <c r="D66" s="18"/>
      <c r="E66" s="18"/>
      <c r="F66" s="18">
        <v>2441.8000000000002</v>
      </c>
      <c r="G66" s="18">
        <f>+H66+J66</f>
        <v>0</v>
      </c>
      <c r="H66" s="18"/>
      <c r="I66" s="18"/>
      <c r="J66" s="18"/>
      <c r="K66" s="18">
        <f>+C66+G66</f>
        <v>2441.8000000000002</v>
      </c>
      <c r="L66" s="18">
        <f t="shared" ref="L66:N66" si="56">+D66+H66</f>
        <v>0</v>
      </c>
      <c r="M66" s="18">
        <f t="shared" si="56"/>
        <v>0</v>
      </c>
      <c r="N66" s="18">
        <f t="shared" si="56"/>
        <v>2441.8000000000002</v>
      </c>
    </row>
    <row r="67" spans="1:14" s="4" customFormat="1" ht="81.75" customHeight="1" x14ac:dyDescent="0.25">
      <c r="A67" s="56" t="s">
        <v>219</v>
      </c>
      <c r="B67" s="6" t="s">
        <v>204</v>
      </c>
      <c r="C67" s="18">
        <f>+D67+F67</f>
        <v>0</v>
      </c>
      <c r="D67" s="18"/>
      <c r="E67" s="18"/>
      <c r="F67" s="18"/>
      <c r="G67" s="18">
        <f>+H67+J67</f>
        <v>2087.3000000000002</v>
      </c>
      <c r="H67" s="18"/>
      <c r="I67" s="18"/>
      <c r="J67" s="18">
        <f>3+10.5+15+20+22+34+37+67+75+88.8+100+100+270+200+785+260</f>
        <v>2087.3000000000002</v>
      </c>
      <c r="K67" s="18">
        <f>+C67+G67</f>
        <v>2087.3000000000002</v>
      </c>
      <c r="L67" s="18">
        <f t="shared" ref="L67" si="57">+D67+H67</f>
        <v>0</v>
      </c>
      <c r="M67" s="18">
        <f t="shared" ref="M67" si="58">+E67+I67</f>
        <v>0</v>
      </c>
      <c r="N67" s="18">
        <f t="shared" ref="N67" si="59">+F67+J67</f>
        <v>2087.3000000000002</v>
      </c>
    </row>
    <row r="68" spans="1:14" ht="31.5" x14ac:dyDescent="0.25">
      <c r="A68" s="12">
        <v>57</v>
      </c>
      <c r="B68" s="6" t="s">
        <v>169</v>
      </c>
      <c r="C68" s="18">
        <f t="shared" ref="C68:F68" si="60">+C70+C72</f>
        <v>625.29999999999995</v>
      </c>
      <c r="D68" s="18">
        <f t="shared" si="60"/>
        <v>20</v>
      </c>
      <c r="E68" s="18">
        <f t="shared" si="60"/>
        <v>0</v>
      </c>
      <c r="F68" s="18">
        <f t="shared" si="60"/>
        <v>605.29999999999995</v>
      </c>
      <c r="G68" s="18">
        <f>+G70+G71+G72</f>
        <v>82.3</v>
      </c>
      <c r="H68" s="18">
        <f t="shared" ref="H68:N68" si="61">+H70+H71+H72</f>
        <v>0</v>
      </c>
      <c r="I68" s="18">
        <f t="shared" si="61"/>
        <v>0</v>
      </c>
      <c r="J68" s="18">
        <f t="shared" si="61"/>
        <v>82.3</v>
      </c>
      <c r="K68" s="18">
        <f t="shared" si="61"/>
        <v>707.6</v>
      </c>
      <c r="L68" s="18">
        <f t="shared" si="61"/>
        <v>20</v>
      </c>
      <c r="M68" s="18">
        <f t="shared" si="61"/>
        <v>0</v>
      </c>
      <c r="N68" s="18">
        <f t="shared" si="61"/>
        <v>687.6</v>
      </c>
    </row>
    <row r="69" spans="1:14" ht="15.75" x14ac:dyDescent="0.25">
      <c r="A69" s="12">
        <v>58</v>
      </c>
      <c r="B69" s="23" t="s">
        <v>2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</row>
    <row r="70" spans="1:14" ht="47.25" x14ac:dyDescent="0.25">
      <c r="A70" s="12">
        <v>59</v>
      </c>
      <c r="B70" s="5" t="s">
        <v>77</v>
      </c>
      <c r="C70" s="19">
        <f>+D70+F70</f>
        <v>125.3</v>
      </c>
      <c r="D70" s="19">
        <v>20</v>
      </c>
      <c r="E70" s="19"/>
      <c r="F70" s="19">
        <v>105.3</v>
      </c>
      <c r="G70" s="19">
        <f>+H70+J70</f>
        <v>0</v>
      </c>
      <c r="H70" s="19"/>
      <c r="I70" s="19"/>
      <c r="J70" s="19"/>
      <c r="K70" s="19">
        <f>+C70+G70</f>
        <v>125.3</v>
      </c>
      <c r="L70" s="19">
        <f t="shared" ref="L70:N70" si="62">+D70+H70</f>
        <v>20</v>
      </c>
      <c r="M70" s="19">
        <f t="shared" si="62"/>
        <v>0</v>
      </c>
      <c r="N70" s="19">
        <f t="shared" si="62"/>
        <v>105.3</v>
      </c>
    </row>
    <row r="71" spans="1:14" s="4" customFormat="1" ht="94.5" x14ac:dyDescent="0.25">
      <c r="A71" s="56" t="s">
        <v>220</v>
      </c>
      <c r="B71" s="6" t="s">
        <v>225</v>
      </c>
      <c r="C71" s="19"/>
      <c r="D71" s="19"/>
      <c r="E71" s="19"/>
      <c r="F71" s="19"/>
      <c r="G71" s="19">
        <f>+H71+J71</f>
        <v>82.3</v>
      </c>
      <c r="H71" s="19"/>
      <c r="I71" s="19"/>
      <c r="J71" s="19">
        <v>82.3</v>
      </c>
      <c r="K71" s="19">
        <f>+C71+G71</f>
        <v>82.3</v>
      </c>
      <c r="L71" s="19">
        <f t="shared" ref="L71" si="63">+D71+H71</f>
        <v>0</v>
      </c>
      <c r="M71" s="19">
        <f t="shared" ref="M71" si="64">+E71+I71</f>
        <v>0</v>
      </c>
      <c r="N71" s="19">
        <f t="shared" ref="N71" si="65">+F71+J71</f>
        <v>82.3</v>
      </c>
    </row>
    <row r="72" spans="1:14" ht="78.75" x14ac:dyDescent="0.25">
      <c r="A72" s="12">
        <v>60</v>
      </c>
      <c r="B72" s="5" t="s">
        <v>168</v>
      </c>
      <c r="C72" s="19">
        <f>+D72+F72</f>
        <v>500</v>
      </c>
      <c r="D72" s="19"/>
      <c r="E72" s="19"/>
      <c r="F72" s="19">
        <v>500</v>
      </c>
      <c r="G72" s="19">
        <f>+H72+J72</f>
        <v>0</v>
      </c>
      <c r="H72" s="19"/>
      <c r="I72" s="19"/>
      <c r="J72" s="19"/>
      <c r="K72" s="19">
        <f>+C72+G72</f>
        <v>500</v>
      </c>
      <c r="L72" s="19">
        <f t="shared" ref="L72:L74" si="66">+D72+H72</f>
        <v>0</v>
      </c>
      <c r="M72" s="19">
        <f t="shared" ref="M72:M74" si="67">+E72+I72</f>
        <v>0</v>
      </c>
      <c r="N72" s="19">
        <f t="shared" ref="N72:N74" si="68">+F72+J72</f>
        <v>500</v>
      </c>
    </row>
    <row r="73" spans="1:14" ht="47.25" x14ac:dyDescent="0.25">
      <c r="A73" s="12">
        <v>61</v>
      </c>
      <c r="B73" s="6" t="s">
        <v>87</v>
      </c>
      <c r="C73" s="18">
        <f>+D73+F73</f>
        <v>209.3</v>
      </c>
      <c r="D73" s="18"/>
      <c r="E73" s="18"/>
      <c r="F73" s="18">
        <v>209.3</v>
      </c>
      <c r="G73" s="18">
        <f>+H73+J73</f>
        <v>0</v>
      </c>
      <c r="H73" s="18"/>
      <c r="I73" s="18"/>
      <c r="J73" s="18"/>
      <c r="K73" s="18">
        <f>+C73+G73</f>
        <v>209.3</v>
      </c>
      <c r="L73" s="18">
        <f t="shared" si="66"/>
        <v>0</v>
      </c>
      <c r="M73" s="18">
        <f t="shared" si="67"/>
        <v>0</v>
      </c>
      <c r="N73" s="18">
        <f t="shared" si="68"/>
        <v>209.3</v>
      </c>
    </row>
    <row r="74" spans="1:14" ht="31.5" x14ac:dyDescent="0.25">
      <c r="A74" s="12">
        <v>62</v>
      </c>
      <c r="B74" s="6" t="s">
        <v>156</v>
      </c>
      <c r="C74" s="18">
        <f>+D74+F74</f>
        <v>719.7</v>
      </c>
      <c r="D74" s="18">
        <v>7.1</v>
      </c>
      <c r="E74" s="18">
        <v>2.4</v>
      </c>
      <c r="F74" s="18">
        <v>712.6</v>
      </c>
      <c r="G74" s="18">
        <f>+H74+J74</f>
        <v>0</v>
      </c>
      <c r="H74" s="18"/>
      <c r="I74" s="18"/>
      <c r="J74" s="18"/>
      <c r="K74" s="18">
        <f>+C74+G74</f>
        <v>719.7</v>
      </c>
      <c r="L74" s="18">
        <f t="shared" si="66"/>
        <v>7.1</v>
      </c>
      <c r="M74" s="18">
        <f t="shared" si="67"/>
        <v>2.4</v>
      </c>
      <c r="N74" s="18">
        <f t="shared" si="68"/>
        <v>712.6</v>
      </c>
    </row>
    <row r="75" spans="1:14" ht="15.75" x14ac:dyDescent="0.25">
      <c r="A75" s="12">
        <v>63</v>
      </c>
      <c r="B75" s="9" t="s">
        <v>80</v>
      </c>
      <c r="C75" s="18">
        <f t="shared" ref="C75:N75" si="69">+C77+C79</f>
        <v>1681.3</v>
      </c>
      <c r="D75" s="18">
        <f t="shared" si="69"/>
        <v>0</v>
      </c>
      <c r="E75" s="18">
        <f t="shared" si="69"/>
        <v>0</v>
      </c>
      <c r="F75" s="18">
        <f t="shared" si="69"/>
        <v>1681.3</v>
      </c>
      <c r="G75" s="18">
        <f t="shared" si="69"/>
        <v>0</v>
      </c>
      <c r="H75" s="18">
        <f t="shared" si="69"/>
        <v>0</v>
      </c>
      <c r="I75" s="18">
        <f t="shared" si="69"/>
        <v>0</v>
      </c>
      <c r="J75" s="18">
        <f t="shared" si="69"/>
        <v>0</v>
      </c>
      <c r="K75" s="18">
        <f t="shared" si="69"/>
        <v>1681.3</v>
      </c>
      <c r="L75" s="18">
        <f t="shared" si="69"/>
        <v>0</v>
      </c>
      <c r="M75" s="18">
        <f t="shared" si="69"/>
        <v>0</v>
      </c>
      <c r="N75" s="18">
        <f t="shared" si="69"/>
        <v>1681.3</v>
      </c>
    </row>
    <row r="76" spans="1:14" ht="15.75" x14ac:dyDescent="0.25">
      <c r="A76" s="12">
        <v>64</v>
      </c>
      <c r="B76" s="23" t="s">
        <v>2</v>
      </c>
      <c r="C76" s="18">
        <f>+D76+F76</f>
        <v>0</v>
      </c>
      <c r="D76" s="18"/>
      <c r="E76" s="18"/>
      <c r="F76" s="18"/>
      <c r="G76" s="18">
        <f>+H76+J76</f>
        <v>0</v>
      </c>
      <c r="H76" s="18"/>
      <c r="I76" s="18"/>
      <c r="J76" s="18"/>
      <c r="K76" s="18">
        <f>+L76+N76</f>
        <v>0</v>
      </c>
      <c r="L76" s="18"/>
      <c r="M76" s="18"/>
      <c r="N76" s="18"/>
    </row>
    <row r="77" spans="1:14" ht="31.5" x14ac:dyDescent="0.25">
      <c r="A77" s="12">
        <v>65</v>
      </c>
      <c r="B77" s="10" t="s">
        <v>81</v>
      </c>
      <c r="C77" s="19">
        <f>+D77+F77</f>
        <v>1420.5</v>
      </c>
      <c r="D77" s="19"/>
      <c r="E77" s="19"/>
      <c r="F77" s="19">
        <f>453.4+967.1</f>
        <v>1420.5</v>
      </c>
      <c r="G77" s="19">
        <f>+H77+J77</f>
        <v>0</v>
      </c>
      <c r="H77" s="19"/>
      <c r="I77" s="19"/>
      <c r="J77" s="19"/>
      <c r="K77" s="19">
        <f>+C77+G77</f>
        <v>1420.5</v>
      </c>
      <c r="L77" s="19">
        <f t="shared" ref="L77:N77" si="70">+D77+H77</f>
        <v>0</v>
      </c>
      <c r="M77" s="19">
        <f t="shared" si="70"/>
        <v>0</v>
      </c>
      <c r="N77" s="19">
        <f t="shared" si="70"/>
        <v>1420.5</v>
      </c>
    </row>
    <row r="78" spans="1:14" ht="15.75" x14ac:dyDescent="0.25">
      <c r="A78" s="12"/>
      <c r="B78" s="10" t="s">
        <v>207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</row>
    <row r="79" spans="1:14" ht="63" x14ac:dyDescent="0.25">
      <c r="A79" s="12">
        <v>66</v>
      </c>
      <c r="B79" s="10" t="s">
        <v>164</v>
      </c>
      <c r="C79" s="19">
        <f>+D79+F79</f>
        <v>260.8</v>
      </c>
      <c r="D79" s="19"/>
      <c r="E79" s="19"/>
      <c r="F79" s="19">
        <v>260.8</v>
      </c>
      <c r="G79" s="19">
        <f>+H79+J79</f>
        <v>0</v>
      </c>
      <c r="H79" s="19"/>
      <c r="I79" s="19"/>
      <c r="J79" s="19"/>
      <c r="K79" s="19">
        <f>+C79+G79</f>
        <v>260.8</v>
      </c>
      <c r="L79" s="19">
        <f t="shared" ref="L79" si="71">+D79+H79</f>
        <v>0</v>
      </c>
      <c r="M79" s="19">
        <f t="shared" ref="M79" si="72">+E79+I79</f>
        <v>0</v>
      </c>
      <c r="N79" s="19">
        <f t="shared" ref="N79" si="73">+F79+J79</f>
        <v>260.8</v>
      </c>
    </row>
    <row r="80" spans="1:14" ht="31.5" x14ac:dyDescent="0.25">
      <c r="A80" s="12">
        <v>67</v>
      </c>
      <c r="B80" s="9" t="s">
        <v>70</v>
      </c>
      <c r="C80" s="18">
        <f>+D80+F80</f>
        <v>236.8</v>
      </c>
      <c r="D80" s="18"/>
      <c r="E80" s="18"/>
      <c r="F80" s="18">
        <v>236.8</v>
      </c>
      <c r="G80" s="18">
        <f>+H80+J80</f>
        <v>0</v>
      </c>
      <c r="H80" s="18"/>
      <c r="I80" s="18"/>
      <c r="J80" s="18"/>
      <c r="K80" s="18">
        <f>+C80+G80</f>
        <v>236.8</v>
      </c>
      <c r="L80" s="18">
        <f t="shared" ref="L80:N80" si="74">+D80+H80</f>
        <v>0</v>
      </c>
      <c r="M80" s="18">
        <f t="shared" si="74"/>
        <v>0</v>
      </c>
      <c r="N80" s="18">
        <f t="shared" si="74"/>
        <v>236.8</v>
      </c>
    </row>
    <row r="81" spans="1:14" ht="15.75" x14ac:dyDescent="0.25">
      <c r="A81" s="12">
        <v>68</v>
      </c>
      <c r="B81" s="9" t="s">
        <v>166</v>
      </c>
      <c r="C81" s="18">
        <f t="shared" ref="C81:N81" si="75">+C83+C84</f>
        <v>705.5</v>
      </c>
      <c r="D81" s="18">
        <f t="shared" si="75"/>
        <v>0</v>
      </c>
      <c r="E81" s="18">
        <f t="shared" si="75"/>
        <v>0</v>
      </c>
      <c r="F81" s="18">
        <f t="shared" si="75"/>
        <v>705.5</v>
      </c>
      <c r="G81" s="18">
        <f t="shared" si="75"/>
        <v>0</v>
      </c>
      <c r="H81" s="18">
        <f t="shared" si="75"/>
        <v>0</v>
      </c>
      <c r="I81" s="18">
        <f t="shared" si="75"/>
        <v>0</v>
      </c>
      <c r="J81" s="18">
        <f t="shared" si="75"/>
        <v>0</v>
      </c>
      <c r="K81" s="18">
        <f t="shared" si="75"/>
        <v>705.5</v>
      </c>
      <c r="L81" s="18">
        <f t="shared" si="75"/>
        <v>0</v>
      </c>
      <c r="M81" s="18">
        <f t="shared" si="75"/>
        <v>0</v>
      </c>
      <c r="N81" s="18">
        <f t="shared" si="75"/>
        <v>705.5</v>
      </c>
    </row>
    <row r="82" spans="1:14" ht="15.75" x14ac:dyDescent="0.25">
      <c r="A82" s="12">
        <v>69</v>
      </c>
      <c r="B82" s="23" t="s">
        <v>2</v>
      </c>
      <c r="C82" s="18"/>
      <c r="D82" s="19"/>
      <c r="E82" s="19"/>
      <c r="F82" s="18"/>
      <c r="G82" s="18"/>
      <c r="H82" s="19"/>
      <c r="I82" s="19"/>
      <c r="J82" s="18"/>
      <c r="K82" s="18"/>
      <c r="L82" s="19"/>
      <c r="M82" s="19"/>
      <c r="N82" s="18"/>
    </row>
    <row r="83" spans="1:14" ht="31.5" x14ac:dyDescent="0.25">
      <c r="A83" s="12">
        <v>70</v>
      </c>
      <c r="B83" s="10" t="s">
        <v>165</v>
      </c>
      <c r="C83" s="19">
        <f>+D83+F83</f>
        <v>92.5</v>
      </c>
      <c r="D83" s="19"/>
      <c r="E83" s="19"/>
      <c r="F83" s="19">
        <f>92.5</f>
        <v>92.5</v>
      </c>
      <c r="G83" s="19">
        <f>+H83+J83</f>
        <v>0</v>
      </c>
      <c r="H83" s="19"/>
      <c r="I83" s="19"/>
      <c r="J83" s="19"/>
      <c r="K83" s="19">
        <f>+C83+G83</f>
        <v>92.5</v>
      </c>
      <c r="L83" s="19">
        <f t="shared" ref="L83:N83" si="76">+D83+H83</f>
        <v>0</v>
      </c>
      <c r="M83" s="19">
        <f t="shared" si="76"/>
        <v>0</v>
      </c>
      <c r="N83" s="19">
        <f t="shared" si="76"/>
        <v>92.5</v>
      </c>
    </row>
    <row r="84" spans="1:14" ht="63" x14ac:dyDescent="0.25">
      <c r="A84" s="12">
        <v>71</v>
      </c>
      <c r="B84" s="20" t="s">
        <v>167</v>
      </c>
      <c r="C84" s="19">
        <f>+D84+F84</f>
        <v>613</v>
      </c>
      <c r="D84" s="19"/>
      <c r="E84" s="19"/>
      <c r="F84" s="19">
        <v>613</v>
      </c>
      <c r="G84" s="19">
        <f>+H84+J84</f>
        <v>0</v>
      </c>
      <c r="H84" s="19"/>
      <c r="I84" s="19"/>
      <c r="J84" s="19"/>
      <c r="K84" s="19">
        <f>+C84+G84</f>
        <v>613</v>
      </c>
      <c r="L84" s="19">
        <f t="shared" ref="L84" si="77">+D84+H84</f>
        <v>0</v>
      </c>
      <c r="M84" s="19">
        <f t="shared" ref="M84" si="78">+E84+I84</f>
        <v>0</v>
      </c>
      <c r="N84" s="19">
        <f t="shared" ref="N84" si="79">+F84+J84</f>
        <v>613</v>
      </c>
    </row>
    <row r="85" spans="1:14" ht="15.75" x14ac:dyDescent="0.25">
      <c r="A85" s="12">
        <v>72</v>
      </c>
      <c r="B85" s="6" t="s">
        <v>83</v>
      </c>
      <c r="C85" s="18">
        <f t="shared" ref="C85:N85" si="80">+C86+C87</f>
        <v>963.7</v>
      </c>
      <c r="D85" s="18">
        <f t="shared" si="80"/>
        <v>202.9</v>
      </c>
      <c r="E85" s="18">
        <f t="shared" si="80"/>
        <v>0</v>
      </c>
      <c r="F85" s="18">
        <f t="shared" si="80"/>
        <v>760.8</v>
      </c>
      <c r="G85" s="18">
        <f t="shared" si="80"/>
        <v>0</v>
      </c>
      <c r="H85" s="18">
        <f t="shared" si="80"/>
        <v>0</v>
      </c>
      <c r="I85" s="18">
        <f t="shared" si="80"/>
        <v>0</v>
      </c>
      <c r="J85" s="18">
        <f t="shared" si="80"/>
        <v>0</v>
      </c>
      <c r="K85" s="18">
        <f t="shared" si="80"/>
        <v>963.7</v>
      </c>
      <c r="L85" s="18">
        <f t="shared" si="80"/>
        <v>202.9</v>
      </c>
      <c r="M85" s="18">
        <f t="shared" si="80"/>
        <v>0</v>
      </c>
      <c r="N85" s="18">
        <f t="shared" si="80"/>
        <v>760.8</v>
      </c>
    </row>
    <row r="86" spans="1:14" ht="31.5" x14ac:dyDescent="0.25">
      <c r="A86" s="12">
        <v>73</v>
      </c>
      <c r="B86" s="6" t="s">
        <v>52</v>
      </c>
      <c r="C86" s="18">
        <f>+D86+F86</f>
        <v>938.7</v>
      </c>
      <c r="D86" s="18">
        <v>202.9</v>
      </c>
      <c r="E86" s="18"/>
      <c r="F86" s="18">
        <v>735.8</v>
      </c>
      <c r="G86" s="18">
        <f>+H86+J86</f>
        <v>0</v>
      </c>
      <c r="H86" s="18"/>
      <c r="I86" s="18"/>
      <c r="J86" s="18"/>
      <c r="K86" s="18">
        <f>+C86+G86</f>
        <v>938.7</v>
      </c>
      <c r="L86" s="18">
        <f t="shared" ref="L86:N86" si="81">+D86+H86</f>
        <v>202.9</v>
      </c>
      <c r="M86" s="18">
        <f t="shared" si="81"/>
        <v>0</v>
      </c>
      <c r="N86" s="18">
        <f t="shared" si="81"/>
        <v>735.8</v>
      </c>
    </row>
    <row r="87" spans="1:14" ht="15.75" x14ac:dyDescent="0.25">
      <c r="A87" s="12">
        <v>74</v>
      </c>
      <c r="B87" s="9" t="s">
        <v>84</v>
      </c>
      <c r="C87" s="18">
        <f>+D87+F87</f>
        <v>25</v>
      </c>
      <c r="D87" s="18">
        <f>+D89</f>
        <v>0</v>
      </c>
      <c r="E87" s="18">
        <f>+E89</f>
        <v>0</v>
      </c>
      <c r="F87" s="18">
        <f>+F89</f>
        <v>25</v>
      </c>
      <c r="G87" s="18">
        <f>+H87+J87</f>
        <v>0</v>
      </c>
      <c r="H87" s="18">
        <f>+H89</f>
        <v>0</v>
      </c>
      <c r="I87" s="18">
        <f>+I89</f>
        <v>0</v>
      </c>
      <c r="J87" s="18">
        <f>+J89</f>
        <v>0</v>
      </c>
      <c r="K87" s="18">
        <f>+L87+N87</f>
        <v>25</v>
      </c>
      <c r="L87" s="18">
        <f>+L89</f>
        <v>0</v>
      </c>
      <c r="M87" s="18">
        <f>+M89</f>
        <v>0</v>
      </c>
      <c r="N87" s="18">
        <f>+N89</f>
        <v>25</v>
      </c>
    </row>
    <row r="88" spans="1:14" ht="15.75" x14ac:dyDescent="0.25">
      <c r="A88" s="12">
        <v>75</v>
      </c>
      <c r="B88" s="23" t="s">
        <v>2</v>
      </c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</row>
    <row r="89" spans="1:14" ht="15.75" x14ac:dyDescent="0.25">
      <c r="A89" s="12">
        <v>76</v>
      </c>
      <c r="B89" s="5" t="s">
        <v>76</v>
      </c>
      <c r="C89" s="19">
        <f>+D89+F89</f>
        <v>25</v>
      </c>
      <c r="D89" s="19"/>
      <c r="E89" s="19"/>
      <c r="F89" s="19">
        <v>25</v>
      </c>
      <c r="G89" s="19">
        <f>+H89+J89</f>
        <v>0</v>
      </c>
      <c r="H89" s="19"/>
      <c r="I89" s="19"/>
      <c r="J89" s="19"/>
      <c r="K89" s="19">
        <f>+C89+G89</f>
        <v>25</v>
      </c>
      <c r="L89" s="19">
        <f t="shared" ref="L89:N89" si="82">+D89+H89</f>
        <v>0</v>
      </c>
      <c r="M89" s="19">
        <f t="shared" si="82"/>
        <v>0</v>
      </c>
      <c r="N89" s="19">
        <f t="shared" si="82"/>
        <v>25</v>
      </c>
    </row>
    <row r="90" spans="1:14" ht="15.75" x14ac:dyDescent="0.25">
      <c r="A90" s="12">
        <v>77</v>
      </c>
      <c r="B90" s="6" t="s">
        <v>4</v>
      </c>
      <c r="C90" s="18">
        <f t="shared" ref="C90:N90" si="83">+C91+C97+C101+C105+C109+C110</f>
        <v>26266.400000000001</v>
      </c>
      <c r="D90" s="18">
        <f t="shared" si="83"/>
        <v>22783.5</v>
      </c>
      <c r="E90" s="18">
        <f t="shared" si="83"/>
        <v>295.8</v>
      </c>
      <c r="F90" s="18">
        <f t="shared" si="83"/>
        <v>3482.9</v>
      </c>
      <c r="G90" s="18">
        <f t="shared" si="83"/>
        <v>1616.5</v>
      </c>
      <c r="H90" s="18">
        <f t="shared" si="83"/>
        <v>1616.5</v>
      </c>
      <c r="I90" s="18">
        <f t="shared" si="83"/>
        <v>0</v>
      </c>
      <c r="J90" s="18">
        <f t="shared" si="83"/>
        <v>0</v>
      </c>
      <c r="K90" s="18">
        <f t="shared" si="83"/>
        <v>27882.9</v>
      </c>
      <c r="L90" s="18">
        <f t="shared" si="83"/>
        <v>24400</v>
      </c>
      <c r="M90" s="18">
        <f t="shared" si="83"/>
        <v>295.8</v>
      </c>
      <c r="N90" s="18">
        <f t="shared" si="83"/>
        <v>3482.9</v>
      </c>
    </row>
    <row r="91" spans="1:14" ht="15.75" x14ac:dyDescent="0.25">
      <c r="A91" s="12">
        <v>78</v>
      </c>
      <c r="B91" s="9" t="s">
        <v>84</v>
      </c>
      <c r="C91" s="18">
        <f t="shared" ref="C91:N91" si="84">SUM(C93:C96)</f>
        <v>5348.2</v>
      </c>
      <c r="D91" s="18">
        <f t="shared" si="84"/>
        <v>5348.2</v>
      </c>
      <c r="E91" s="18">
        <f t="shared" si="84"/>
        <v>0</v>
      </c>
      <c r="F91" s="18">
        <f t="shared" si="84"/>
        <v>0</v>
      </c>
      <c r="G91" s="18">
        <f t="shared" si="84"/>
        <v>0</v>
      </c>
      <c r="H91" s="18">
        <f t="shared" si="84"/>
        <v>0</v>
      </c>
      <c r="I91" s="18">
        <f t="shared" si="84"/>
        <v>0</v>
      </c>
      <c r="J91" s="18">
        <f t="shared" si="84"/>
        <v>0</v>
      </c>
      <c r="K91" s="18">
        <f t="shared" si="84"/>
        <v>5348.2</v>
      </c>
      <c r="L91" s="18">
        <f t="shared" si="84"/>
        <v>5348.2</v>
      </c>
      <c r="M91" s="18">
        <f t="shared" si="84"/>
        <v>0</v>
      </c>
      <c r="N91" s="18">
        <f t="shared" si="84"/>
        <v>0</v>
      </c>
    </row>
    <row r="92" spans="1:14" ht="15.75" x14ac:dyDescent="0.25">
      <c r="A92" s="12">
        <v>79</v>
      </c>
      <c r="B92" s="23" t="s">
        <v>2</v>
      </c>
      <c r="C92" s="18">
        <f t="shared" ref="C92:C97" si="85">+D92+F92</f>
        <v>0</v>
      </c>
      <c r="D92" s="19"/>
      <c r="E92" s="19"/>
      <c r="F92" s="19"/>
      <c r="G92" s="18">
        <f t="shared" ref="G92:G96" si="86">+H92+J92</f>
        <v>0</v>
      </c>
      <c r="H92" s="19"/>
      <c r="I92" s="19"/>
      <c r="J92" s="19"/>
      <c r="K92" s="18">
        <f t="shared" ref="K92" si="87">+L92+N92</f>
        <v>0</v>
      </c>
      <c r="L92" s="19"/>
      <c r="M92" s="19"/>
      <c r="N92" s="19"/>
    </row>
    <row r="93" spans="1:14" ht="31.5" x14ac:dyDescent="0.25">
      <c r="A93" s="12">
        <v>80</v>
      </c>
      <c r="B93" s="10" t="s">
        <v>75</v>
      </c>
      <c r="C93" s="19">
        <f t="shared" si="85"/>
        <v>4935</v>
      </c>
      <c r="D93" s="19">
        <v>4935</v>
      </c>
      <c r="E93" s="19"/>
      <c r="F93" s="19"/>
      <c r="G93" s="19">
        <f t="shared" si="86"/>
        <v>0</v>
      </c>
      <c r="H93" s="19"/>
      <c r="I93" s="19"/>
      <c r="J93" s="19"/>
      <c r="K93" s="19">
        <f>+C93+G93</f>
        <v>4935</v>
      </c>
      <c r="L93" s="19">
        <f t="shared" ref="L93:N93" si="88">+D93+H93</f>
        <v>4935</v>
      </c>
      <c r="M93" s="19">
        <f t="shared" si="88"/>
        <v>0</v>
      </c>
      <c r="N93" s="19">
        <f t="shared" si="88"/>
        <v>0</v>
      </c>
    </row>
    <row r="94" spans="1:14" ht="47.25" x14ac:dyDescent="0.25">
      <c r="A94" s="12">
        <v>81</v>
      </c>
      <c r="B94" s="10" t="s">
        <v>177</v>
      </c>
      <c r="C94" s="19">
        <f t="shared" si="85"/>
        <v>38.4</v>
      </c>
      <c r="D94" s="19">
        <v>38.4</v>
      </c>
      <c r="E94" s="19"/>
      <c r="F94" s="19"/>
      <c r="G94" s="19">
        <f t="shared" si="86"/>
        <v>0</v>
      </c>
      <c r="H94" s="19"/>
      <c r="I94" s="19"/>
      <c r="J94" s="19"/>
      <c r="K94" s="19">
        <f t="shared" ref="K94:K96" si="89">+C94+G94</f>
        <v>38.4</v>
      </c>
      <c r="L94" s="19">
        <f t="shared" ref="L94:L96" si="90">+D94+H94</f>
        <v>38.4</v>
      </c>
      <c r="M94" s="19">
        <f t="shared" ref="M94:M96" si="91">+E94+I94</f>
        <v>0</v>
      </c>
      <c r="N94" s="19">
        <f t="shared" ref="N94:N96" si="92">+F94+J94</f>
        <v>0</v>
      </c>
    </row>
    <row r="95" spans="1:14" ht="63" x14ac:dyDescent="0.25">
      <c r="A95" s="12">
        <v>82</v>
      </c>
      <c r="B95" s="10" t="s">
        <v>178</v>
      </c>
      <c r="C95" s="19">
        <f t="shared" si="85"/>
        <v>65</v>
      </c>
      <c r="D95" s="19">
        <v>65</v>
      </c>
      <c r="E95" s="19"/>
      <c r="F95" s="19"/>
      <c r="G95" s="19">
        <f t="shared" si="86"/>
        <v>0</v>
      </c>
      <c r="H95" s="19"/>
      <c r="I95" s="19"/>
      <c r="J95" s="19"/>
      <c r="K95" s="19">
        <f t="shared" si="89"/>
        <v>65</v>
      </c>
      <c r="L95" s="19">
        <f t="shared" si="90"/>
        <v>65</v>
      </c>
      <c r="M95" s="19">
        <f t="shared" si="91"/>
        <v>0</v>
      </c>
      <c r="N95" s="19">
        <f t="shared" si="92"/>
        <v>0</v>
      </c>
    </row>
    <row r="96" spans="1:14" ht="15.75" x14ac:dyDescent="0.25">
      <c r="A96" s="12">
        <v>83</v>
      </c>
      <c r="B96" s="5" t="s">
        <v>76</v>
      </c>
      <c r="C96" s="19">
        <f t="shared" si="85"/>
        <v>309.8</v>
      </c>
      <c r="D96" s="19">
        <v>309.8</v>
      </c>
      <c r="E96" s="19"/>
      <c r="F96" s="19"/>
      <c r="G96" s="19">
        <f t="shared" si="86"/>
        <v>0</v>
      </c>
      <c r="H96" s="19"/>
      <c r="I96" s="19"/>
      <c r="J96" s="19"/>
      <c r="K96" s="19">
        <f t="shared" si="89"/>
        <v>309.8</v>
      </c>
      <c r="L96" s="19">
        <f t="shared" si="90"/>
        <v>309.8</v>
      </c>
      <c r="M96" s="19">
        <f t="shared" si="91"/>
        <v>0</v>
      </c>
      <c r="N96" s="19">
        <f t="shared" si="92"/>
        <v>0</v>
      </c>
    </row>
    <row r="97" spans="1:14" ht="31.5" x14ac:dyDescent="0.25">
      <c r="A97" s="12">
        <v>84</v>
      </c>
      <c r="B97" s="6" t="s">
        <v>208</v>
      </c>
      <c r="C97" s="18">
        <f t="shared" si="85"/>
        <v>6903.9</v>
      </c>
      <c r="D97" s="18">
        <f>5484.4+1159.5+3.4</f>
        <v>6647.3</v>
      </c>
      <c r="E97" s="18"/>
      <c r="F97" s="18">
        <f>223+33.6</f>
        <v>256.60000000000002</v>
      </c>
      <c r="G97" s="18">
        <f>+G99+G100</f>
        <v>1616.5</v>
      </c>
      <c r="H97" s="18">
        <f t="shared" ref="H97:N97" si="93">+H99+H100</f>
        <v>1616.5</v>
      </c>
      <c r="I97" s="18">
        <f t="shared" si="93"/>
        <v>0</v>
      </c>
      <c r="J97" s="18">
        <f t="shared" si="93"/>
        <v>0</v>
      </c>
      <c r="K97" s="18">
        <f t="shared" si="93"/>
        <v>8520.4</v>
      </c>
      <c r="L97" s="18">
        <f t="shared" si="93"/>
        <v>8263.7999999999993</v>
      </c>
      <c r="M97" s="18">
        <f t="shared" si="93"/>
        <v>0</v>
      </c>
      <c r="N97" s="18">
        <f t="shared" si="93"/>
        <v>256.60000000000002</v>
      </c>
    </row>
    <row r="98" spans="1:14" s="4" customFormat="1" ht="15.75" x14ac:dyDescent="0.25">
      <c r="A98" s="56"/>
      <c r="B98" s="57" t="s">
        <v>2</v>
      </c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</row>
    <row r="99" spans="1:14" s="4" customFormat="1" ht="31.5" x14ac:dyDescent="0.25">
      <c r="A99" s="56" t="s">
        <v>221</v>
      </c>
      <c r="B99" s="6" t="s">
        <v>203</v>
      </c>
      <c r="C99" s="18">
        <f t="shared" ref="C99" si="94">+D99+F99</f>
        <v>6903.9</v>
      </c>
      <c r="D99" s="18">
        <f>5484.4+1159.5+3.4</f>
        <v>6647.3</v>
      </c>
      <c r="E99" s="18"/>
      <c r="F99" s="18">
        <f>223+33.6</f>
        <v>256.60000000000002</v>
      </c>
      <c r="G99" s="18">
        <f t="shared" ref="G99:G100" si="95">+H99+J99</f>
        <v>0</v>
      </c>
      <c r="H99" s="18"/>
      <c r="I99" s="18"/>
      <c r="J99" s="18"/>
      <c r="K99" s="18">
        <f>+C99+G99</f>
        <v>6903.9</v>
      </c>
      <c r="L99" s="18">
        <f t="shared" ref="L99:N100" si="96">+D99+H99</f>
        <v>6647.3</v>
      </c>
      <c r="M99" s="18">
        <f t="shared" si="96"/>
        <v>0</v>
      </c>
      <c r="N99" s="18">
        <f t="shared" si="96"/>
        <v>256.60000000000002</v>
      </c>
    </row>
    <row r="100" spans="1:14" s="4" customFormat="1" ht="78.75" x14ac:dyDescent="0.25">
      <c r="A100" s="56" t="s">
        <v>222</v>
      </c>
      <c r="B100" s="6" t="s">
        <v>204</v>
      </c>
      <c r="C100" s="18"/>
      <c r="D100" s="18"/>
      <c r="E100" s="18"/>
      <c r="F100" s="18"/>
      <c r="G100" s="18">
        <f t="shared" si="95"/>
        <v>1616.5</v>
      </c>
      <c r="H100" s="18">
        <f>130+160+493.3+61.6+45.1+120+92.1+514.4</f>
        <v>1616.5</v>
      </c>
      <c r="I100" s="18"/>
      <c r="J100" s="18"/>
      <c r="K100" s="18">
        <f>+C100+G100</f>
        <v>1616.5</v>
      </c>
      <c r="L100" s="18">
        <f t="shared" si="96"/>
        <v>1616.5</v>
      </c>
      <c r="M100" s="18">
        <f t="shared" si="96"/>
        <v>0</v>
      </c>
      <c r="N100" s="18">
        <f t="shared" si="96"/>
        <v>0</v>
      </c>
    </row>
    <row r="101" spans="1:14" ht="31.5" x14ac:dyDescent="0.25">
      <c r="A101" s="12">
        <v>85</v>
      </c>
      <c r="B101" s="6" t="s">
        <v>85</v>
      </c>
      <c r="C101" s="18">
        <f t="shared" ref="C101:N101" si="97">+C103+C104</f>
        <v>10879.2</v>
      </c>
      <c r="D101" s="18">
        <f t="shared" si="97"/>
        <v>9144.2999999999993</v>
      </c>
      <c r="E101" s="18">
        <f t="shared" si="97"/>
        <v>295.8</v>
      </c>
      <c r="F101" s="18">
        <f t="shared" si="97"/>
        <v>1734.9</v>
      </c>
      <c r="G101" s="18">
        <f t="shared" si="97"/>
        <v>0</v>
      </c>
      <c r="H101" s="18">
        <f t="shared" si="97"/>
        <v>0</v>
      </c>
      <c r="I101" s="18">
        <f t="shared" si="97"/>
        <v>0</v>
      </c>
      <c r="J101" s="18">
        <f t="shared" si="97"/>
        <v>0</v>
      </c>
      <c r="K101" s="18">
        <f t="shared" si="97"/>
        <v>10879.2</v>
      </c>
      <c r="L101" s="18">
        <f t="shared" si="97"/>
        <v>9144.2999999999993</v>
      </c>
      <c r="M101" s="18">
        <f t="shared" si="97"/>
        <v>295.8</v>
      </c>
      <c r="N101" s="18">
        <f t="shared" si="97"/>
        <v>1734.9</v>
      </c>
    </row>
    <row r="102" spans="1:14" ht="15.75" x14ac:dyDescent="0.25">
      <c r="A102" s="12">
        <v>86</v>
      </c>
      <c r="B102" s="23" t="s">
        <v>2</v>
      </c>
      <c r="C102" s="18">
        <f>+D102+F102</f>
        <v>0</v>
      </c>
      <c r="D102" s="19"/>
      <c r="E102" s="19"/>
      <c r="F102" s="19"/>
      <c r="G102" s="18">
        <f>+H102+J102</f>
        <v>0</v>
      </c>
      <c r="H102" s="19"/>
      <c r="I102" s="19"/>
      <c r="J102" s="19"/>
      <c r="K102" s="18">
        <f>+L102+N102</f>
        <v>0</v>
      </c>
      <c r="L102" s="19"/>
      <c r="M102" s="19"/>
      <c r="N102" s="19"/>
    </row>
    <row r="103" spans="1:14" ht="47.25" x14ac:dyDescent="0.25">
      <c r="A103" s="12">
        <v>87</v>
      </c>
      <c r="B103" s="10" t="s">
        <v>77</v>
      </c>
      <c r="C103" s="19">
        <f>+D103+F103</f>
        <v>10846.7</v>
      </c>
      <c r="D103" s="19">
        <f>39.8+9072</f>
        <v>9111.7999999999993</v>
      </c>
      <c r="E103" s="19">
        <v>284.89999999999998</v>
      </c>
      <c r="F103" s="19">
        <v>1734.9</v>
      </c>
      <c r="G103" s="19">
        <f>+H103+J103</f>
        <v>0</v>
      </c>
      <c r="H103" s="19"/>
      <c r="I103" s="19"/>
      <c r="J103" s="19"/>
      <c r="K103" s="19">
        <f>+C103+G103</f>
        <v>10846.7</v>
      </c>
      <c r="L103" s="19">
        <f t="shared" ref="L103:N103" si="98">+D103+H103</f>
        <v>9111.7999999999993</v>
      </c>
      <c r="M103" s="19">
        <f t="shared" si="98"/>
        <v>284.89999999999998</v>
      </c>
      <c r="N103" s="19">
        <f t="shared" si="98"/>
        <v>1734.9</v>
      </c>
    </row>
    <row r="104" spans="1:14" ht="47.25" x14ac:dyDescent="0.25">
      <c r="A104" s="12">
        <v>88</v>
      </c>
      <c r="B104" s="5" t="s">
        <v>86</v>
      </c>
      <c r="C104" s="19">
        <f>+D104+F104</f>
        <v>32.5</v>
      </c>
      <c r="D104" s="19">
        <v>32.5</v>
      </c>
      <c r="E104" s="19">
        <v>10.9</v>
      </c>
      <c r="F104" s="19"/>
      <c r="G104" s="19">
        <f>+H104+J104</f>
        <v>0</v>
      </c>
      <c r="H104" s="19"/>
      <c r="I104" s="19"/>
      <c r="J104" s="19"/>
      <c r="K104" s="19">
        <f>+C104+G104</f>
        <v>32.5</v>
      </c>
      <c r="L104" s="19">
        <f t="shared" ref="L104" si="99">+D104+H104</f>
        <v>32.5</v>
      </c>
      <c r="M104" s="19">
        <f t="shared" ref="M104" si="100">+E104+I104</f>
        <v>10.9</v>
      </c>
      <c r="N104" s="19">
        <f t="shared" ref="N104" si="101">+F104+J104</f>
        <v>0</v>
      </c>
    </row>
    <row r="105" spans="1:14" ht="15.75" x14ac:dyDescent="0.25">
      <c r="A105" s="12">
        <v>89</v>
      </c>
      <c r="B105" s="6" t="s">
        <v>78</v>
      </c>
      <c r="C105" s="18">
        <f t="shared" ref="C105:N105" si="102">+C107+C108</f>
        <v>1854.8</v>
      </c>
      <c r="D105" s="18">
        <f t="shared" si="102"/>
        <v>1448.5</v>
      </c>
      <c r="E105" s="18">
        <f t="shared" si="102"/>
        <v>0</v>
      </c>
      <c r="F105" s="18">
        <f t="shared" si="102"/>
        <v>406.3</v>
      </c>
      <c r="G105" s="18">
        <f t="shared" si="102"/>
        <v>0</v>
      </c>
      <c r="H105" s="18">
        <f t="shared" si="102"/>
        <v>0</v>
      </c>
      <c r="I105" s="18">
        <f t="shared" si="102"/>
        <v>0</v>
      </c>
      <c r="J105" s="18">
        <f t="shared" si="102"/>
        <v>0</v>
      </c>
      <c r="K105" s="18">
        <f t="shared" si="102"/>
        <v>1854.8</v>
      </c>
      <c r="L105" s="18">
        <f t="shared" si="102"/>
        <v>1448.5</v>
      </c>
      <c r="M105" s="18">
        <f t="shared" si="102"/>
        <v>0</v>
      </c>
      <c r="N105" s="18">
        <f t="shared" si="102"/>
        <v>406.3</v>
      </c>
    </row>
    <row r="106" spans="1:14" ht="15.75" x14ac:dyDescent="0.25">
      <c r="A106" s="12">
        <v>90</v>
      </c>
      <c r="B106" s="23" t="s">
        <v>2</v>
      </c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</row>
    <row r="107" spans="1:14" ht="31.5" x14ac:dyDescent="0.25">
      <c r="A107" s="12">
        <v>91</v>
      </c>
      <c r="B107" s="5" t="s">
        <v>79</v>
      </c>
      <c r="C107" s="19">
        <f>+D107+F107</f>
        <v>1847.9</v>
      </c>
      <c r="D107" s="19">
        <v>1441.6</v>
      </c>
      <c r="E107" s="19"/>
      <c r="F107" s="19">
        <v>406.3</v>
      </c>
      <c r="G107" s="19">
        <f>+H107+J107</f>
        <v>0</v>
      </c>
      <c r="H107" s="19"/>
      <c r="I107" s="19"/>
      <c r="J107" s="19"/>
      <c r="K107" s="19">
        <f>+C107+G107</f>
        <v>1847.9</v>
      </c>
      <c r="L107" s="19">
        <f t="shared" ref="L107:N107" si="103">+D107+H107</f>
        <v>1441.6</v>
      </c>
      <c r="M107" s="19">
        <f t="shared" si="103"/>
        <v>0</v>
      </c>
      <c r="N107" s="19">
        <f t="shared" si="103"/>
        <v>406.3</v>
      </c>
    </row>
    <row r="108" spans="1:14" ht="47.25" x14ac:dyDescent="0.25">
      <c r="A108" s="12">
        <v>92</v>
      </c>
      <c r="B108" s="13" t="s">
        <v>88</v>
      </c>
      <c r="C108" s="19">
        <f>+D108+F108</f>
        <v>6.9</v>
      </c>
      <c r="D108" s="19">
        <v>6.9</v>
      </c>
      <c r="E108" s="19"/>
      <c r="F108" s="19"/>
      <c r="G108" s="19">
        <f>+H108+J108</f>
        <v>0</v>
      </c>
      <c r="H108" s="19"/>
      <c r="I108" s="19"/>
      <c r="J108" s="19"/>
      <c r="K108" s="19">
        <f>+C108+G108</f>
        <v>6.9</v>
      </c>
      <c r="L108" s="19">
        <f t="shared" ref="L108" si="104">+D108+H108</f>
        <v>6.9</v>
      </c>
      <c r="M108" s="19">
        <f t="shared" ref="M108" si="105">+E108+I108</f>
        <v>0</v>
      </c>
      <c r="N108" s="19">
        <f t="shared" ref="N108" si="106">+F108+J108</f>
        <v>0</v>
      </c>
    </row>
    <row r="109" spans="1:14" ht="31.5" x14ac:dyDescent="0.25">
      <c r="A109" s="12">
        <v>93</v>
      </c>
      <c r="B109" s="10" t="s">
        <v>157</v>
      </c>
      <c r="C109" s="18">
        <f>+D109+F109</f>
        <v>277.5</v>
      </c>
      <c r="D109" s="18"/>
      <c r="E109" s="18"/>
      <c r="F109" s="18">
        <v>277.5</v>
      </c>
      <c r="G109" s="18">
        <f>+H109+J109</f>
        <v>0</v>
      </c>
      <c r="H109" s="18"/>
      <c r="I109" s="18"/>
      <c r="J109" s="18"/>
      <c r="K109" s="18">
        <f>+C109+G109</f>
        <v>277.5</v>
      </c>
      <c r="L109" s="18">
        <f t="shared" ref="L109:N109" si="107">+D109+H109</f>
        <v>0</v>
      </c>
      <c r="M109" s="18">
        <f t="shared" si="107"/>
        <v>0</v>
      </c>
      <c r="N109" s="18">
        <f t="shared" si="107"/>
        <v>277.5</v>
      </c>
    </row>
    <row r="110" spans="1:14" ht="31.5" x14ac:dyDescent="0.25">
      <c r="A110" s="12">
        <v>94</v>
      </c>
      <c r="B110" s="6" t="s">
        <v>70</v>
      </c>
      <c r="C110" s="18">
        <f>+D110+F110</f>
        <v>1002.8</v>
      </c>
      <c r="D110" s="18">
        <f>160.2+35</f>
        <v>195.2</v>
      </c>
      <c r="E110" s="18"/>
      <c r="F110" s="18">
        <f>842.6-35</f>
        <v>807.6</v>
      </c>
      <c r="G110" s="18">
        <f>+H110+J110</f>
        <v>0</v>
      </c>
      <c r="H110" s="18"/>
      <c r="I110" s="18"/>
      <c r="J110" s="18"/>
      <c r="K110" s="18">
        <f>+C110+G110</f>
        <v>1002.8</v>
      </c>
      <c r="L110" s="18">
        <f t="shared" ref="L110" si="108">+D110+H110</f>
        <v>195.2</v>
      </c>
      <c r="M110" s="18">
        <f t="shared" ref="M110" si="109">+E110+I110</f>
        <v>0</v>
      </c>
      <c r="N110" s="18">
        <f t="shared" ref="N110" si="110">+F110+J110</f>
        <v>807.6</v>
      </c>
    </row>
    <row r="111" spans="1:14" ht="15.75" x14ac:dyDescent="0.25">
      <c r="A111" s="12">
        <v>95</v>
      </c>
      <c r="B111" s="6" t="s">
        <v>5</v>
      </c>
      <c r="C111" s="18">
        <f t="shared" ref="C111:N111" si="111">+C112+C116+C123</f>
        <v>71523.600000000006</v>
      </c>
      <c r="D111" s="18">
        <f t="shared" si="111"/>
        <v>70975.199999999997</v>
      </c>
      <c r="E111" s="18">
        <f t="shared" si="111"/>
        <v>43872.4</v>
      </c>
      <c r="F111" s="18">
        <f t="shared" si="111"/>
        <v>548.4</v>
      </c>
      <c r="G111" s="18">
        <f t="shared" si="111"/>
        <v>0</v>
      </c>
      <c r="H111" s="18">
        <f t="shared" si="111"/>
        <v>0</v>
      </c>
      <c r="I111" s="18">
        <f t="shared" si="111"/>
        <v>0</v>
      </c>
      <c r="J111" s="18">
        <f t="shared" si="111"/>
        <v>0</v>
      </c>
      <c r="K111" s="18">
        <f t="shared" si="111"/>
        <v>71523.600000000006</v>
      </c>
      <c r="L111" s="18">
        <f t="shared" si="111"/>
        <v>70975.199999999997</v>
      </c>
      <c r="M111" s="18">
        <f t="shared" si="111"/>
        <v>43872.4</v>
      </c>
      <c r="N111" s="18">
        <f t="shared" si="111"/>
        <v>548.4</v>
      </c>
    </row>
    <row r="112" spans="1:14" ht="31.5" x14ac:dyDescent="0.25">
      <c r="A112" s="12">
        <v>96</v>
      </c>
      <c r="B112" s="6" t="s">
        <v>89</v>
      </c>
      <c r="C112" s="18">
        <f t="shared" ref="C112:N112" si="112">+C114+C115</f>
        <v>4590.7</v>
      </c>
      <c r="D112" s="18">
        <f t="shared" si="112"/>
        <v>4400.5</v>
      </c>
      <c r="E112" s="18">
        <f t="shared" si="112"/>
        <v>1785.3</v>
      </c>
      <c r="F112" s="18">
        <f t="shared" si="112"/>
        <v>190.2</v>
      </c>
      <c r="G112" s="18">
        <f t="shared" si="112"/>
        <v>0</v>
      </c>
      <c r="H112" s="18">
        <f t="shared" si="112"/>
        <v>0</v>
      </c>
      <c r="I112" s="18">
        <f t="shared" si="112"/>
        <v>0</v>
      </c>
      <c r="J112" s="18">
        <f t="shared" si="112"/>
        <v>0</v>
      </c>
      <c r="K112" s="18">
        <f t="shared" si="112"/>
        <v>4590.7</v>
      </c>
      <c r="L112" s="18">
        <f t="shared" si="112"/>
        <v>4400.5</v>
      </c>
      <c r="M112" s="18">
        <f t="shared" si="112"/>
        <v>1785.3</v>
      </c>
      <c r="N112" s="18">
        <f t="shared" si="112"/>
        <v>190.2</v>
      </c>
    </row>
    <row r="113" spans="1:14" ht="15.75" x14ac:dyDescent="0.25">
      <c r="A113" s="12">
        <v>97</v>
      </c>
      <c r="B113" s="23" t="s">
        <v>2</v>
      </c>
      <c r="C113" s="18">
        <f>+D113+F113</f>
        <v>0</v>
      </c>
      <c r="D113" s="19"/>
      <c r="E113" s="19"/>
      <c r="F113" s="19"/>
      <c r="G113" s="18">
        <f>+H113+J113</f>
        <v>0</v>
      </c>
      <c r="H113" s="19"/>
      <c r="I113" s="19"/>
      <c r="J113" s="19"/>
      <c r="K113" s="18">
        <f>+L113+N113</f>
        <v>0</v>
      </c>
      <c r="L113" s="19"/>
      <c r="M113" s="19"/>
      <c r="N113" s="19"/>
    </row>
    <row r="114" spans="1:14" ht="47.25" x14ac:dyDescent="0.25">
      <c r="A114" s="12">
        <v>98</v>
      </c>
      <c r="B114" s="5" t="s">
        <v>90</v>
      </c>
      <c r="C114" s="19">
        <f>+D114+F114</f>
        <v>4218</v>
      </c>
      <c r="D114" s="19">
        <f>4405.5-340.8-5</f>
        <v>4059.7</v>
      </c>
      <c r="E114" s="19">
        <f>1785.3-1.3</f>
        <v>1784</v>
      </c>
      <c r="F114" s="19">
        <f>185.2-31.9+5</f>
        <v>158.30000000000001</v>
      </c>
      <c r="G114" s="19">
        <f>+H114+J114</f>
        <v>0</v>
      </c>
      <c r="H114" s="19"/>
      <c r="I114" s="19"/>
      <c r="J114" s="19"/>
      <c r="K114" s="19">
        <f>+C114+G114</f>
        <v>4218</v>
      </c>
      <c r="L114" s="19">
        <f t="shared" ref="L114:N114" si="113">+D114+H114</f>
        <v>4059.7</v>
      </c>
      <c r="M114" s="19">
        <f t="shared" si="113"/>
        <v>1784</v>
      </c>
      <c r="N114" s="19">
        <f t="shared" si="113"/>
        <v>158.30000000000001</v>
      </c>
    </row>
    <row r="115" spans="1:14" ht="47.25" x14ac:dyDescent="0.25">
      <c r="A115" s="12">
        <v>99</v>
      </c>
      <c r="B115" s="5" t="s">
        <v>91</v>
      </c>
      <c r="C115" s="19">
        <f>+D115+F115</f>
        <v>372.7</v>
      </c>
      <c r="D115" s="19">
        <v>340.8</v>
      </c>
      <c r="E115" s="19">
        <v>1.3</v>
      </c>
      <c r="F115" s="19">
        <v>31.9</v>
      </c>
      <c r="G115" s="19">
        <f>+H115+J115</f>
        <v>0</v>
      </c>
      <c r="H115" s="19"/>
      <c r="I115" s="19"/>
      <c r="J115" s="19"/>
      <c r="K115" s="19">
        <f>+C115+G115</f>
        <v>372.7</v>
      </c>
      <c r="L115" s="19">
        <f t="shared" ref="L115" si="114">+D115+H115</f>
        <v>340.8</v>
      </c>
      <c r="M115" s="19">
        <f t="shared" ref="M115" si="115">+E115+I115</f>
        <v>1.3</v>
      </c>
      <c r="N115" s="19">
        <f t="shared" ref="N115" si="116">+F115+J115</f>
        <v>31.9</v>
      </c>
    </row>
    <row r="116" spans="1:14" ht="15.75" x14ac:dyDescent="0.25">
      <c r="A116" s="12">
        <v>100</v>
      </c>
      <c r="B116" s="6" t="s">
        <v>92</v>
      </c>
      <c r="C116" s="18">
        <f t="shared" ref="C116:N116" si="117">SUM(C118:C122)</f>
        <v>61665.599999999999</v>
      </c>
      <c r="D116" s="18">
        <f t="shared" si="117"/>
        <v>61453.3</v>
      </c>
      <c r="E116" s="18">
        <f t="shared" si="117"/>
        <v>40083.800000000003</v>
      </c>
      <c r="F116" s="18">
        <f t="shared" si="117"/>
        <v>212.3</v>
      </c>
      <c r="G116" s="18">
        <f t="shared" si="117"/>
        <v>0</v>
      </c>
      <c r="H116" s="18">
        <f t="shared" si="117"/>
        <v>0</v>
      </c>
      <c r="I116" s="18">
        <f t="shared" si="117"/>
        <v>0</v>
      </c>
      <c r="J116" s="18">
        <f t="shared" si="117"/>
        <v>0</v>
      </c>
      <c r="K116" s="18">
        <f t="shared" si="117"/>
        <v>61665.599999999999</v>
      </c>
      <c r="L116" s="18">
        <f t="shared" si="117"/>
        <v>61453.3</v>
      </c>
      <c r="M116" s="18">
        <f t="shared" si="117"/>
        <v>40083.800000000003</v>
      </c>
      <c r="N116" s="18">
        <f t="shared" si="117"/>
        <v>212.3</v>
      </c>
    </row>
    <row r="117" spans="1:14" ht="15.75" x14ac:dyDescent="0.25">
      <c r="A117" s="12">
        <v>101</v>
      </c>
      <c r="B117" s="23" t="s">
        <v>2</v>
      </c>
      <c r="C117" s="18">
        <f t="shared" ref="C117:C122" si="118">+D117+F117</f>
        <v>0</v>
      </c>
      <c r="D117" s="19"/>
      <c r="E117" s="19"/>
      <c r="F117" s="19"/>
      <c r="G117" s="18">
        <f t="shared" ref="G117:G122" si="119">+H117+J117</f>
        <v>0</v>
      </c>
      <c r="H117" s="19"/>
      <c r="I117" s="19"/>
      <c r="J117" s="19"/>
      <c r="K117" s="18">
        <f t="shared" ref="K117" si="120">+L117+N117</f>
        <v>0</v>
      </c>
      <c r="L117" s="19"/>
      <c r="M117" s="19"/>
      <c r="N117" s="19"/>
    </row>
    <row r="118" spans="1:14" ht="31.5" x14ac:dyDescent="0.25">
      <c r="A118" s="12">
        <v>102</v>
      </c>
      <c r="B118" s="10" t="s">
        <v>93</v>
      </c>
      <c r="C118" s="19">
        <f t="shared" si="118"/>
        <v>23351.5</v>
      </c>
      <c r="D118" s="19">
        <f>28676.3-5583.7+177.9</f>
        <v>23270.5</v>
      </c>
      <c r="E118" s="19">
        <f>16238.2-929.6+135.7</f>
        <v>15444.3</v>
      </c>
      <c r="F118" s="19">
        <f>161.2-80.2</f>
        <v>81</v>
      </c>
      <c r="G118" s="19">
        <f t="shared" si="119"/>
        <v>0</v>
      </c>
      <c r="H118" s="19"/>
      <c r="I118" s="19"/>
      <c r="J118" s="19"/>
      <c r="K118" s="19">
        <f>+C118+G118</f>
        <v>23351.5</v>
      </c>
      <c r="L118" s="19">
        <f t="shared" ref="L118:N118" si="121">+D118+H118</f>
        <v>23270.5</v>
      </c>
      <c r="M118" s="19">
        <f t="shared" si="121"/>
        <v>15444.3</v>
      </c>
      <c r="N118" s="19">
        <f t="shared" si="121"/>
        <v>81</v>
      </c>
    </row>
    <row r="119" spans="1:14" ht="31.5" x14ac:dyDescent="0.25">
      <c r="A119" s="12">
        <v>103</v>
      </c>
      <c r="B119" s="5" t="s">
        <v>95</v>
      </c>
      <c r="C119" s="19">
        <f t="shared" si="118"/>
        <v>5663.9</v>
      </c>
      <c r="D119" s="19">
        <v>5583.7</v>
      </c>
      <c r="E119" s="19">
        <v>929.6</v>
      </c>
      <c r="F119" s="19">
        <v>80.2</v>
      </c>
      <c r="G119" s="19">
        <f t="shared" si="119"/>
        <v>0</v>
      </c>
      <c r="H119" s="19"/>
      <c r="I119" s="19"/>
      <c r="J119" s="19"/>
      <c r="K119" s="19">
        <f t="shared" ref="K119:K122" si="122">+C119+G119</f>
        <v>5663.9</v>
      </c>
      <c r="L119" s="19">
        <f t="shared" ref="L119:L122" si="123">+D119+H119</f>
        <v>5583.7</v>
      </c>
      <c r="M119" s="19">
        <f t="shared" ref="M119:M122" si="124">+E119+I119</f>
        <v>929.6</v>
      </c>
      <c r="N119" s="19">
        <f t="shared" ref="N119:N122" si="125">+F119+J119</f>
        <v>80.2</v>
      </c>
    </row>
    <row r="120" spans="1:14" ht="47.25" x14ac:dyDescent="0.25">
      <c r="A120" s="12">
        <v>104</v>
      </c>
      <c r="B120" s="5" t="s">
        <v>176</v>
      </c>
      <c r="C120" s="19">
        <f t="shared" si="118"/>
        <v>31946</v>
      </c>
      <c r="D120" s="19">
        <f>31946-51.1</f>
        <v>31894.9</v>
      </c>
      <c r="E120" s="19">
        <v>23253.8</v>
      </c>
      <c r="F120" s="19">
        <v>51.1</v>
      </c>
      <c r="G120" s="19">
        <f t="shared" si="119"/>
        <v>0</v>
      </c>
      <c r="H120" s="19"/>
      <c r="I120" s="19"/>
      <c r="J120" s="19"/>
      <c r="K120" s="19">
        <f t="shared" si="122"/>
        <v>31946</v>
      </c>
      <c r="L120" s="19">
        <f t="shared" si="123"/>
        <v>31894.9</v>
      </c>
      <c r="M120" s="19">
        <f t="shared" si="124"/>
        <v>23253.8</v>
      </c>
      <c r="N120" s="19">
        <f t="shared" si="125"/>
        <v>51.1</v>
      </c>
    </row>
    <row r="121" spans="1:14" ht="47.25" x14ac:dyDescent="0.25">
      <c r="A121" s="12">
        <v>105</v>
      </c>
      <c r="B121" s="13" t="s">
        <v>88</v>
      </c>
      <c r="C121" s="19">
        <f t="shared" si="118"/>
        <v>694.9</v>
      </c>
      <c r="D121" s="19">
        <v>694.9</v>
      </c>
      <c r="E121" s="19">
        <v>456.1</v>
      </c>
      <c r="F121" s="19"/>
      <c r="G121" s="19">
        <f t="shared" si="119"/>
        <v>0</v>
      </c>
      <c r="H121" s="19"/>
      <c r="I121" s="19"/>
      <c r="J121" s="19"/>
      <c r="K121" s="19">
        <f t="shared" si="122"/>
        <v>694.9</v>
      </c>
      <c r="L121" s="19">
        <f t="shared" si="123"/>
        <v>694.9</v>
      </c>
      <c r="M121" s="19">
        <f t="shared" si="124"/>
        <v>456.1</v>
      </c>
      <c r="N121" s="19">
        <f t="shared" si="125"/>
        <v>0</v>
      </c>
    </row>
    <row r="122" spans="1:14" ht="63" x14ac:dyDescent="0.25">
      <c r="A122" s="12">
        <v>106</v>
      </c>
      <c r="B122" s="13" t="s">
        <v>94</v>
      </c>
      <c r="C122" s="19">
        <f t="shared" si="118"/>
        <v>9.3000000000000007</v>
      </c>
      <c r="D122" s="19">
        <v>9.3000000000000007</v>
      </c>
      <c r="E122" s="19"/>
      <c r="F122" s="19"/>
      <c r="G122" s="19">
        <f t="shared" si="119"/>
        <v>0</v>
      </c>
      <c r="H122" s="19"/>
      <c r="I122" s="19"/>
      <c r="J122" s="19"/>
      <c r="K122" s="19">
        <f t="shared" si="122"/>
        <v>9.3000000000000007</v>
      </c>
      <c r="L122" s="19">
        <f t="shared" si="123"/>
        <v>9.3000000000000007</v>
      </c>
      <c r="M122" s="19">
        <f t="shared" si="124"/>
        <v>0</v>
      </c>
      <c r="N122" s="19">
        <f t="shared" si="125"/>
        <v>0</v>
      </c>
    </row>
    <row r="123" spans="1:14" ht="15.75" x14ac:dyDescent="0.25">
      <c r="A123" s="12">
        <v>107</v>
      </c>
      <c r="B123" s="9" t="s">
        <v>96</v>
      </c>
      <c r="C123" s="18">
        <f t="shared" ref="C123:N123" si="126">+C125+C126</f>
        <v>5267.3</v>
      </c>
      <c r="D123" s="18">
        <f t="shared" si="126"/>
        <v>5121.3999999999996</v>
      </c>
      <c r="E123" s="18">
        <f t="shared" si="126"/>
        <v>2003.3</v>
      </c>
      <c r="F123" s="18">
        <f t="shared" si="126"/>
        <v>145.9</v>
      </c>
      <c r="G123" s="18">
        <f t="shared" si="126"/>
        <v>0</v>
      </c>
      <c r="H123" s="18">
        <f t="shared" si="126"/>
        <v>0</v>
      </c>
      <c r="I123" s="18">
        <f t="shared" si="126"/>
        <v>0</v>
      </c>
      <c r="J123" s="18">
        <f t="shared" si="126"/>
        <v>0</v>
      </c>
      <c r="K123" s="18">
        <f t="shared" si="126"/>
        <v>5267.3</v>
      </c>
      <c r="L123" s="18">
        <f t="shared" si="126"/>
        <v>5121.3999999999996</v>
      </c>
      <c r="M123" s="18">
        <f t="shared" si="126"/>
        <v>2003.3</v>
      </c>
      <c r="N123" s="18">
        <f t="shared" si="126"/>
        <v>145.9</v>
      </c>
    </row>
    <row r="124" spans="1:14" ht="15.75" x14ac:dyDescent="0.25">
      <c r="A124" s="12">
        <v>108</v>
      </c>
      <c r="B124" s="23" t="s">
        <v>2</v>
      </c>
      <c r="C124" s="18">
        <f>+D124+F124</f>
        <v>0</v>
      </c>
      <c r="D124" s="19"/>
      <c r="E124" s="19"/>
      <c r="F124" s="19"/>
      <c r="G124" s="18">
        <f>+H124+J124</f>
        <v>0</v>
      </c>
      <c r="H124" s="19"/>
      <c r="I124" s="19"/>
      <c r="J124" s="19"/>
      <c r="K124" s="18">
        <f>+L124+N124</f>
        <v>0</v>
      </c>
      <c r="L124" s="19"/>
      <c r="M124" s="19"/>
      <c r="N124" s="19"/>
    </row>
    <row r="125" spans="1:14" ht="31.5" x14ac:dyDescent="0.25">
      <c r="A125" s="12">
        <v>109</v>
      </c>
      <c r="B125" s="10" t="s">
        <v>97</v>
      </c>
      <c r="C125" s="19">
        <f>+D125+F125</f>
        <v>4988.3</v>
      </c>
      <c r="D125" s="19">
        <f>5023.9-263.8+97.5</f>
        <v>4857.6000000000004</v>
      </c>
      <c r="E125" s="19">
        <f>2003.3-21</f>
        <v>1982.3</v>
      </c>
      <c r="F125" s="19">
        <f>64.8-15.2+81.1</f>
        <v>130.69999999999999</v>
      </c>
      <c r="G125" s="19">
        <f>+H125+J125</f>
        <v>0</v>
      </c>
      <c r="H125" s="19"/>
      <c r="I125" s="19"/>
      <c r="J125" s="19"/>
      <c r="K125" s="19">
        <f>+C125+G125</f>
        <v>4988.3</v>
      </c>
      <c r="L125" s="19">
        <f t="shared" ref="L125:N125" si="127">+D125+H125</f>
        <v>4857.6000000000004</v>
      </c>
      <c r="M125" s="19">
        <f t="shared" si="127"/>
        <v>1982.3</v>
      </c>
      <c r="N125" s="19">
        <f t="shared" si="127"/>
        <v>130.69999999999999</v>
      </c>
    </row>
    <row r="126" spans="1:14" ht="31.5" x14ac:dyDescent="0.25">
      <c r="A126" s="12">
        <v>110</v>
      </c>
      <c r="B126" s="5" t="s">
        <v>98</v>
      </c>
      <c r="C126" s="19">
        <f>+D126+F126</f>
        <v>279</v>
      </c>
      <c r="D126" s="19">
        <v>263.8</v>
      </c>
      <c r="E126" s="19">
        <v>21</v>
      </c>
      <c r="F126" s="19">
        <v>15.2</v>
      </c>
      <c r="G126" s="19">
        <f>+H126+J126</f>
        <v>0</v>
      </c>
      <c r="H126" s="19"/>
      <c r="I126" s="19"/>
      <c r="J126" s="19"/>
      <c r="K126" s="19">
        <f>+C126+G126</f>
        <v>279</v>
      </c>
      <c r="L126" s="19">
        <f t="shared" ref="L126" si="128">+D126+H126</f>
        <v>263.8</v>
      </c>
      <c r="M126" s="19">
        <f t="shared" ref="M126" si="129">+E126+I126</f>
        <v>21</v>
      </c>
      <c r="N126" s="19">
        <f t="shared" ref="N126" si="130">+F126+J126</f>
        <v>15.2</v>
      </c>
    </row>
    <row r="127" spans="1:14" ht="15.75" x14ac:dyDescent="0.25">
      <c r="A127" s="12">
        <v>111</v>
      </c>
      <c r="B127" s="6" t="s">
        <v>6</v>
      </c>
      <c r="C127" s="18">
        <f t="shared" ref="C127:N127" si="131">+C128+C141</f>
        <v>15753</v>
      </c>
      <c r="D127" s="18">
        <f t="shared" si="131"/>
        <v>15651.3</v>
      </c>
      <c r="E127" s="18">
        <f t="shared" si="131"/>
        <v>4261.8999999999996</v>
      </c>
      <c r="F127" s="18">
        <f t="shared" si="131"/>
        <v>101.7</v>
      </c>
      <c r="G127" s="18">
        <f t="shared" si="131"/>
        <v>2.1</v>
      </c>
      <c r="H127" s="18">
        <f t="shared" si="131"/>
        <v>2.1</v>
      </c>
      <c r="I127" s="18">
        <f t="shared" si="131"/>
        <v>0</v>
      </c>
      <c r="J127" s="18">
        <f t="shared" si="131"/>
        <v>0</v>
      </c>
      <c r="K127" s="18">
        <f t="shared" si="131"/>
        <v>15755.1</v>
      </c>
      <c r="L127" s="18">
        <f t="shared" si="131"/>
        <v>15653.4</v>
      </c>
      <c r="M127" s="18">
        <f t="shared" si="131"/>
        <v>4261.8999999999996</v>
      </c>
      <c r="N127" s="18">
        <f t="shared" si="131"/>
        <v>101.7</v>
      </c>
    </row>
    <row r="128" spans="1:14" ht="15.75" x14ac:dyDescent="0.25">
      <c r="A128" s="12">
        <v>112</v>
      </c>
      <c r="B128" s="6" t="s">
        <v>99</v>
      </c>
      <c r="C128" s="18">
        <f t="shared" ref="C128:F128" si="132">+C130+C131+C132+C134+C140</f>
        <v>14130.2</v>
      </c>
      <c r="D128" s="18">
        <f t="shared" si="132"/>
        <v>14049.9</v>
      </c>
      <c r="E128" s="18">
        <f t="shared" si="132"/>
        <v>3412.2</v>
      </c>
      <c r="F128" s="18">
        <f t="shared" si="132"/>
        <v>80.3</v>
      </c>
      <c r="G128" s="18">
        <f>+G130+G131+G132+G134+G140+G133</f>
        <v>2.1</v>
      </c>
      <c r="H128" s="18">
        <f t="shared" ref="H128:N128" si="133">+H130+H131+H132+H134+H140+H133</f>
        <v>2.1</v>
      </c>
      <c r="I128" s="18">
        <f t="shared" si="133"/>
        <v>0</v>
      </c>
      <c r="J128" s="18">
        <f t="shared" si="133"/>
        <v>0</v>
      </c>
      <c r="K128" s="18">
        <f t="shared" si="133"/>
        <v>14132.3</v>
      </c>
      <c r="L128" s="18">
        <f t="shared" si="133"/>
        <v>14052</v>
      </c>
      <c r="M128" s="18">
        <f t="shared" si="133"/>
        <v>3412.2</v>
      </c>
      <c r="N128" s="18">
        <f t="shared" si="133"/>
        <v>80.3</v>
      </c>
    </row>
    <row r="129" spans="1:14" ht="15.75" x14ac:dyDescent="0.25">
      <c r="A129" s="12">
        <v>113</v>
      </c>
      <c r="B129" s="23" t="s">
        <v>2</v>
      </c>
      <c r="C129" s="18">
        <f>+D129+F129</f>
        <v>0</v>
      </c>
      <c r="D129" s="19"/>
      <c r="E129" s="19"/>
      <c r="F129" s="19"/>
      <c r="G129" s="18">
        <f>+H129+J129</f>
        <v>0</v>
      </c>
      <c r="H129" s="19"/>
      <c r="I129" s="19"/>
      <c r="J129" s="19"/>
      <c r="K129" s="18">
        <f>+L129+N129</f>
        <v>0</v>
      </c>
      <c r="L129" s="19"/>
      <c r="M129" s="19"/>
      <c r="N129" s="19"/>
    </row>
    <row r="130" spans="1:14" ht="31.5" x14ac:dyDescent="0.25">
      <c r="A130" s="12">
        <v>114</v>
      </c>
      <c r="B130" s="10" t="s">
        <v>82</v>
      </c>
      <c r="C130" s="19">
        <f>+D130+F130</f>
        <v>8529.7999999999993</v>
      </c>
      <c r="D130" s="19">
        <f>10578.7-573.3-808.9-500-181.6</f>
        <v>8514.9</v>
      </c>
      <c r="E130" s="19">
        <f>2186.6-87.1</f>
        <v>2099.5</v>
      </c>
      <c r="F130" s="19">
        <f>80.3-7.4-58</f>
        <v>14.9</v>
      </c>
      <c r="G130" s="19">
        <f>+H130+J130</f>
        <v>0</v>
      </c>
      <c r="H130" s="19"/>
      <c r="I130" s="19"/>
      <c r="J130" s="19"/>
      <c r="K130" s="19">
        <f>+C130+G130</f>
        <v>8529.7999999999993</v>
      </c>
      <c r="L130" s="19">
        <f t="shared" ref="L130:N130" si="134">+D130+H130</f>
        <v>8514.9</v>
      </c>
      <c r="M130" s="19">
        <f t="shared" si="134"/>
        <v>2099.5</v>
      </c>
      <c r="N130" s="19">
        <f t="shared" si="134"/>
        <v>14.9</v>
      </c>
    </row>
    <row r="131" spans="1:14" ht="31.5" x14ac:dyDescent="0.25">
      <c r="A131" s="12">
        <v>115</v>
      </c>
      <c r="B131" s="13" t="s">
        <v>103</v>
      </c>
      <c r="C131" s="19">
        <f>+D131+F131</f>
        <v>580.70000000000005</v>
      </c>
      <c r="D131" s="19">
        <v>573.29999999999995</v>
      </c>
      <c r="E131" s="19">
        <v>87.1</v>
      </c>
      <c r="F131" s="19">
        <v>7.4</v>
      </c>
      <c r="G131" s="19">
        <f>+H131+J131</f>
        <v>0</v>
      </c>
      <c r="H131" s="19"/>
      <c r="I131" s="19"/>
      <c r="J131" s="19"/>
      <c r="K131" s="19">
        <f t="shared" ref="K131:K132" si="135">+C131+G131</f>
        <v>580.70000000000005</v>
      </c>
      <c r="L131" s="19">
        <f t="shared" ref="L131:L132" si="136">+D131+H131</f>
        <v>573.29999999999995</v>
      </c>
      <c r="M131" s="19">
        <f t="shared" ref="M131:M132" si="137">+E131+I131</f>
        <v>87.1</v>
      </c>
      <c r="N131" s="19">
        <f t="shared" ref="N131:N132" si="138">+F131+J131</f>
        <v>7.4</v>
      </c>
    </row>
    <row r="132" spans="1:14" ht="47.25" x14ac:dyDescent="0.25">
      <c r="A132" s="12">
        <v>116</v>
      </c>
      <c r="B132" s="5" t="s">
        <v>104</v>
      </c>
      <c r="C132" s="19">
        <f>+D132+F132</f>
        <v>866.9</v>
      </c>
      <c r="D132" s="19">
        <v>808.9</v>
      </c>
      <c r="E132" s="19"/>
      <c r="F132" s="19">
        <v>58</v>
      </c>
      <c r="G132" s="19">
        <f>+H132+J132</f>
        <v>0</v>
      </c>
      <c r="H132" s="19"/>
      <c r="I132" s="19"/>
      <c r="J132" s="19"/>
      <c r="K132" s="19">
        <f t="shared" si="135"/>
        <v>866.9</v>
      </c>
      <c r="L132" s="19">
        <f t="shared" si="136"/>
        <v>808.9</v>
      </c>
      <c r="M132" s="19">
        <f t="shared" si="137"/>
        <v>0</v>
      </c>
      <c r="N132" s="19">
        <f t="shared" si="138"/>
        <v>58</v>
      </c>
    </row>
    <row r="133" spans="1:14" s="4" customFormat="1" ht="78.75" x14ac:dyDescent="0.25">
      <c r="A133" s="56" t="s">
        <v>223</v>
      </c>
      <c r="B133" s="58" t="s">
        <v>211</v>
      </c>
      <c r="C133" s="18"/>
      <c r="D133" s="18"/>
      <c r="E133" s="18"/>
      <c r="F133" s="18"/>
      <c r="G133" s="18">
        <f>+H133+J133</f>
        <v>2.1</v>
      </c>
      <c r="H133" s="18">
        <v>2.1</v>
      </c>
      <c r="I133" s="18"/>
      <c r="J133" s="18"/>
      <c r="K133" s="18">
        <f t="shared" ref="K133" si="139">+C133+G133</f>
        <v>2.1</v>
      </c>
      <c r="L133" s="18">
        <f t="shared" ref="L133" si="140">+D133+H133</f>
        <v>2.1</v>
      </c>
      <c r="M133" s="18">
        <f t="shared" ref="M133" si="141">+E133+I133</f>
        <v>0</v>
      </c>
      <c r="N133" s="18">
        <f t="shared" ref="N133" si="142">+F133+J133</f>
        <v>0</v>
      </c>
    </row>
    <row r="134" spans="1:14" ht="63" x14ac:dyDescent="0.25">
      <c r="A134" s="12">
        <v>117</v>
      </c>
      <c r="B134" s="13" t="s">
        <v>100</v>
      </c>
      <c r="C134" s="19">
        <f t="shared" ref="C134:N134" si="143">SUM(C136:C139)</f>
        <v>3780.7</v>
      </c>
      <c r="D134" s="19">
        <f t="shared" si="143"/>
        <v>3780.7</v>
      </c>
      <c r="E134" s="19">
        <f t="shared" si="143"/>
        <v>945.8</v>
      </c>
      <c r="F134" s="19">
        <f t="shared" si="143"/>
        <v>0</v>
      </c>
      <c r="G134" s="19">
        <f t="shared" si="143"/>
        <v>0</v>
      </c>
      <c r="H134" s="19">
        <f t="shared" si="143"/>
        <v>0</v>
      </c>
      <c r="I134" s="19">
        <f t="shared" si="143"/>
        <v>0</v>
      </c>
      <c r="J134" s="19">
        <f t="shared" si="143"/>
        <v>0</v>
      </c>
      <c r="K134" s="19">
        <f t="shared" si="143"/>
        <v>3780.7</v>
      </c>
      <c r="L134" s="19">
        <f t="shared" si="143"/>
        <v>3780.7</v>
      </c>
      <c r="M134" s="19">
        <f t="shared" si="143"/>
        <v>945.8</v>
      </c>
      <c r="N134" s="19">
        <f t="shared" si="143"/>
        <v>0</v>
      </c>
    </row>
    <row r="135" spans="1:14" ht="15.75" x14ac:dyDescent="0.25">
      <c r="A135" s="12">
        <v>118</v>
      </c>
      <c r="B135" s="23" t="s">
        <v>2</v>
      </c>
      <c r="C135" s="18">
        <f t="shared" ref="C135:C140" si="144">+D135+F135</f>
        <v>0</v>
      </c>
      <c r="D135" s="19"/>
      <c r="E135" s="19"/>
      <c r="F135" s="19"/>
      <c r="G135" s="18">
        <f t="shared" ref="G135:G140" si="145">+H135+J135</f>
        <v>0</v>
      </c>
      <c r="H135" s="19"/>
      <c r="I135" s="19"/>
      <c r="J135" s="19"/>
      <c r="K135" s="18">
        <f t="shared" ref="K135" si="146">+L135+N135</f>
        <v>0</v>
      </c>
      <c r="L135" s="19"/>
      <c r="M135" s="19"/>
      <c r="N135" s="19"/>
    </row>
    <row r="136" spans="1:14" ht="15.75" x14ac:dyDescent="0.25">
      <c r="A136" s="12">
        <v>119</v>
      </c>
      <c r="B136" s="5" t="s">
        <v>25</v>
      </c>
      <c r="C136" s="19">
        <f t="shared" si="144"/>
        <v>2058.8000000000002</v>
      </c>
      <c r="D136" s="19">
        <v>2058.8000000000002</v>
      </c>
      <c r="E136" s="19">
        <v>945.8</v>
      </c>
      <c r="F136" s="19"/>
      <c r="G136" s="19">
        <f t="shared" si="145"/>
        <v>0</v>
      </c>
      <c r="H136" s="19"/>
      <c r="I136" s="19"/>
      <c r="J136" s="19"/>
      <c r="K136" s="19">
        <f>+C136+G136</f>
        <v>2058.8000000000002</v>
      </c>
      <c r="L136" s="19">
        <f t="shared" ref="L136:N136" si="147">+D136+H136</f>
        <v>2058.8000000000002</v>
      </c>
      <c r="M136" s="19">
        <f t="shared" si="147"/>
        <v>945.8</v>
      </c>
      <c r="N136" s="19">
        <f t="shared" si="147"/>
        <v>0</v>
      </c>
    </row>
    <row r="137" spans="1:14" ht="31.5" x14ac:dyDescent="0.25">
      <c r="A137" s="12">
        <v>120</v>
      </c>
      <c r="B137" s="5" t="s">
        <v>101</v>
      </c>
      <c r="C137" s="19">
        <f t="shared" si="144"/>
        <v>718.3</v>
      </c>
      <c r="D137" s="19">
        <f>716.1+2.2</f>
        <v>718.3</v>
      </c>
      <c r="E137" s="19"/>
      <c r="F137" s="19"/>
      <c r="G137" s="19">
        <f t="shared" si="145"/>
        <v>0</v>
      </c>
      <c r="H137" s="19"/>
      <c r="I137" s="19"/>
      <c r="J137" s="19"/>
      <c r="K137" s="19">
        <f t="shared" ref="K137:K140" si="148">+C137+G137</f>
        <v>718.3</v>
      </c>
      <c r="L137" s="19">
        <f t="shared" ref="L137:L140" si="149">+D137+H137</f>
        <v>718.3</v>
      </c>
      <c r="M137" s="19">
        <f t="shared" ref="M137:M140" si="150">+E137+I137</f>
        <v>0</v>
      </c>
      <c r="N137" s="19">
        <f t="shared" ref="N137:N140" si="151">+F137+J137</f>
        <v>0</v>
      </c>
    </row>
    <row r="138" spans="1:14" ht="15.75" x14ac:dyDescent="0.25">
      <c r="A138" s="12">
        <v>121</v>
      </c>
      <c r="B138" s="5" t="s">
        <v>27</v>
      </c>
      <c r="C138" s="19">
        <f t="shared" si="144"/>
        <v>566.29999999999995</v>
      </c>
      <c r="D138" s="19">
        <v>566.29999999999995</v>
      </c>
      <c r="E138" s="19"/>
      <c r="F138" s="19"/>
      <c r="G138" s="19">
        <f t="shared" si="145"/>
        <v>0</v>
      </c>
      <c r="H138" s="19"/>
      <c r="I138" s="19"/>
      <c r="J138" s="19"/>
      <c r="K138" s="19">
        <f t="shared" si="148"/>
        <v>566.29999999999995</v>
      </c>
      <c r="L138" s="19">
        <f t="shared" si="149"/>
        <v>566.29999999999995</v>
      </c>
      <c r="M138" s="19">
        <f t="shared" si="150"/>
        <v>0</v>
      </c>
      <c r="N138" s="19">
        <f t="shared" si="151"/>
        <v>0</v>
      </c>
    </row>
    <row r="139" spans="1:14" ht="31.5" x14ac:dyDescent="0.25">
      <c r="A139" s="12">
        <v>122</v>
      </c>
      <c r="B139" s="13" t="s">
        <v>120</v>
      </c>
      <c r="C139" s="19">
        <f t="shared" si="144"/>
        <v>437.3</v>
      </c>
      <c r="D139" s="19">
        <v>437.3</v>
      </c>
      <c r="E139" s="19"/>
      <c r="F139" s="19"/>
      <c r="G139" s="19">
        <f t="shared" si="145"/>
        <v>0</v>
      </c>
      <c r="H139" s="19"/>
      <c r="I139" s="19"/>
      <c r="J139" s="19"/>
      <c r="K139" s="19">
        <f t="shared" si="148"/>
        <v>437.3</v>
      </c>
      <c r="L139" s="19">
        <f t="shared" si="149"/>
        <v>437.3</v>
      </c>
      <c r="M139" s="19">
        <f t="shared" si="150"/>
        <v>0</v>
      </c>
      <c r="N139" s="19">
        <f t="shared" si="151"/>
        <v>0</v>
      </c>
    </row>
    <row r="140" spans="1:14" ht="47.25" x14ac:dyDescent="0.25">
      <c r="A140" s="12">
        <v>123</v>
      </c>
      <c r="B140" s="13" t="s">
        <v>102</v>
      </c>
      <c r="C140" s="19">
        <f t="shared" si="144"/>
        <v>372.1</v>
      </c>
      <c r="D140" s="19">
        <v>372.1</v>
      </c>
      <c r="E140" s="19">
        <v>279.8</v>
      </c>
      <c r="F140" s="19"/>
      <c r="G140" s="19">
        <f t="shared" si="145"/>
        <v>0</v>
      </c>
      <c r="H140" s="19"/>
      <c r="I140" s="19"/>
      <c r="J140" s="19"/>
      <c r="K140" s="19">
        <f t="shared" si="148"/>
        <v>372.1</v>
      </c>
      <c r="L140" s="19">
        <f t="shared" si="149"/>
        <v>372.1</v>
      </c>
      <c r="M140" s="19">
        <f t="shared" si="150"/>
        <v>279.8</v>
      </c>
      <c r="N140" s="19">
        <f t="shared" si="151"/>
        <v>0</v>
      </c>
    </row>
    <row r="141" spans="1:14" ht="15.75" x14ac:dyDescent="0.25">
      <c r="A141" s="12">
        <v>124</v>
      </c>
      <c r="B141" s="6" t="s">
        <v>105</v>
      </c>
      <c r="C141" s="18">
        <f t="shared" ref="C141:N141" si="152">SUM(C143:C148)</f>
        <v>1622.8</v>
      </c>
      <c r="D141" s="18">
        <f t="shared" si="152"/>
        <v>1601.4</v>
      </c>
      <c r="E141" s="18">
        <f t="shared" si="152"/>
        <v>849.7</v>
      </c>
      <c r="F141" s="18">
        <f t="shared" si="152"/>
        <v>21.4</v>
      </c>
      <c r="G141" s="18">
        <f t="shared" si="152"/>
        <v>0</v>
      </c>
      <c r="H141" s="18">
        <f t="shared" si="152"/>
        <v>0</v>
      </c>
      <c r="I141" s="18">
        <f t="shared" si="152"/>
        <v>0</v>
      </c>
      <c r="J141" s="18">
        <f t="shared" si="152"/>
        <v>0</v>
      </c>
      <c r="K141" s="18">
        <f t="shared" si="152"/>
        <v>1622.8</v>
      </c>
      <c r="L141" s="18">
        <f t="shared" si="152"/>
        <v>1601.4</v>
      </c>
      <c r="M141" s="18">
        <f t="shared" si="152"/>
        <v>849.7</v>
      </c>
      <c r="N141" s="18">
        <f t="shared" si="152"/>
        <v>21.4</v>
      </c>
    </row>
    <row r="142" spans="1:14" ht="15.75" x14ac:dyDescent="0.25">
      <c r="A142" s="12">
        <v>125</v>
      </c>
      <c r="B142" s="23" t="s">
        <v>2</v>
      </c>
      <c r="C142" s="18">
        <f t="shared" ref="C142:C147" si="153">+D142+F142</f>
        <v>0</v>
      </c>
      <c r="D142" s="19"/>
      <c r="E142" s="19"/>
      <c r="F142" s="19"/>
      <c r="G142" s="18">
        <f t="shared" ref="G142:G147" si="154">+H142+J142</f>
        <v>0</v>
      </c>
      <c r="H142" s="19"/>
      <c r="I142" s="19"/>
      <c r="J142" s="19"/>
      <c r="K142" s="18">
        <f t="shared" ref="K142" si="155">+L142+N142</f>
        <v>0</v>
      </c>
      <c r="L142" s="19"/>
      <c r="M142" s="19"/>
      <c r="N142" s="19"/>
    </row>
    <row r="143" spans="1:14" ht="31.5" x14ac:dyDescent="0.25">
      <c r="A143" s="12">
        <v>126</v>
      </c>
      <c r="B143" s="5" t="s">
        <v>158</v>
      </c>
      <c r="C143" s="19">
        <f t="shared" si="153"/>
        <v>151.9</v>
      </c>
      <c r="D143" s="19">
        <f>5.4+15+130</f>
        <v>150.4</v>
      </c>
      <c r="E143" s="19">
        <v>4.0999999999999996</v>
      </c>
      <c r="F143" s="19">
        <v>1.5</v>
      </c>
      <c r="G143" s="19">
        <f t="shared" si="154"/>
        <v>0</v>
      </c>
      <c r="H143" s="19"/>
      <c r="I143" s="19"/>
      <c r="J143" s="19"/>
      <c r="K143" s="19">
        <f>+C143+G143</f>
        <v>151.9</v>
      </c>
      <c r="L143" s="19">
        <f t="shared" ref="L143:N143" si="156">+D143+H143</f>
        <v>150.4</v>
      </c>
      <c r="M143" s="19">
        <f t="shared" si="156"/>
        <v>4.0999999999999996</v>
      </c>
      <c r="N143" s="19">
        <f t="shared" si="156"/>
        <v>1.5</v>
      </c>
    </row>
    <row r="144" spans="1:14" ht="31.5" x14ac:dyDescent="0.25">
      <c r="A144" s="12">
        <v>127</v>
      </c>
      <c r="B144" s="5" t="s">
        <v>159</v>
      </c>
      <c r="C144" s="19">
        <f t="shared" si="153"/>
        <v>18.8</v>
      </c>
      <c r="D144" s="19">
        <v>18.8</v>
      </c>
      <c r="E144" s="19">
        <v>13.9</v>
      </c>
      <c r="F144" s="19"/>
      <c r="G144" s="19">
        <f t="shared" si="154"/>
        <v>0</v>
      </c>
      <c r="H144" s="19"/>
      <c r="I144" s="19"/>
      <c r="J144" s="19"/>
      <c r="K144" s="19">
        <f t="shared" ref="K144:K147" si="157">+C144+G144</f>
        <v>18.8</v>
      </c>
      <c r="L144" s="19">
        <f t="shared" ref="L144:L147" si="158">+D144+H144</f>
        <v>18.8</v>
      </c>
      <c r="M144" s="19">
        <f t="shared" ref="M144:M147" si="159">+E144+I144</f>
        <v>13.9</v>
      </c>
      <c r="N144" s="19">
        <f t="shared" ref="N144:N147" si="160">+F144+J144</f>
        <v>0</v>
      </c>
    </row>
    <row r="145" spans="1:14" ht="31.5" x14ac:dyDescent="0.25">
      <c r="A145" s="12">
        <v>128</v>
      </c>
      <c r="B145" s="5" t="s">
        <v>108</v>
      </c>
      <c r="C145" s="19">
        <f t="shared" si="153"/>
        <v>96.2</v>
      </c>
      <c r="D145" s="19">
        <v>96.2</v>
      </c>
      <c r="E145" s="19"/>
      <c r="F145" s="19"/>
      <c r="G145" s="19">
        <f t="shared" si="154"/>
        <v>0</v>
      </c>
      <c r="H145" s="19"/>
      <c r="I145" s="19"/>
      <c r="J145" s="19"/>
      <c r="K145" s="19">
        <f t="shared" si="157"/>
        <v>96.2</v>
      </c>
      <c r="L145" s="19">
        <f t="shared" si="158"/>
        <v>96.2</v>
      </c>
      <c r="M145" s="19">
        <f t="shared" si="159"/>
        <v>0</v>
      </c>
      <c r="N145" s="19">
        <f t="shared" si="160"/>
        <v>0</v>
      </c>
    </row>
    <row r="146" spans="1:14" ht="31.5" x14ac:dyDescent="0.25">
      <c r="A146" s="12">
        <v>129</v>
      </c>
      <c r="B146" s="10" t="s">
        <v>109</v>
      </c>
      <c r="C146" s="19">
        <f t="shared" si="153"/>
        <v>10.7</v>
      </c>
      <c r="D146" s="19">
        <v>10.7</v>
      </c>
      <c r="E146" s="19"/>
      <c r="F146" s="19"/>
      <c r="G146" s="19">
        <f t="shared" si="154"/>
        <v>0</v>
      </c>
      <c r="H146" s="19"/>
      <c r="I146" s="19"/>
      <c r="J146" s="19"/>
      <c r="K146" s="19">
        <f t="shared" si="157"/>
        <v>10.7</v>
      </c>
      <c r="L146" s="19">
        <f t="shared" si="158"/>
        <v>10.7</v>
      </c>
      <c r="M146" s="19">
        <f t="shared" si="159"/>
        <v>0</v>
      </c>
      <c r="N146" s="19">
        <f t="shared" si="160"/>
        <v>0</v>
      </c>
    </row>
    <row r="147" spans="1:14" ht="47.25" x14ac:dyDescent="0.25">
      <c r="A147" s="12">
        <v>130</v>
      </c>
      <c r="B147" s="13" t="s">
        <v>106</v>
      </c>
      <c r="C147" s="19">
        <f t="shared" si="153"/>
        <v>897.1</v>
      </c>
      <c r="D147" s="19">
        <f>897.1-19.9</f>
        <v>877.2</v>
      </c>
      <c r="E147" s="19">
        <v>556.4</v>
      </c>
      <c r="F147" s="19">
        <v>19.899999999999999</v>
      </c>
      <c r="G147" s="19">
        <f t="shared" si="154"/>
        <v>0</v>
      </c>
      <c r="H147" s="19"/>
      <c r="I147" s="19"/>
      <c r="J147" s="19"/>
      <c r="K147" s="19">
        <f t="shared" si="157"/>
        <v>897.1</v>
      </c>
      <c r="L147" s="19">
        <f t="shared" si="158"/>
        <v>877.2</v>
      </c>
      <c r="M147" s="19">
        <f t="shared" si="159"/>
        <v>556.4</v>
      </c>
      <c r="N147" s="19">
        <f t="shared" si="160"/>
        <v>19.899999999999999</v>
      </c>
    </row>
    <row r="148" spans="1:14" ht="63" x14ac:dyDescent="0.25">
      <c r="A148" s="12">
        <v>131</v>
      </c>
      <c r="B148" s="13" t="s">
        <v>107</v>
      </c>
      <c r="C148" s="19">
        <f t="shared" ref="C148:N148" si="161">+C150+C151</f>
        <v>448.1</v>
      </c>
      <c r="D148" s="19">
        <f t="shared" si="161"/>
        <v>448.1</v>
      </c>
      <c r="E148" s="19">
        <f t="shared" si="161"/>
        <v>275.3</v>
      </c>
      <c r="F148" s="19">
        <f t="shared" si="161"/>
        <v>0</v>
      </c>
      <c r="G148" s="19">
        <f t="shared" si="161"/>
        <v>0</v>
      </c>
      <c r="H148" s="19">
        <f t="shared" si="161"/>
        <v>0</v>
      </c>
      <c r="I148" s="19">
        <f t="shared" si="161"/>
        <v>0</v>
      </c>
      <c r="J148" s="19">
        <f t="shared" si="161"/>
        <v>0</v>
      </c>
      <c r="K148" s="19">
        <f t="shared" si="161"/>
        <v>448.1</v>
      </c>
      <c r="L148" s="19">
        <f t="shared" si="161"/>
        <v>448.1</v>
      </c>
      <c r="M148" s="19">
        <f t="shared" si="161"/>
        <v>275.3</v>
      </c>
      <c r="N148" s="19">
        <f t="shared" si="161"/>
        <v>0</v>
      </c>
    </row>
    <row r="149" spans="1:14" ht="15.75" x14ac:dyDescent="0.25">
      <c r="A149" s="12">
        <v>132</v>
      </c>
      <c r="B149" s="23" t="s">
        <v>2</v>
      </c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</row>
    <row r="150" spans="1:14" ht="15.75" x14ac:dyDescent="0.25">
      <c r="A150" s="12">
        <v>133</v>
      </c>
      <c r="B150" s="13" t="s">
        <v>28</v>
      </c>
      <c r="C150" s="19">
        <f>+D150+F150</f>
        <v>278.5</v>
      </c>
      <c r="D150" s="19">
        <v>278.5</v>
      </c>
      <c r="E150" s="19">
        <v>185.5</v>
      </c>
      <c r="F150" s="19"/>
      <c r="G150" s="19">
        <f>+H150+J150</f>
        <v>0</v>
      </c>
      <c r="H150" s="19"/>
      <c r="I150" s="19"/>
      <c r="J150" s="19"/>
      <c r="K150" s="19">
        <f t="shared" ref="K150" si="162">+C150+G150</f>
        <v>278.5</v>
      </c>
      <c r="L150" s="19">
        <f t="shared" ref="L150" si="163">+D150+H150</f>
        <v>278.5</v>
      </c>
      <c r="M150" s="19">
        <f t="shared" ref="M150" si="164">+E150+I150</f>
        <v>185.5</v>
      </c>
      <c r="N150" s="19">
        <f t="shared" ref="N150" si="165">+F150+J150</f>
        <v>0</v>
      </c>
    </row>
    <row r="151" spans="1:14" ht="15.75" x14ac:dyDescent="0.25">
      <c r="A151" s="12">
        <v>134</v>
      </c>
      <c r="B151" s="13" t="s">
        <v>29</v>
      </c>
      <c r="C151" s="19">
        <f>+D151+F151</f>
        <v>169.6</v>
      </c>
      <c r="D151" s="19">
        <v>169.6</v>
      </c>
      <c r="E151" s="19">
        <v>89.8</v>
      </c>
      <c r="F151" s="19"/>
      <c r="G151" s="19">
        <f>+H151+J151</f>
        <v>0</v>
      </c>
      <c r="H151" s="19"/>
      <c r="I151" s="19"/>
      <c r="J151" s="19"/>
      <c r="K151" s="19">
        <f>+L151+N151</f>
        <v>169.6</v>
      </c>
      <c r="L151" s="19">
        <v>169.6</v>
      </c>
      <c r="M151" s="19">
        <v>89.8</v>
      </c>
      <c r="N151" s="19"/>
    </row>
    <row r="152" spans="1:14" ht="15.75" x14ac:dyDescent="0.25">
      <c r="A152" s="12">
        <v>135</v>
      </c>
      <c r="B152" s="6" t="s">
        <v>110</v>
      </c>
      <c r="C152" s="18">
        <f t="shared" ref="C152:N152" si="166">+C7+C9+C49+C85+C90+C111+C127</f>
        <v>139355.5</v>
      </c>
      <c r="D152" s="18">
        <f t="shared" si="166"/>
        <v>121132.2</v>
      </c>
      <c r="E152" s="18">
        <f t="shared" si="166"/>
        <v>53235.8</v>
      </c>
      <c r="F152" s="18">
        <f t="shared" si="166"/>
        <v>18223.3</v>
      </c>
      <c r="G152" s="18">
        <f t="shared" si="166"/>
        <v>3841.2</v>
      </c>
      <c r="H152" s="18">
        <f t="shared" si="166"/>
        <v>1621.6</v>
      </c>
      <c r="I152" s="18">
        <f t="shared" si="166"/>
        <v>0</v>
      </c>
      <c r="J152" s="18">
        <f t="shared" si="166"/>
        <v>2219.6</v>
      </c>
      <c r="K152" s="18">
        <f t="shared" si="166"/>
        <v>143196.70000000001</v>
      </c>
      <c r="L152" s="18">
        <f t="shared" si="166"/>
        <v>122753.8</v>
      </c>
      <c r="M152" s="18">
        <f t="shared" si="166"/>
        <v>53235.8</v>
      </c>
      <c r="N152" s="18">
        <f t="shared" si="166"/>
        <v>20442.900000000001</v>
      </c>
    </row>
    <row r="153" spans="1:14" ht="15.75" x14ac:dyDescent="0.25">
      <c r="A153" s="12">
        <v>136</v>
      </c>
      <c r="B153" s="23" t="s">
        <v>2</v>
      </c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</row>
    <row r="154" spans="1:14" ht="15.75" x14ac:dyDescent="0.25">
      <c r="A154" s="12">
        <v>137</v>
      </c>
      <c r="B154" s="5" t="s">
        <v>185</v>
      </c>
      <c r="C154" s="19">
        <f>+D154+F154</f>
        <v>3579.7</v>
      </c>
      <c r="D154" s="19"/>
      <c r="E154" s="19"/>
      <c r="F154" s="19">
        <v>3579.7</v>
      </c>
      <c r="G154" s="19">
        <f>+H154+J154</f>
        <v>0</v>
      </c>
      <c r="H154" s="19"/>
      <c r="I154" s="19"/>
      <c r="J154" s="19"/>
      <c r="K154" s="19">
        <f>+L154+N154</f>
        <v>3579.7</v>
      </c>
      <c r="L154" s="19"/>
      <c r="M154" s="19"/>
      <c r="N154" s="19">
        <v>3579.7</v>
      </c>
    </row>
    <row r="155" spans="1:14" ht="15.75" x14ac:dyDescent="0.25">
      <c r="A155" s="12">
        <v>138</v>
      </c>
      <c r="B155" s="6" t="s">
        <v>186</v>
      </c>
      <c r="C155" s="18">
        <f t="shared" ref="C155:N155" si="167">+C152-C154</f>
        <v>135775.79999999999</v>
      </c>
      <c r="D155" s="18">
        <f t="shared" si="167"/>
        <v>121132.2</v>
      </c>
      <c r="E155" s="18">
        <f t="shared" si="167"/>
        <v>53235.8</v>
      </c>
      <c r="F155" s="18">
        <f t="shared" si="167"/>
        <v>14643.6</v>
      </c>
      <c r="G155" s="18">
        <f t="shared" si="167"/>
        <v>3841.2</v>
      </c>
      <c r="H155" s="18">
        <f t="shared" si="167"/>
        <v>1621.6</v>
      </c>
      <c r="I155" s="18">
        <f t="shared" si="167"/>
        <v>0</v>
      </c>
      <c r="J155" s="18">
        <f t="shared" si="167"/>
        <v>2219.6</v>
      </c>
      <c r="K155" s="18">
        <f t="shared" si="167"/>
        <v>139617</v>
      </c>
      <c r="L155" s="18">
        <f t="shared" si="167"/>
        <v>122753.8</v>
      </c>
      <c r="M155" s="18">
        <f t="shared" si="167"/>
        <v>53235.8</v>
      </c>
      <c r="N155" s="18">
        <f t="shared" si="167"/>
        <v>16863.2</v>
      </c>
    </row>
    <row r="156" spans="1:14" ht="15.75" x14ac:dyDescent="0.25">
      <c r="A156" s="45"/>
      <c r="B156" s="46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</row>
    <row r="157" spans="1:14" ht="15.75" x14ac:dyDescent="0.25">
      <c r="A157" s="45"/>
      <c r="B157" s="52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</row>
  </sheetData>
  <mergeCells count="17">
    <mergeCell ref="K2:N2"/>
    <mergeCell ref="K3:K5"/>
    <mergeCell ref="L3:N3"/>
    <mergeCell ref="L4:M4"/>
    <mergeCell ref="N4:N5"/>
    <mergeCell ref="C2:F2"/>
    <mergeCell ref="G2:J2"/>
    <mergeCell ref="G3:G5"/>
    <mergeCell ref="H3:J3"/>
    <mergeCell ref="H4:I4"/>
    <mergeCell ref="J4:J5"/>
    <mergeCell ref="A3:A5"/>
    <mergeCell ref="B3:B5"/>
    <mergeCell ref="C3:C5"/>
    <mergeCell ref="D3:F3"/>
    <mergeCell ref="D4:E4"/>
    <mergeCell ref="F4:F5"/>
  </mergeCells>
  <pageMargins left="0.94488188976377963" right="0.35433070866141736" top="0.86614173228346458" bottom="0.39370078740157483" header="0" footer="0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showZeros="0" zoomScaleNormal="100" workbookViewId="0">
      <selection activeCell="L1" sqref="L1"/>
    </sheetView>
  </sheetViews>
  <sheetFormatPr defaultColWidth="10.140625" defaultRowHeight="12.75" x14ac:dyDescent="0.2"/>
  <cols>
    <col min="1" max="1" width="5.28515625" style="2" customWidth="1"/>
    <col min="2" max="2" width="23" style="2" customWidth="1"/>
    <col min="3" max="3" width="18" style="2" customWidth="1"/>
    <col min="4" max="4" width="11" style="2" customWidth="1"/>
    <col min="5" max="5" width="11.28515625" style="2" customWidth="1"/>
    <col min="6" max="7" width="11.140625" style="2" customWidth="1"/>
    <col min="8" max="8" width="11" style="2" customWidth="1"/>
    <col min="9" max="9" width="10.42578125" style="2" customWidth="1"/>
    <col min="10" max="11" width="11.140625" style="2" customWidth="1"/>
    <col min="12" max="12" width="11.85546875" style="2" customWidth="1"/>
    <col min="13" max="13" width="12.7109375" style="2" customWidth="1"/>
    <col min="14" max="15" width="11.140625" style="2" customWidth="1"/>
    <col min="16" max="16" width="10.140625" style="2"/>
    <col min="17" max="17" width="16.28515625" style="2" customWidth="1"/>
    <col min="18" max="232" width="10.140625" style="2"/>
    <col min="233" max="233" width="5.28515625" style="2" customWidth="1"/>
    <col min="234" max="234" width="23" style="2" customWidth="1"/>
    <col min="235" max="235" width="18" style="2" customWidth="1"/>
    <col min="236" max="236" width="12" style="2" customWidth="1"/>
    <col min="237" max="237" width="11" style="2" customWidth="1"/>
    <col min="238" max="238" width="10.85546875" style="2" customWidth="1"/>
    <col min="239" max="239" width="9.42578125" style="2" customWidth="1"/>
    <col min="240" max="488" width="10.140625" style="2"/>
    <col min="489" max="489" width="5.28515625" style="2" customWidth="1"/>
    <col min="490" max="490" width="23" style="2" customWidth="1"/>
    <col min="491" max="491" width="18" style="2" customWidth="1"/>
    <col min="492" max="492" width="12" style="2" customWidth="1"/>
    <col min="493" max="493" width="11" style="2" customWidth="1"/>
    <col min="494" max="494" width="10.85546875" style="2" customWidth="1"/>
    <col min="495" max="495" width="9.42578125" style="2" customWidth="1"/>
    <col min="496" max="744" width="10.140625" style="2"/>
    <col min="745" max="745" width="5.28515625" style="2" customWidth="1"/>
    <col min="746" max="746" width="23" style="2" customWidth="1"/>
    <col min="747" max="747" width="18" style="2" customWidth="1"/>
    <col min="748" max="748" width="12" style="2" customWidth="1"/>
    <col min="749" max="749" width="11" style="2" customWidth="1"/>
    <col min="750" max="750" width="10.85546875" style="2" customWidth="1"/>
    <col min="751" max="751" width="9.42578125" style="2" customWidth="1"/>
    <col min="752" max="1000" width="10.140625" style="2"/>
    <col min="1001" max="1001" width="5.28515625" style="2" customWidth="1"/>
    <col min="1002" max="1002" width="23" style="2" customWidth="1"/>
    <col min="1003" max="1003" width="18" style="2" customWidth="1"/>
    <col min="1004" max="1004" width="12" style="2" customWidth="1"/>
    <col min="1005" max="1005" width="11" style="2" customWidth="1"/>
    <col min="1006" max="1006" width="10.85546875" style="2" customWidth="1"/>
    <col min="1007" max="1007" width="9.42578125" style="2" customWidth="1"/>
    <col min="1008" max="1256" width="10.140625" style="2"/>
    <col min="1257" max="1257" width="5.28515625" style="2" customWidth="1"/>
    <col min="1258" max="1258" width="23" style="2" customWidth="1"/>
    <col min="1259" max="1259" width="18" style="2" customWidth="1"/>
    <col min="1260" max="1260" width="12" style="2" customWidth="1"/>
    <col min="1261" max="1261" width="11" style="2" customWidth="1"/>
    <col min="1262" max="1262" width="10.85546875" style="2" customWidth="1"/>
    <col min="1263" max="1263" width="9.42578125" style="2" customWidth="1"/>
    <col min="1264" max="1512" width="10.140625" style="2"/>
    <col min="1513" max="1513" width="5.28515625" style="2" customWidth="1"/>
    <col min="1514" max="1514" width="23" style="2" customWidth="1"/>
    <col min="1515" max="1515" width="18" style="2" customWidth="1"/>
    <col min="1516" max="1516" width="12" style="2" customWidth="1"/>
    <col min="1517" max="1517" width="11" style="2" customWidth="1"/>
    <col min="1518" max="1518" width="10.85546875" style="2" customWidth="1"/>
    <col min="1519" max="1519" width="9.42578125" style="2" customWidth="1"/>
    <col min="1520" max="1768" width="10.140625" style="2"/>
    <col min="1769" max="1769" width="5.28515625" style="2" customWidth="1"/>
    <col min="1770" max="1770" width="23" style="2" customWidth="1"/>
    <col min="1771" max="1771" width="18" style="2" customWidth="1"/>
    <col min="1772" max="1772" width="12" style="2" customWidth="1"/>
    <col min="1773" max="1773" width="11" style="2" customWidth="1"/>
    <col min="1774" max="1774" width="10.85546875" style="2" customWidth="1"/>
    <col min="1775" max="1775" width="9.42578125" style="2" customWidth="1"/>
    <col min="1776" max="2024" width="10.140625" style="2"/>
    <col min="2025" max="2025" width="5.28515625" style="2" customWidth="1"/>
    <col min="2026" max="2026" width="23" style="2" customWidth="1"/>
    <col min="2027" max="2027" width="18" style="2" customWidth="1"/>
    <col min="2028" max="2028" width="12" style="2" customWidth="1"/>
    <col min="2029" max="2029" width="11" style="2" customWidth="1"/>
    <col min="2030" max="2030" width="10.85546875" style="2" customWidth="1"/>
    <col min="2031" max="2031" width="9.42578125" style="2" customWidth="1"/>
    <col min="2032" max="2280" width="10.140625" style="2"/>
    <col min="2281" max="2281" width="5.28515625" style="2" customWidth="1"/>
    <col min="2282" max="2282" width="23" style="2" customWidth="1"/>
    <col min="2283" max="2283" width="18" style="2" customWidth="1"/>
    <col min="2284" max="2284" width="12" style="2" customWidth="1"/>
    <col min="2285" max="2285" width="11" style="2" customWidth="1"/>
    <col min="2286" max="2286" width="10.85546875" style="2" customWidth="1"/>
    <col min="2287" max="2287" width="9.42578125" style="2" customWidth="1"/>
    <col min="2288" max="2536" width="10.140625" style="2"/>
    <col min="2537" max="2537" width="5.28515625" style="2" customWidth="1"/>
    <col min="2538" max="2538" width="23" style="2" customWidth="1"/>
    <col min="2539" max="2539" width="18" style="2" customWidth="1"/>
    <col min="2540" max="2540" width="12" style="2" customWidth="1"/>
    <col min="2541" max="2541" width="11" style="2" customWidth="1"/>
    <col min="2542" max="2542" width="10.85546875" style="2" customWidth="1"/>
    <col min="2543" max="2543" width="9.42578125" style="2" customWidth="1"/>
    <col min="2544" max="2792" width="10.140625" style="2"/>
    <col min="2793" max="2793" width="5.28515625" style="2" customWidth="1"/>
    <col min="2794" max="2794" width="23" style="2" customWidth="1"/>
    <col min="2795" max="2795" width="18" style="2" customWidth="1"/>
    <col min="2796" max="2796" width="12" style="2" customWidth="1"/>
    <col min="2797" max="2797" width="11" style="2" customWidth="1"/>
    <col min="2798" max="2798" width="10.85546875" style="2" customWidth="1"/>
    <col min="2799" max="2799" width="9.42578125" style="2" customWidth="1"/>
    <col min="2800" max="3048" width="10.140625" style="2"/>
    <col min="3049" max="3049" width="5.28515625" style="2" customWidth="1"/>
    <col min="3050" max="3050" width="23" style="2" customWidth="1"/>
    <col min="3051" max="3051" width="18" style="2" customWidth="1"/>
    <col min="3052" max="3052" width="12" style="2" customWidth="1"/>
    <col min="3053" max="3053" width="11" style="2" customWidth="1"/>
    <col min="3054" max="3054" width="10.85546875" style="2" customWidth="1"/>
    <col min="3055" max="3055" width="9.42578125" style="2" customWidth="1"/>
    <col min="3056" max="3304" width="10.140625" style="2"/>
    <col min="3305" max="3305" width="5.28515625" style="2" customWidth="1"/>
    <col min="3306" max="3306" width="23" style="2" customWidth="1"/>
    <col min="3307" max="3307" width="18" style="2" customWidth="1"/>
    <col min="3308" max="3308" width="12" style="2" customWidth="1"/>
    <col min="3309" max="3309" width="11" style="2" customWidth="1"/>
    <col min="3310" max="3310" width="10.85546875" style="2" customWidth="1"/>
    <col min="3311" max="3311" width="9.42578125" style="2" customWidth="1"/>
    <col min="3312" max="3560" width="10.140625" style="2"/>
    <col min="3561" max="3561" width="5.28515625" style="2" customWidth="1"/>
    <col min="3562" max="3562" width="23" style="2" customWidth="1"/>
    <col min="3563" max="3563" width="18" style="2" customWidth="1"/>
    <col min="3564" max="3564" width="12" style="2" customWidth="1"/>
    <col min="3565" max="3565" width="11" style="2" customWidth="1"/>
    <col min="3566" max="3566" width="10.85546875" style="2" customWidth="1"/>
    <col min="3567" max="3567" width="9.42578125" style="2" customWidth="1"/>
    <col min="3568" max="3816" width="10.140625" style="2"/>
    <col min="3817" max="3817" width="5.28515625" style="2" customWidth="1"/>
    <col min="3818" max="3818" width="23" style="2" customWidth="1"/>
    <col min="3819" max="3819" width="18" style="2" customWidth="1"/>
    <col min="3820" max="3820" width="12" style="2" customWidth="1"/>
    <col min="3821" max="3821" width="11" style="2" customWidth="1"/>
    <col min="3822" max="3822" width="10.85546875" style="2" customWidth="1"/>
    <col min="3823" max="3823" width="9.42578125" style="2" customWidth="1"/>
    <col min="3824" max="4072" width="10.140625" style="2"/>
    <col min="4073" max="4073" width="5.28515625" style="2" customWidth="1"/>
    <col min="4074" max="4074" width="23" style="2" customWidth="1"/>
    <col min="4075" max="4075" width="18" style="2" customWidth="1"/>
    <col min="4076" max="4076" width="12" style="2" customWidth="1"/>
    <col min="4077" max="4077" width="11" style="2" customWidth="1"/>
    <col min="4078" max="4078" width="10.85546875" style="2" customWidth="1"/>
    <col min="4079" max="4079" width="9.42578125" style="2" customWidth="1"/>
    <col min="4080" max="4328" width="10.140625" style="2"/>
    <col min="4329" max="4329" width="5.28515625" style="2" customWidth="1"/>
    <col min="4330" max="4330" width="23" style="2" customWidth="1"/>
    <col min="4331" max="4331" width="18" style="2" customWidth="1"/>
    <col min="4332" max="4332" width="12" style="2" customWidth="1"/>
    <col min="4333" max="4333" width="11" style="2" customWidth="1"/>
    <col min="4334" max="4334" width="10.85546875" style="2" customWidth="1"/>
    <col min="4335" max="4335" width="9.42578125" style="2" customWidth="1"/>
    <col min="4336" max="4584" width="10.140625" style="2"/>
    <col min="4585" max="4585" width="5.28515625" style="2" customWidth="1"/>
    <col min="4586" max="4586" width="23" style="2" customWidth="1"/>
    <col min="4587" max="4587" width="18" style="2" customWidth="1"/>
    <col min="4588" max="4588" width="12" style="2" customWidth="1"/>
    <col min="4589" max="4589" width="11" style="2" customWidth="1"/>
    <col min="4590" max="4590" width="10.85546875" style="2" customWidth="1"/>
    <col min="4591" max="4591" width="9.42578125" style="2" customWidth="1"/>
    <col min="4592" max="4840" width="10.140625" style="2"/>
    <col min="4841" max="4841" width="5.28515625" style="2" customWidth="1"/>
    <col min="4842" max="4842" width="23" style="2" customWidth="1"/>
    <col min="4843" max="4843" width="18" style="2" customWidth="1"/>
    <col min="4844" max="4844" width="12" style="2" customWidth="1"/>
    <col min="4845" max="4845" width="11" style="2" customWidth="1"/>
    <col min="4846" max="4846" width="10.85546875" style="2" customWidth="1"/>
    <col min="4847" max="4847" width="9.42578125" style="2" customWidth="1"/>
    <col min="4848" max="5096" width="10.140625" style="2"/>
    <col min="5097" max="5097" width="5.28515625" style="2" customWidth="1"/>
    <col min="5098" max="5098" width="23" style="2" customWidth="1"/>
    <col min="5099" max="5099" width="18" style="2" customWidth="1"/>
    <col min="5100" max="5100" width="12" style="2" customWidth="1"/>
    <col min="5101" max="5101" width="11" style="2" customWidth="1"/>
    <col min="5102" max="5102" width="10.85546875" style="2" customWidth="1"/>
    <col min="5103" max="5103" width="9.42578125" style="2" customWidth="1"/>
    <col min="5104" max="5352" width="10.140625" style="2"/>
    <col min="5353" max="5353" width="5.28515625" style="2" customWidth="1"/>
    <col min="5354" max="5354" width="23" style="2" customWidth="1"/>
    <col min="5355" max="5355" width="18" style="2" customWidth="1"/>
    <col min="5356" max="5356" width="12" style="2" customWidth="1"/>
    <col min="5357" max="5357" width="11" style="2" customWidth="1"/>
    <col min="5358" max="5358" width="10.85546875" style="2" customWidth="1"/>
    <col min="5359" max="5359" width="9.42578125" style="2" customWidth="1"/>
    <col min="5360" max="5608" width="10.140625" style="2"/>
    <col min="5609" max="5609" width="5.28515625" style="2" customWidth="1"/>
    <col min="5610" max="5610" width="23" style="2" customWidth="1"/>
    <col min="5611" max="5611" width="18" style="2" customWidth="1"/>
    <col min="5612" max="5612" width="12" style="2" customWidth="1"/>
    <col min="5613" max="5613" width="11" style="2" customWidth="1"/>
    <col min="5614" max="5614" width="10.85546875" style="2" customWidth="1"/>
    <col min="5615" max="5615" width="9.42578125" style="2" customWidth="1"/>
    <col min="5616" max="5864" width="10.140625" style="2"/>
    <col min="5865" max="5865" width="5.28515625" style="2" customWidth="1"/>
    <col min="5866" max="5866" width="23" style="2" customWidth="1"/>
    <col min="5867" max="5867" width="18" style="2" customWidth="1"/>
    <col min="5868" max="5868" width="12" style="2" customWidth="1"/>
    <col min="5869" max="5869" width="11" style="2" customWidth="1"/>
    <col min="5870" max="5870" width="10.85546875" style="2" customWidth="1"/>
    <col min="5871" max="5871" width="9.42578125" style="2" customWidth="1"/>
    <col min="5872" max="6120" width="10.140625" style="2"/>
    <col min="6121" max="6121" width="5.28515625" style="2" customWidth="1"/>
    <col min="6122" max="6122" width="23" style="2" customWidth="1"/>
    <col min="6123" max="6123" width="18" style="2" customWidth="1"/>
    <col min="6124" max="6124" width="12" style="2" customWidth="1"/>
    <col min="6125" max="6125" width="11" style="2" customWidth="1"/>
    <col min="6126" max="6126" width="10.85546875" style="2" customWidth="1"/>
    <col min="6127" max="6127" width="9.42578125" style="2" customWidth="1"/>
    <col min="6128" max="6376" width="10.140625" style="2"/>
    <col min="6377" max="6377" width="5.28515625" style="2" customWidth="1"/>
    <col min="6378" max="6378" width="23" style="2" customWidth="1"/>
    <col min="6379" max="6379" width="18" style="2" customWidth="1"/>
    <col min="6380" max="6380" width="12" style="2" customWidth="1"/>
    <col min="6381" max="6381" width="11" style="2" customWidth="1"/>
    <col min="6382" max="6382" width="10.85546875" style="2" customWidth="1"/>
    <col min="6383" max="6383" width="9.42578125" style="2" customWidth="1"/>
    <col min="6384" max="6632" width="10.140625" style="2"/>
    <col min="6633" max="6633" width="5.28515625" style="2" customWidth="1"/>
    <col min="6634" max="6634" width="23" style="2" customWidth="1"/>
    <col min="6635" max="6635" width="18" style="2" customWidth="1"/>
    <col min="6636" max="6636" width="12" style="2" customWidth="1"/>
    <col min="6637" max="6637" width="11" style="2" customWidth="1"/>
    <col min="6638" max="6638" width="10.85546875" style="2" customWidth="1"/>
    <col min="6639" max="6639" width="9.42578125" style="2" customWidth="1"/>
    <col min="6640" max="6888" width="10.140625" style="2"/>
    <col min="6889" max="6889" width="5.28515625" style="2" customWidth="1"/>
    <col min="6890" max="6890" width="23" style="2" customWidth="1"/>
    <col min="6891" max="6891" width="18" style="2" customWidth="1"/>
    <col min="6892" max="6892" width="12" style="2" customWidth="1"/>
    <col min="6893" max="6893" width="11" style="2" customWidth="1"/>
    <col min="6894" max="6894" width="10.85546875" style="2" customWidth="1"/>
    <col min="6895" max="6895" width="9.42578125" style="2" customWidth="1"/>
    <col min="6896" max="7144" width="10.140625" style="2"/>
    <col min="7145" max="7145" width="5.28515625" style="2" customWidth="1"/>
    <col min="7146" max="7146" width="23" style="2" customWidth="1"/>
    <col min="7147" max="7147" width="18" style="2" customWidth="1"/>
    <col min="7148" max="7148" width="12" style="2" customWidth="1"/>
    <col min="7149" max="7149" width="11" style="2" customWidth="1"/>
    <col min="7150" max="7150" width="10.85546875" style="2" customWidth="1"/>
    <col min="7151" max="7151" width="9.42578125" style="2" customWidth="1"/>
    <col min="7152" max="7400" width="10.140625" style="2"/>
    <col min="7401" max="7401" width="5.28515625" style="2" customWidth="1"/>
    <col min="7402" max="7402" width="23" style="2" customWidth="1"/>
    <col min="7403" max="7403" width="18" style="2" customWidth="1"/>
    <col min="7404" max="7404" width="12" style="2" customWidth="1"/>
    <col min="7405" max="7405" width="11" style="2" customWidth="1"/>
    <col min="7406" max="7406" width="10.85546875" style="2" customWidth="1"/>
    <col min="7407" max="7407" width="9.42578125" style="2" customWidth="1"/>
    <col min="7408" max="7656" width="10.140625" style="2"/>
    <col min="7657" max="7657" width="5.28515625" style="2" customWidth="1"/>
    <col min="7658" max="7658" width="23" style="2" customWidth="1"/>
    <col min="7659" max="7659" width="18" style="2" customWidth="1"/>
    <col min="7660" max="7660" width="12" style="2" customWidth="1"/>
    <col min="7661" max="7661" width="11" style="2" customWidth="1"/>
    <col min="7662" max="7662" width="10.85546875" style="2" customWidth="1"/>
    <col min="7663" max="7663" width="9.42578125" style="2" customWidth="1"/>
    <col min="7664" max="7912" width="10.140625" style="2"/>
    <col min="7913" max="7913" width="5.28515625" style="2" customWidth="1"/>
    <col min="7914" max="7914" width="23" style="2" customWidth="1"/>
    <col min="7915" max="7915" width="18" style="2" customWidth="1"/>
    <col min="7916" max="7916" width="12" style="2" customWidth="1"/>
    <col min="7917" max="7917" width="11" style="2" customWidth="1"/>
    <col min="7918" max="7918" width="10.85546875" style="2" customWidth="1"/>
    <col min="7919" max="7919" width="9.42578125" style="2" customWidth="1"/>
    <col min="7920" max="8168" width="10.140625" style="2"/>
    <col min="8169" max="8169" width="5.28515625" style="2" customWidth="1"/>
    <col min="8170" max="8170" width="23" style="2" customWidth="1"/>
    <col min="8171" max="8171" width="18" style="2" customWidth="1"/>
    <col min="8172" max="8172" width="12" style="2" customWidth="1"/>
    <col min="8173" max="8173" width="11" style="2" customWidth="1"/>
    <col min="8174" max="8174" width="10.85546875" style="2" customWidth="1"/>
    <col min="8175" max="8175" width="9.42578125" style="2" customWidth="1"/>
    <col min="8176" max="8424" width="10.140625" style="2"/>
    <col min="8425" max="8425" width="5.28515625" style="2" customWidth="1"/>
    <col min="8426" max="8426" width="23" style="2" customWidth="1"/>
    <col min="8427" max="8427" width="18" style="2" customWidth="1"/>
    <col min="8428" max="8428" width="12" style="2" customWidth="1"/>
    <col min="8429" max="8429" width="11" style="2" customWidth="1"/>
    <col min="8430" max="8430" width="10.85546875" style="2" customWidth="1"/>
    <col min="8431" max="8431" width="9.42578125" style="2" customWidth="1"/>
    <col min="8432" max="8680" width="10.140625" style="2"/>
    <col min="8681" max="8681" width="5.28515625" style="2" customWidth="1"/>
    <col min="8682" max="8682" width="23" style="2" customWidth="1"/>
    <col min="8683" max="8683" width="18" style="2" customWidth="1"/>
    <col min="8684" max="8684" width="12" style="2" customWidth="1"/>
    <col min="8685" max="8685" width="11" style="2" customWidth="1"/>
    <col min="8686" max="8686" width="10.85546875" style="2" customWidth="1"/>
    <col min="8687" max="8687" width="9.42578125" style="2" customWidth="1"/>
    <col min="8688" max="8936" width="10.140625" style="2"/>
    <col min="8937" max="8937" width="5.28515625" style="2" customWidth="1"/>
    <col min="8938" max="8938" width="23" style="2" customWidth="1"/>
    <col min="8939" max="8939" width="18" style="2" customWidth="1"/>
    <col min="8940" max="8940" width="12" style="2" customWidth="1"/>
    <col min="8941" max="8941" width="11" style="2" customWidth="1"/>
    <col min="8942" max="8942" width="10.85546875" style="2" customWidth="1"/>
    <col min="8943" max="8943" width="9.42578125" style="2" customWidth="1"/>
    <col min="8944" max="9192" width="10.140625" style="2"/>
    <col min="9193" max="9193" width="5.28515625" style="2" customWidth="1"/>
    <col min="9194" max="9194" width="23" style="2" customWidth="1"/>
    <col min="9195" max="9195" width="18" style="2" customWidth="1"/>
    <col min="9196" max="9196" width="12" style="2" customWidth="1"/>
    <col min="9197" max="9197" width="11" style="2" customWidth="1"/>
    <col min="9198" max="9198" width="10.85546875" style="2" customWidth="1"/>
    <col min="9199" max="9199" width="9.42578125" style="2" customWidth="1"/>
    <col min="9200" max="9448" width="10.140625" style="2"/>
    <col min="9449" max="9449" width="5.28515625" style="2" customWidth="1"/>
    <col min="9450" max="9450" width="23" style="2" customWidth="1"/>
    <col min="9451" max="9451" width="18" style="2" customWidth="1"/>
    <col min="9452" max="9452" width="12" style="2" customWidth="1"/>
    <col min="9453" max="9453" width="11" style="2" customWidth="1"/>
    <col min="9454" max="9454" width="10.85546875" style="2" customWidth="1"/>
    <col min="9455" max="9455" width="9.42578125" style="2" customWidth="1"/>
    <col min="9456" max="9704" width="10.140625" style="2"/>
    <col min="9705" max="9705" width="5.28515625" style="2" customWidth="1"/>
    <col min="9706" max="9706" width="23" style="2" customWidth="1"/>
    <col min="9707" max="9707" width="18" style="2" customWidth="1"/>
    <col min="9708" max="9708" width="12" style="2" customWidth="1"/>
    <col min="9709" max="9709" width="11" style="2" customWidth="1"/>
    <col min="9710" max="9710" width="10.85546875" style="2" customWidth="1"/>
    <col min="9711" max="9711" width="9.42578125" style="2" customWidth="1"/>
    <col min="9712" max="9960" width="10.140625" style="2"/>
    <col min="9961" max="9961" width="5.28515625" style="2" customWidth="1"/>
    <col min="9962" max="9962" width="23" style="2" customWidth="1"/>
    <col min="9963" max="9963" width="18" style="2" customWidth="1"/>
    <col min="9964" max="9964" width="12" style="2" customWidth="1"/>
    <col min="9965" max="9965" width="11" style="2" customWidth="1"/>
    <col min="9966" max="9966" width="10.85546875" style="2" customWidth="1"/>
    <col min="9967" max="9967" width="9.42578125" style="2" customWidth="1"/>
    <col min="9968" max="10216" width="10.140625" style="2"/>
    <col min="10217" max="10217" width="5.28515625" style="2" customWidth="1"/>
    <col min="10218" max="10218" width="23" style="2" customWidth="1"/>
    <col min="10219" max="10219" width="18" style="2" customWidth="1"/>
    <col min="10220" max="10220" width="12" style="2" customWidth="1"/>
    <col min="10221" max="10221" width="11" style="2" customWidth="1"/>
    <col min="10222" max="10222" width="10.85546875" style="2" customWidth="1"/>
    <col min="10223" max="10223" width="9.42578125" style="2" customWidth="1"/>
    <col min="10224" max="10472" width="10.140625" style="2"/>
    <col min="10473" max="10473" width="5.28515625" style="2" customWidth="1"/>
    <col min="10474" max="10474" width="23" style="2" customWidth="1"/>
    <col min="10475" max="10475" width="18" style="2" customWidth="1"/>
    <col min="10476" max="10476" width="12" style="2" customWidth="1"/>
    <col min="10477" max="10477" width="11" style="2" customWidth="1"/>
    <col min="10478" max="10478" width="10.85546875" style="2" customWidth="1"/>
    <col min="10479" max="10479" width="9.42578125" style="2" customWidth="1"/>
    <col min="10480" max="10728" width="10.140625" style="2"/>
    <col min="10729" max="10729" width="5.28515625" style="2" customWidth="1"/>
    <col min="10730" max="10730" width="23" style="2" customWidth="1"/>
    <col min="10731" max="10731" width="18" style="2" customWidth="1"/>
    <col min="10732" max="10732" width="12" style="2" customWidth="1"/>
    <col min="10733" max="10733" width="11" style="2" customWidth="1"/>
    <col min="10734" max="10734" width="10.85546875" style="2" customWidth="1"/>
    <col min="10735" max="10735" width="9.42578125" style="2" customWidth="1"/>
    <col min="10736" max="10984" width="10.140625" style="2"/>
    <col min="10985" max="10985" width="5.28515625" style="2" customWidth="1"/>
    <col min="10986" max="10986" width="23" style="2" customWidth="1"/>
    <col min="10987" max="10987" width="18" style="2" customWidth="1"/>
    <col min="10988" max="10988" width="12" style="2" customWidth="1"/>
    <col min="10989" max="10989" width="11" style="2" customWidth="1"/>
    <col min="10990" max="10990" width="10.85546875" style="2" customWidth="1"/>
    <col min="10991" max="10991" width="9.42578125" style="2" customWidth="1"/>
    <col min="10992" max="11240" width="10.140625" style="2"/>
    <col min="11241" max="11241" width="5.28515625" style="2" customWidth="1"/>
    <col min="11242" max="11242" width="23" style="2" customWidth="1"/>
    <col min="11243" max="11243" width="18" style="2" customWidth="1"/>
    <col min="11244" max="11244" width="12" style="2" customWidth="1"/>
    <col min="11245" max="11245" width="11" style="2" customWidth="1"/>
    <col min="11246" max="11246" width="10.85546875" style="2" customWidth="1"/>
    <col min="11247" max="11247" width="9.42578125" style="2" customWidth="1"/>
    <col min="11248" max="11496" width="10.140625" style="2"/>
    <col min="11497" max="11497" width="5.28515625" style="2" customWidth="1"/>
    <col min="11498" max="11498" width="23" style="2" customWidth="1"/>
    <col min="11499" max="11499" width="18" style="2" customWidth="1"/>
    <col min="11500" max="11500" width="12" style="2" customWidth="1"/>
    <col min="11501" max="11501" width="11" style="2" customWidth="1"/>
    <col min="11502" max="11502" width="10.85546875" style="2" customWidth="1"/>
    <col min="11503" max="11503" width="9.42578125" style="2" customWidth="1"/>
    <col min="11504" max="11752" width="10.140625" style="2"/>
    <col min="11753" max="11753" width="5.28515625" style="2" customWidth="1"/>
    <col min="11754" max="11754" width="23" style="2" customWidth="1"/>
    <col min="11755" max="11755" width="18" style="2" customWidth="1"/>
    <col min="11756" max="11756" width="12" style="2" customWidth="1"/>
    <col min="11757" max="11757" width="11" style="2" customWidth="1"/>
    <col min="11758" max="11758" width="10.85546875" style="2" customWidth="1"/>
    <col min="11759" max="11759" width="9.42578125" style="2" customWidth="1"/>
    <col min="11760" max="12008" width="10.140625" style="2"/>
    <col min="12009" max="12009" width="5.28515625" style="2" customWidth="1"/>
    <col min="12010" max="12010" width="23" style="2" customWidth="1"/>
    <col min="12011" max="12011" width="18" style="2" customWidth="1"/>
    <col min="12012" max="12012" width="12" style="2" customWidth="1"/>
    <col min="12013" max="12013" width="11" style="2" customWidth="1"/>
    <col min="12014" max="12014" width="10.85546875" style="2" customWidth="1"/>
    <col min="12015" max="12015" width="9.42578125" style="2" customWidth="1"/>
    <col min="12016" max="12264" width="10.140625" style="2"/>
    <col min="12265" max="12265" width="5.28515625" style="2" customWidth="1"/>
    <col min="12266" max="12266" width="23" style="2" customWidth="1"/>
    <col min="12267" max="12267" width="18" style="2" customWidth="1"/>
    <col min="12268" max="12268" width="12" style="2" customWidth="1"/>
    <col min="12269" max="12269" width="11" style="2" customWidth="1"/>
    <col min="12270" max="12270" width="10.85546875" style="2" customWidth="1"/>
    <col min="12271" max="12271" width="9.42578125" style="2" customWidth="1"/>
    <col min="12272" max="12520" width="10.140625" style="2"/>
    <col min="12521" max="12521" width="5.28515625" style="2" customWidth="1"/>
    <col min="12522" max="12522" width="23" style="2" customWidth="1"/>
    <col min="12523" max="12523" width="18" style="2" customWidth="1"/>
    <col min="12524" max="12524" width="12" style="2" customWidth="1"/>
    <col min="12525" max="12525" width="11" style="2" customWidth="1"/>
    <col min="12526" max="12526" width="10.85546875" style="2" customWidth="1"/>
    <col min="12527" max="12527" width="9.42578125" style="2" customWidth="1"/>
    <col min="12528" max="12776" width="10.140625" style="2"/>
    <col min="12777" max="12777" width="5.28515625" style="2" customWidth="1"/>
    <col min="12778" max="12778" width="23" style="2" customWidth="1"/>
    <col min="12779" max="12779" width="18" style="2" customWidth="1"/>
    <col min="12780" max="12780" width="12" style="2" customWidth="1"/>
    <col min="12781" max="12781" width="11" style="2" customWidth="1"/>
    <col min="12782" max="12782" width="10.85546875" style="2" customWidth="1"/>
    <col min="12783" max="12783" width="9.42578125" style="2" customWidth="1"/>
    <col min="12784" max="13032" width="10.140625" style="2"/>
    <col min="13033" max="13033" width="5.28515625" style="2" customWidth="1"/>
    <col min="13034" max="13034" width="23" style="2" customWidth="1"/>
    <col min="13035" max="13035" width="18" style="2" customWidth="1"/>
    <col min="13036" max="13036" width="12" style="2" customWidth="1"/>
    <col min="13037" max="13037" width="11" style="2" customWidth="1"/>
    <col min="13038" max="13038" width="10.85546875" style="2" customWidth="1"/>
    <col min="13039" max="13039" width="9.42578125" style="2" customWidth="1"/>
    <col min="13040" max="13288" width="10.140625" style="2"/>
    <col min="13289" max="13289" width="5.28515625" style="2" customWidth="1"/>
    <col min="13290" max="13290" width="23" style="2" customWidth="1"/>
    <col min="13291" max="13291" width="18" style="2" customWidth="1"/>
    <col min="13292" max="13292" width="12" style="2" customWidth="1"/>
    <col min="13293" max="13293" width="11" style="2" customWidth="1"/>
    <col min="13294" max="13294" width="10.85546875" style="2" customWidth="1"/>
    <col min="13295" max="13295" width="9.42578125" style="2" customWidth="1"/>
    <col min="13296" max="13544" width="10.140625" style="2"/>
    <col min="13545" max="13545" width="5.28515625" style="2" customWidth="1"/>
    <col min="13546" max="13546" width="23" style="2" customWidth="1"/>
    <col min="13547" max="13547" width="18" style="2" customWidth="1"/>
    <col min="13548" max="13548" width="12" style="2" customWidth="1"/>
    <col min="13549" max="13549" width="11" style="2" customWidth="1"/>
    <col min="13550" max="13550" width="10.85546875" style="2" customWidth="1"/>
    <col min="13551" max="13551" width="9.42578125" style="2" customWidth="1"/>
    <col min="13552" max="13800" width="10.140625" style="2"/>
    <col min="13801" max="13801" width="5.28515625" style="2" customWidth="1"/>
    <col min="13802" max="13802" width="23" style="2" customWidth="1"/>
    <col min="13803" max="13803" width="18" style="2" customWidth="1"/>
    <col min="13804" max="13804" width="12" style="2" customWidth="1"/>
    <col min="13805" max="13805" width="11" style="2" customWidth="1"/>
    <col min="13806" max="13806" width="10.85546875" style="2" customWidth="1"/>
    <col min="13807" max="13807" width="9.42578125" style="2" customWidth="1"/>
    <col min="13808" max="14056" width="10.140625" style="2"/>
    <col min="14057" max="14057" width="5.28515625" style="2" customWidth="1"/>
    <col min="14058" max="14058" width="23" style="2" customWidth="1"/>
    <col min="14059" max="14059" width="18" style="2" customWidth="1"/>
    <col min="14060" max="14060" width="12" style="2" customWidth="1"/>
    <col min="14061" max="14061" width="11" style="2" customWidth="1"/>
    <col min="14062" max="14062" width="10.85546875" style="2" customWidth="1"/>
    <col min="14063" max="14063" width="9.42578125" style="2" customWidth="1"/>
    <col min="14064" max="14312" width="10.140625" style="2"/>
    <col min="14313" max="14313" width="5.28515625" style="2" customWidth="1"/>
    <col min="14314" max="14314" width="23" style="2" customWidth="1"/>
    <col min="14315" max="14315" width="18" style="2" customWidth="1"/>
    <col min="14316" max="14316" width="12" style="2" customWidth="1"/>
    <col min="14317" max="14317" width="11" style="2" customWidth="1"/>
    <col min="14318" max="14318" width="10.85546875" style="2" customWidth="1"/>
    <col min="14319" max="14319" width="9.42578125" style="2" customWidth="1"/>
    <col min="14320" max="14568" width="10.140625" style="2"/>
    <col min="14569" max="14569" width="5.28515625" style="2" customWidth="1"/>
    <col min="14570" max="14570" width="23" style="2" customWidth="1"/>
    <col min="14571" max="14571" width="18" style="2" customWidth="1"/>
    <col min="14572" max="14572" width="12" style="2" customWidth="1"/>
    <col min="14573" max="14573" width="11" style="2" customWidth="1"/>
    <col min="14574" max="14574" width="10.85546875" style="2" customWidth="1"/>
    <col min="14575" max="14575" width="9.42578125" style="2" customWidth="1"/>
    <col min="14576" max="14824" width="10.140625" style="2"/>
    <col min="14825" max="14825" width="5.28515625" style="2" customWidth="1"/>
    <col min="14826" max="14826" width="23" style="2" customWidth="1"/>
    <col min="14827" max="14827" width="18" style="2" customWidth="1"/>
    <col min="14828" max="14828" width="12" style="2" customWidth="1"/>
    <col min="14829" max="14829" width="11" style="2" customWidth="1"/>
    <col min="14830" max="14830" width="10.85546875" style="2" customWidth="1"/>
    <col min="14831" max="14831" width="9.42578125" style="2" customWidth="1"/>
    <col min="14832" max="15080" width="10.140625" style="2"/>
    <col min="15081" max="15081" width="5.28515625" style="2" customWidth="1"/>
    <col min="15082" max="15082" width="23" style="2" customWidth="1"/>
    <col min="15083" max="15083" width="18" style="2" customWidth="1"/>
    <col min="15084" max="15084" width="12" style="2" customWidth="1"/>
    <col min="15085" max="15085" width="11" style="2" customWidth="1"/>
    <col min="15086" max="15086" width="10.85546875" style="2" customWidth="1"/>
    <col min="15087" max="15087" width="9.42578125" style="2" customWidth="1"/>
    <col min="15088" max="15336" width="10.140625" style="2"/>
    <col min="15337" max="15337" width="5.28515625" style="2" customWidth="1"/>
    <col min="15338" max="15338" width="23" style="2" customWidth="1"/>
    <col min="15339" max="15339" width="18" style="2" customWidth="1"/>
    <col min="15340" max="15340" width="12" style="2" customWidth="1"/>
    <col min="15341" max="15341" width="11" style="2" customWidth="1"/>
    <col min="15342" max="15342" width="10.85546875" style="2" customWidth="1"/>
    <col min="15343" max="15343" width="9.42578125" style="2" customWidth="1"/>
    <col min="15344" max="15592" width="10.140625" style="2"/>
    <col min="15593" max="15593" width="5.28515625" style="2" customWidth="1"/>
    <col min="15594" max="15594" width="23" style="2" customWidth="1"/>
    <col min="15595" max="15595" width="18" style="2" customWidth="1"/>
    <col min="15596" max="15596" width="12" style="2" customWidth="1"/>
    <col min="15597" max="15597" width="11" style="2" customWidth="1"/>
    <col min="15598" max="15598" width="10.85546875" style="2" customWidth="1"/>
    <col min="15599" max="15599" width="9.42578125" style="2" customWidth="1"/>
    <col min="15600" max="15848" width="10.140625" style="2"/>
    <col min="15849" max="15849" width="5.28515625" style="2" customWidth="1"/>
    <col min="15850" max="15850" width="23" style="2" customWidth="1"/>
    <col min="15851" max="15851" width="18" style="2" customWidth="1"/>
    <col min="15852" max="15852" width="12" style="2" customWidth="1"/>
    <col min="15853" max="15853" width="11" style="2" customWidth="1"/>
    <col min="15854" max="15854" width="10.85546875" style="2" customWidth="1"/>
    <col min="15855" max="15855" width="9.42578125" style="2" customWidth="1"/>
    <col min="15856" max="16104" width="10.140625" style="2"/>
    <col min="16105" max="16105" width="5.28515625" style="2" customWidth="1"/>
    <col min="16106" max="16106" width="23" style="2" customWidth="1"/>
    <col min="16107" max="16107" width="18" style="2" customWidth="1"/>
    <col min="16108" max="16108" width="12" style="2" customWidth="1"/>
    <col min="16109" max="16109" width="11" style="2" customWidth="1"/>
    <col min="16110" max="16110" width="10.85546875" style="2" customWidth="1"/>
    <col min="16111" max="16111" width="9.42578125" style="2" customWidth="1"/>
    <col min="16112" max="16384" width="10.140625" style="2"/>
  </cols>
  <sheetData>
    <row r="1" spans="1:15" x14ac:dyDescent="0.2">
      <c r="L1" s="4" t="s">
        <v>226</v>
      </c>
    </row>
    <row r="3" spans="1:15" ht="15.75" x14ac:dyDescent="0.25">
      <c r="A3" s="7"/>
      <c r="B3" s="7"/>
      <c r="C3" s="7" t="s">
        <v>111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15.75" x14ac:dyDescent="0.25">
      <c r="A4" s="7"/>
      <c r="B4" s="7"/>
      <c r="C4" s="7" t="s">
        <v>198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5" ht="15.75" x14ac:dyDescent="0.25">
      <c r="A5" s="7"/>
      <c r="B5" s="7"/>
      <c r="C5" s="7" t="s">
        <v>112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5.75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5.75" customHeight="1" x14ac:dyDescent="0.2">
      <c r="A7" s="71" t="s">
        <v>183</v>
      </c>
      <c r="B7" s="71"/>
      <c r="C7" s="71"/>
      <c r="D7" s="71"/>
      <c r="E7" s="71"/>
      <c r="F7" s="71"/>
      <c r="G7" s="71"/>
    </row>
    <row r="8" spans="1:15" ht="15.75" customHeight="1" x14ac:dyDescent="0.2">
      <c r="A8" s="71"/>
      <c r="B8" s="71"/>
      <c r="C8" s="71"/>
      <c r="D8" s="71"/>
      <c r="E8" s="71"/>
      <c r="F8" s="71"/>
      <c r="G8" s="71"/>
    </row>
    <row r="9" spans="1:15" ht="10.5" customHeight="1" x14ac:dyDescent="0.25">
      <c r="A9" s="60"/>
      <c r="B9" s="60"/>
      <c r="C9" s="60"/>
      <c r="D9" s="60"/>
      <c r="E9" s="60"/>
      <c r="F9" s="60"/>
      <c r="G9" s="60"/>
    </row>
    <row r="10" spans="1:15" ht="15.75" customHeight="1" x14ac:dyDescent="0.25">
      <c r="A10" s="35"/>
      <c r="B10" s="35"/>
      <c r="C10" s="3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27" t="s">
        <v>184</v>
      </c>
    </row>
    <row r="11" spans="1:15" ht="15.75" x14ac:dyDescent="0.25">
      <c r="A11" s="7"/>
      <c r="B11" s="30"/>
      <c r="C11" s="7"/>
      <c r="D11" s="85" t="s">
        <v>200</v>
      </c>
      <c r="E11" s="86"/>
      <c r="F11" s="86"/>
      <c r="G11" s="87"/>
      <c r="H11" s="85" t="s">
        <v>230</v>
      </c>
      <c r="I11" s="86"/>
      <c r="J11" s="86"/>
      <c r="K11" s="87"/>
      <c r="L11" s="85" t="s">
        <v>229</v>
      </c>
      <c r="M11" s="86"/>
      <c r="N11" s="86"/>
      <c r="O11" s="87"/>
    </row>
    <row r="12" spans="1:15" ht="15.75" x14ac:dyDescent="0.25">
      <c r="A12" s="63" t="s">
        <v>0</v>
      </c>
      <c r="B12" s="63" t="s">
        <v>113</v>
      </c>
      <c r="C12" s="63" t="s">
        <v>114</v>
      </c>
      <c r="D12" s="68" t="s">
        <v>110</v>
      </c>
      <c r="E12" s="64" t="s">
        <v>2</v>
      </c>
      <c r="F12" s="64"/>
      <c r="G12" s="64"/>
      <c r="H12" s="68" t="s">
        <v>110</v>
      </c>
      <c r="I12" s="64" t="s">
        <v>2</v>
      </c>
      <c r="J12" s="64"/>
      <c r="K12" s="64"/>
      <c r="L12" s="68" t="s">
        <v>110</v>
      </c>
      <c r="M12" s="64" t="s">
        <v>2</v>
      </c>
      <c r="N12" s="64"/>
      <c r="O12" s="64"/>
    </row>
    <row r="13" spans="1:15" ht="15.75" customHeight="1" x14ac:dyDescent="0.25">
      <c r="A13" s="63"/>
      <c r="B13" s="63"/>
      <c r="C13" s="63"/>
      <c r="D13" s="68"/>
      <c r="E13" s="63" t="s">
        <v>46</v>
      </c>
      <c r="F13" s="63"/>
      <c r="G13" s="63" t="s">
        <v>47</v>
      </c>
      <c r="H13" s="68"/>
      <c r="I13" s="63" t="s">
        <v>46</v>
      </c>
      <c r="J13" s="63"/>
      <c r="K13" s="63" t="s">
        <v>47</v>
      </c>
      <c r="L13" s="68"/>
      <c r="M13" s="63" t="s">
        <v>46</v>
      </c>
      <c r="N13" s="63"/>
      <c r="O13" s="63" t="s">
        <v>47</v>
      </c>
    </row>
    <row r="14" spans="1:15" ht="47.25" x14ac:dyDescent="0.25">
      <c r="A14" s="63"/>
      <c r="B14" s="63"/>
      <c r="C14" s="63"/>
      <c r="D14" s="68"/>
      <c r="E14" s="10" t="s">
        <v>1</v>
      </c>
      <c r="F14" s="10" t="s">
        <v>49</v>
      </c>
      <c r="G14" s="63"/>
      <c r="H14" s="68"/>
      <c r="I14" s="10" t="s">
        <v>1</v>
      </c>
      <c r="J14" s="10" t="s">
        <v>49</v>
      </c>
      <c r="K14" s="63"/>
      <c r="L14" s="68"/>
      <c r="M14" s="10" t="s">
        <v>1</v>
      </c>
      <c r="N14" s="10" t="s">
        <v>49</v>
      </c>
      <c r="O14" s="63"/>
    </row>
    <row r="15" spans="1:15" ht="15.75" x14ac:dyDescent="0.25">
      <c r="A15" s="24">
        <v>1</v>
      </c>
      <c r="B15" s="23">
        <v>2</v>
      </c>
      <c r="C15" s="23">
        <v>3</v>
      </c>
      <c r="D15" s="24">
        <v>4</v>
      </c>
      <c r="E15" s="24">
        <v>5</v>
      </c>
      <c r="F15" s="24">
        <v>6</v>
      </c>
      <c r="G15" s="24">
        <v>7</v>
      </c>
      <c r="H15" s="55">
        <v>4</v>
      </c>
      <c r="I15" s="55">
        <v>5</v>
      </c>
      <c r="J15" s="55">
        <v>6</v>
      </c>
      <c r="K15" s="55">
        <v>7</v>
      </c>
      <c r="L15" s="55">
        <v>4</v>
      </c>
      <c r="M15" s="55">
        <v>5</v>
      </c>
      <c r="N15" s="55">
        <v>6</v>
      </c>
      <c r="O15" s="55">
        <v>7</v>
      </c>
    </row>
    <row r="16" spans="1:15" ht="47.25" x14ac:dyDescent="0.25">
      <c r="A16" s="72" t="s">
        <v>123</v>
      </c>
      <c r="B16" s="73" t="s">
        <v>124</v>
      </c>
      <c r="C16" s="23" t="s">
        <v>83</v>
      </c>
      <c r="D16" s="42">
        <f>+'1 pr. asignavimai'!C86</f>
        <v>938.7</v>
      </c>
      <c r="E16" s="42">
        <f>+'1 pr. asignavimai'!D86</f>
        <v>202.9</v>
      </c>
      <c r="F16" s="42">
        <f>+'1 pr. asignavimai'!E86</f>
        <v>0</v>
      </c>
      <c r="G16" s="42">
        <f>+'1 pr. asignavimai'!F86</f>
        <v>735.8</v>
      </c>
      <c r="H16" s="42">
        <f>+'1 pr. asignavimai'!G86</f>
        <v>0</v>
      </c>
      <c r="I16" s="42">
        <f>+'1 pr. asignavimai'!H86</f>
        <v>0</v>
      </c>
      <c r="J16" s="42">
        <f>+'1 pr. asignavimai'!I86</f>
        <v>0</v>
      </c>
      <c r="K16" s="42">
        <f>+'1 pr. asignavimai'!J86</f>
        <v>0</v>
      </c>
      <c r="L16" s="42">
        <f>+'1 pr. asignavimai'!K86</f>
        <v>938.7</v>
      </c>
      <c r="M16" s="42">
        <f>+'1 pr. asignavimai'!L86</f>
        <v>202.9</v>
      </c>
      <c r="N16" s="42">
        <f>+'1 pr. asignavimai'!M86</f>
        <v>0</v>
      </c>
      <c r="O16" s="42">
        <f>+'1 pr. asignavimai'!N86</f>
        <v>735.8</v>
      </c>
    </row>
    <row r="17" spans="1:15" ht="31.5" x14ac:dyDescent="0.25">
      <c r="A17" s="72"/>
      <c r="B17" s="73"/>
      <c r="C17" s="23" t="s">
        <v>3</v>
      </c>
      <c r="D17" s="42">
        <f>+'1 pr. asignavimai'!C10</f>
        <v>83.5</v>
      </c>
      <c r="E17" s="42">
        <f>+'1 pr. asignavimai'!D10</f>
        <v>83.5</v>
      </c>
      <c r="F17" s="42">
        <f>+'1 pr. asignavimai'!E10</f>
        <v>0</v>
      </c>
      <c r="G17" s="42">
        <f>+'1 pr. asignavimai'!F10</f>
        <v>0</v>
      </c>
      <c r="H17" s="42">
        <f>+'1 pr. asignavimai'!G10</f>
        <v>0</v>
      </c>
      <c r="I17" s="42">
        <f>+'1 pr. asignavimai'!H10</f>
        <v>0</v>
      </c>
      <c r="J17" s="42">
        <f>+'1 pr. asignavimai'!I10</f>
        <v>0</v>
      </c>
      <c r="K17" s="42">
        <f>+'1 pr. asignavimai'!J10</f>
        <v>0</v>
      </c>
      <c r="L17" s="42">
        <f>+'1 pr. asignavimai'!K10</f>
        <v>83.5</v>
      </c>
      <c r="M17" s="42">
        <f>+'1 pr. asignavimai'!L10</f>
        <v>83.5</v>
      </c>
      <c r="N17" s="42">
        <f>+'1 pr. asignavimai'!M10</f>
        <v>0</v>
      </c>
      <c r="O17" s="42">
        <f>+'1 pr. asignavimai'!N10</f>
        <v>0</v>
      </c>
    </row>
    <row r="18" spans="1:15" ht="15.75" x14ac:dyDescent="0.25">
      <c r="A18" s="72"/>
      <c r="B18" s="73"/>
      <c r="C18" s="23" t="s">
        <v>125</v>
      </c>
      <c r="D18" s="43">
        <f>SUM(D16:D17)</f>
        <v>1022.2</v>
      </c>
      <c r="E18" s="43">
        <f t="shared" ref="E18:G18" si="0">SUM(E16:E17)</f>
        <v>286.39999999999998</v>
      </c>
      <c r="F18" s="43">
        <f t="shared" si="0"/>
        <v>0</v>
      </c>
      <c r="G18" s="43">
        <f t="shared" si="0"/>
        <v>735.8</v>
      </c>
      <c r="H18" s="43">
        <f>SUM(H16:H17)</f>
        <v>0</v>
      </c>
      <c r="I18" s="43">
        <f t="shared" ref="I18:K18" si="1">SUM(I16:I17)</f>
        <v>0</v>
      </c>
      <c r="J18" s="43">
        <f t="shared" si="1"/>
        <v>0</v>
      </c>
      <c r="K18" s="43">
        <f t="shared" si="1"/>
        <v>0</v>
      </c>
      <c r="L18" s="43">
        <f>SUM(L16:L17)</f>
        <v>1022.2</v>
      </c>
      <c r="M18" s="43">
        <f t="shared" ref="M18:O18" si="2">SUM(M16:M17)</f>
        <v>286.39999999999998</v>
      </c>
      <c r="N18" s="43">
        <f t="shared" si="2"/>
        <v>0</v>
      </c>
      <c r="O18" s="43">
        <f t="shared" si="2"/>
        <v>735.8</v>
      </c>
    </row>
    <row r="19" spans="1:15" ht="47.25" x14ac:dyDescent="0.25">
      <c r="A19" s="36" t="s">
        <v>126</v>
      </c>
      <c r="B19" s="22" t="s">
        <v>127</v>
      </c>
      <c r="C19" s="23" t="s">
        <v>71</v>
      </c>
      <c r="D19" s="43">
        <f>+'1 pr. asignavimai'!C50</f>
        <v>2171.6999999999998</v>
      </c>
      <c r="E19" s="43">
        <f>+'1 pr. asignavimai'!D50</f>
        <v>354.9</v>
      </c>
      <c r="F19" s="43">
        <f>+'1 pr. asignavimai'!E50</f>
        <v>0</v>
      </c>
      <c r="G19" s="43">
        <f>+'1 pr. asignavimai'!F50</f>
        <v>1816.8</v>
      </c>
      <c r="H19" s="43">
        <f>+'1 pr. asignavimai'!G50</f>
        <v>0</v>
      </c>
      <c r="I19" s="43">
        <f>+'1 pr. asignavimai'!H50</f>
        <v>0</v>
      </c>
      <c r="J19" s="43">
        <f>+'1 pr. asignavimai'!I50</f>
        <v>0</v>
      </c>
      <c r="K19" s="43">
        <f>+'1 pr. asignavimai'!J50</f>
        <v>0</v>
      </c>
      <c r="L19" s="43">
        <f>+'1 pr. asignavimai'!K50</f>
        <v>2171.6999999999998</v>
      </c>
      <c r="M19" s="43">
        <f>+'1 pr. asignavimai'!L50</f>
        <v>354.9</v>
      </c>
      <c r="N19" s="43">
        <f>+'1 pr. asignavimai'!M50</f>
        <v>0</v>
      </c>
      <c r="O19" s="43">
        <f>+'1 pr. asignavimai'!N50</f>
        <v>1816.8</v>
      </c>
    </row>
    <row r="20" spans="1:15" ht="31.5" x14ac:dyDescent="0.25">
      <c r="A20" s="74" t="s">
        <v>128</v>
      </c>
      <c r="B20" s="73" t="s">
        <v>53</v>
      </c>
      <c r="C20" s="23" t="s">
        <v>3</v>
      </c>
      <c r="D20" s="42">
        <f>+'1 pr. asignavimai'!C11</f>
        <v>14159.6</v>
      </c>
      <c r="E20" s="42">
        <f>+'1 pr. asignavimai'!D11</f>
        <v>9829.5</v>
      </c>
      <c r="F20" s="42">
        <f>+'1 pr. asignavimai'!E11</f>
        <v>4692.5</v>
      </c>
      <c r="G20" s="42">
        <f>+'1 pr. asignavimai'!F11</f>
        <v>4330.1000000000004</v>
      </c>
      <c r="H20" s="42">
        <f>+'1 pr. asignavimai'!G11</f>
        <v>3</v>
      </c>
      <c r="I20" s="42">
        <f>+'1 pr. asignavimai'!H11</f>
        <v>3</v>
      </c>
      <c r="J20" s="42">
        <f>+'1 pr. asignavimai'!I11</f>
        <v>0</v>
      </c>
      <c r="K20" s="42">
        <f>+'1 pr. asignavimai'!J11</f>
        <v>0</v>
      </c>
      <c r="L20" s="42">
        <f>+'1 pr. asignavimai'!K11</f>
        <v>14162.6</v>
      </c>
      <c r="M20" s="42">
        <f>+'1 pr. asignavimai'!L11</f>
        <v>9832.5</v>
      </c>
      <c r="N20" s="42">
        <f>+'1 pr. asignavimai'!M11</f>
        <v>4692.5</v>
      </c>
      <c r="O20" s="42">
        <f>+'1 pr. asignavimai'!N11</f>
        <v>4330.1000000000004</v>
      </c>
    </row>
    <row r="21" spans="1:15" ht="47.25" x14ac:dyDescent="0.25">
      <c r="A21" s="74"/>
      <c r="B21" s="73"/>
      <c r="C21" s="23" t="s">
        <v>71</v>
      </c>
      <c r="D21" s="42">
        <f>+'1 pr. asignavimai'!C51</f>
        <v>414.6</v>
      </c>
      <c r="E21" s="42">
        <f>+'1 pr. asignavimai'!D51</f>
        <v>414.6</v>
      </c>
      <c r="F21" s="42">
        <f>+'1 pr. asignavimai'!E51</f>
        <v>0</v>
      </c>
      <c r="G21" s="42">
        <f>+'1 pr. asignavimai'!F51</f>
        <v>0</v>
      </c>
      <c r="H21" s="42">
        <f>+'1 pr. asignavimai'!G51</f>
        <v>0</v>
      </c>
      <c r="I21" s="42">
        <f>+'1 pr. asignavimai'!H51</f>
        <v>0</v>
      </c>
      <c r="J21" s="42">
        <f>+'1 pr. asignavimai'!I51</f>
        <v>0</v>
      </c>
      <c r="K21" s="42">
        <f>+'1 pr. asignavimai'!J51</f>
        <v>0</v>
      </c>
      <c r="L21" s="42">
        <f>+'1 pr. asignavimai'!K51</f>
        <v>414.6</v>
      </c>
      <c r="M21" s="42">
        <f>+'1 pr. asignavimai'!L51</f>
        <v>414.6</v>
      </c>
      <c r="N21" s="42">
        <f>+'1 pr. asignavimai'!M51</f>
        <v>0</v>
      </c>
      <c r="O21" s="42">
        <f>+'1 pr. asignavimai'!N51</f>
        <v>0</v>
      </c>
    </row>
    <row r="22" spans="1:15" ht="47.25" x14ac:dyDescent="0.25">
      <c r="A22" s="74"/>
      <c r="B22" s="73"/>
      <c r="C22" s="23" t="s">
        <v>50</v>
      </c>
      <c r="D22" s="42">
        <f>+'1 pr. asignavimai'!C8</f>
        <v>156.30000000000001</v>
      </c>
      <c r="E22" s="42">
        <f>+'1 pr. asignavimai'!D8</f>
        <v>155.30000000000001</v>
      </c>
      <c r="F22" s="42">
        <f>+'1 pr. asignavimai'!E8</f>
        <v>110.8</v>
      </c>
      <c r="G22" s="42">
        <f>+'1 pr. asignavimai'!F8</f>
        <v>1</v>
      </c>
      <c r="H22" s="42">
        <f>+'1 pr. asignavimai'!G8</f>
        <v>0</v>
      </c>
      <c r="I22" s="42">
        <f>+'1 pr. asignavimai'!H8</f>
        <v>0</v>
      </c>
      <c r="J22" s="42">
        <f>+'1 pr. asignavimai'!I8</f>
        <v>0</v>
      </c>
      <c r="K22" s="42">
        <f>+'1 pr. asignavimai'!J8</f>
        <v>0</v>
      </c>
      <c r="L22" s="42">
        <f>+'1 pr. asignavimai'!K8</f>
        <v>156.30000000000001</v>
      </c>
      <c r="M22" s="42">
        <f>+'1 pr. asignavimai'!L8</f>
        <v>155.30000000000001</v>
      </c>
      <c r="N22" s="42">
        <f>+'1 pr. asignavimai'!M8</f>
        <v>110.8</v>
      </c>
      <c r="O22" s="42">
        <f>+'1 pr. asignavimai'!N8</f>
        <v>1</v>
      </c>
    </row>
    <row r="23" spans="1:15" ht="15.75" x14ac:dyDescent="0.25">
      <c r="A23" s="74"/>
      <c r="B23" s="73"/>
      <c r="C23" s="23" t="s">
        <v>125</v>
      </c>
      <c r="D23" s="43">
        <f>SUM(D20:D22)</f>
        <v>14730.5</v>
      </c>
      <c r="E23" s="43">
        <f t="shared" ref="E23:G23" si="3">SUM(E20:E22)</f>
        <v>10399.4</v>
      </c>
      <c r="F23" s="43">
        <f t="shared" si="3"/>
        <v>4803.3</v>
      </c>
      <c r="G23" s="43">
        <f t="shared" si="3"/>
        <v>4331.1000000000004</v>
      </c>
      <c r="H23" s="43">
        <f>SUM(H20:H22)</f>
        <v>3</v>
      </c>
      <c r="I23" s="43">
        <f t="shared" ref="I23:K23" si="4">SUM(I20:I22)</f>
        <v>3</v>
      </c>
      <c r="J23" s="43">
        <f t="shared" si="4"/>
        <v>0</v>
      </c>
      <c r="K23" s="43">
        <f t="shared" si="4"/>
        <v>0</v>
      </c>
      <c r="L23" s="43">
        <f>SUM(L20:L22)</f>
        <v>14733.5</v>
      </c>
      <c r="M23" s="43">
        <f t="shared" ref="M23:O23" si="5">SUM(M20:M22)</f>
        <v>10402.4</v>
      </c>
      <c r="N23" s="43">
        <f t="shared" si="5"/>
        <v>4803.3</v>
      </c>
      <c r="O23" s="43">
        <f t="shared" si="5"/>
        <v>4331.1000000000004</v>
      </c>
    </row>
    <row r="24" spans="1:15" ht="49.5" customHeight="1" x14ac:dyDescent="0.25">
      <c r="A24" s="36" t="s">
        <v>129</v>
      </c>
      <c r="B24" s="22" t="s">
        <v>115</v>
      </c>
      <c r="C24" s="23" t="s">
        <v>71</v>
      </c>
      <c r="D24" s="43">
        <f>+'1 pr. asignavimai'!C58</f>
        <v>232.9</v>
      </c>
      <c r="E24" s="43">
        <f>+'1 pr. asignavimai'!D58</f>
        <v>232.9</v>
      </c>
      <c r="F24" s="43">
        <f>+'1 pr. asignavimai'!E58</f>
        <v>0</v>
      </c>
      <c r="G24" s="43">
        <f>+'1 pr. asignavimai'!F58</f>
        <v>0</v>
      </c>
      <c r="H24" s="43">
        <f>+'1 pr. asignavimai'!G58</f>
        <v>0</v>
      </c>
      <c r="I24" s="43">
        <f>+'1 pr. asignavimai'!H58</f>
        <v>0</v>
      </c>
      <c r="J24" s="43">
        <f>+'1 pr. asignavimai'!I58</f>
        <v>0</v>
      </c>
      <c r="K24" s="43">
        <f>+'1 pr. asignavimai'!J58</f>
        <v>0</v>
      </c>
      <c r="L24" s="43">
        <f>+'1 pr. asignavimai'!K58</f>
        <v>232.9</v>
      </c>
      <c r="M24" s="43">
        <f>+'1 pr. asignavimai'!L58</f>
        <v>232.9</v>
      </c>
      <c r="N24" s="43">
        <f>+'1 pr. asignavimai'!M58</f>
        <v>0</v>
      </c>
      <c r="O24" s="43">
        <f>+'1 pr. asignavimai'!N58</f>
        <v>0</v>
      </c>
    </row>
    <row r="25" spans="1:15" ht="51" customHeight="1" x14ac:dyDescent="0.25">
      <c r="A25" s="72" t="s">
        <v>130</v>
      </c>
      <c r="B25" s="73" t="s">
        <v>84</v>
      </c>
      <c r="C25" s="23" t="s">
        <v>71</v>
      </c>
      <c r="D25" s="42">
        <f>+'1 pr. asignavimai'!C59</f>
        <v>510.8</v>
      </c>
      <c r="E25" s="42">
        <f>+'1 pr. asignavimai'!D59</f>
        <v>0</v>
      </c>
      <c r="F25" s="42">
        <f>+'1 pr. asignavimai'!E59</f>
        <v>0</v>
      </c>
      <c r="G25" s="42">
        <f>+'1 pr. asignavimai'!F59</f>
        <v>510.8</v>
      </c>
      <c r="H25" s="42">
        <f>+'1 pr. asignavimai'!G59</f>
        <v>50</v>
      </c>
      <c r="I25" s="42">
        <f>+'1 pr. asignavimai'!H59</f>
        <v>0</v>
      </c>
      <c r="J25" s="42">
        <f>+'1 pr. asignavimai'!I59</f>
        <v>0</v>
      </c>
      <c r="K25" s="42">
        <f>+'1 pr. asignavimai'!J59</f>
        <v>50</v>
      </c>
      <c r="L25" s="42">
        <f>+'1 pr. asignavimai'!K59</f>
        <v>560.79999999999995</v>
      </c>
      <c r="M25" s="42">
        <f>+'1 pr. asignavimai'!L59</f>
        <v>0</v>
      </c>
      <c r="N25" s="42">
        <f>+'1 pr. asignavimai'!M59</f>
        <v>0</v>
      </c>
      <c r="O25" s="42">
        <f>+'1 pr. asignavimai'!N59</f>
        <v>560.79999999999995</v>
      </c>
    </row>
    <row r="26" spans="1:15" ht="42" customHeight="1" x14ac:dyDescent="0.25">
      <c r="A26" s="72"/>
      <c r="B26" s="73"/>
      <c r="C26" s="23" t="s">
        <v>83</v>
      </c>
      <c r="D26" s="42">
        <f>+'1 pr. asignavimai'!C87</f>
        <v>25</v>
      </c>
      <c r="E26" s="42">
        <f>+'1 pr. asignavimai'!D87</f>
        <v>0</v>
      </c>
      <c r="F26" s="42">
        <f>+'1 pr. asignavimai'!E87</f>
        <v>0</v>
      </c>
      <c r="G26" s="42">
        <f>+'1 pr. asignavimai'!F87</f>
        <v>25</v>
      </c>
      <c r="H26" s="42">
        <f>+'1 pr. asignavimai'!G87</f>
        <v>0</v>
      </c>
      <c r="I26" s="42">
        <f>+'1 pr. asignavimai'!H87</f>
        <v>0</v>
      </c>
      <c r="J26" s="42">
        <f>+'1 pr. asignavimai'!I87</f>
        <v>0</v>
      </c>
      <c r="K26" s="42">
        <f>+'1 pr. asignavimai'!J87</f>
        <v>0</v>
      </c>
      <c r="L26" s="42">
        <f>+'1 pr. asignavimai'!K87</f>
        <v>25</v>
      </c>
      <c r="M26" s="42">
        <f>+'1 pr. asignavimai'!L87</f>
        <v>0</v>
      </c>
      <c r="N26" s="42">
        <f>+'1 pr. asignavimai'!M87</f>
        <v>0</v>
      </c>
      <c r="O26" s="42">
        <f>+'1 pr. asignavimai'!N87</f>
        <v>25</v>
      </c>
    </row>
    <row r="27" spans="1:15" ht="33.75" customHeight="1" x14ac:dyDescent="0.25">
      <c r="A27" s="72"/>
      <c r="B27" s="73"/>
      <c r="C27" s="23" t="s">
        <v>4</v>
      </c>
      <c r="D27" s="42">
        <f>+'1 pr. asignavimai'!C91</f>
        <v>5348.2</v>
      </c>
      <c r="E27" s="42">
        <f>+'1 pr. asignavimai'!D91</f>
        <v>5348.2</v>
      </c>
      <c r="F27" s="42">
        <f>+'1 pr. asignavimai'!E91</f>
        <v>0</v>
      </c>
      <c r="G27" s="42">
        <f>+'1 pr. asignavimai'!F91</f>
        <v>0</v>
      </c>
      <c r="H27" s="42">
        <f>+'1 pr. asignavimai'!G91</f>
        <v>0</v>
      </c>
      <c r="I27" s="42">
        <f>+'1 pr. asignavimai'!H91</f>
        <v>0</v>
      </c>
      <c r="J27" s="42">
        <f>+'1 pr. asignavimai'!I91</f>
        <v>0</v>
      </c>
      <c r="K27" s="42">
        <f>+'1 pr. asignavimai'!J91</f>
        <v>0</v>
      </c>
      <c r="L27" s="42">
        <f>+'1 pr. asignavimai'!K91</f>
        <v>5348.2</v>
      </c>
      <c r="M27" s="42">
        <f>+'1 pr. asignavimai'!L91</f>
        <v>5348.2</v>
      </c>
      <c r="N27" s="42">
        <f>+'1 pr. asignavimai'!M91</f>
        <v>0</v>
      </c>
      <c r="O27" s="42">
        <f>+'1 pr. asignavimai'!N91</f>
        <v>0</v>
      </c>
    </row>
    <row r="28" spans="1:15" ht="18" customHeight="1" x14ac:dyDescent="0.25">
      <c r="A28" s="72"/>
      <c r="B28" s="73"/>
      <c r="C28" s="23" t="s">
        <v>125</v>
      </c>
      <c r="D28" s="43">
        <f>SUM(D25:D27)</f>
        <v>5884</v>
      </c>
      <c r="E28" s="43">
        <f t="shared" ref="E28:G28" si="6">SUM(E25:E27)</f>
        <v>5348.2</v>
      </c>
      <c r="F28" s="43">
        <f t="shared" si="6"/>
        <v>0</v>
      </c>
      <c r="G28" s="43">
        <f t="shared" si="6"/>
        <v>535.79999999999995</v>
      </c>
      <c r="H28" s="43">
        <f>SUM(H25:H27)</f>
        <v>50</v>
      </c>
      <c r="I28" s="43">
        <f t="shared" ref="I28:K28" si="7">SUM(I25:I27)</f>
        <v>0</v>
      </c>
      <c r="J28" s="43">
        <f t="shared" si="7"/>
        <v>0</v>
      </c>
      <c r="K28" s="43">
        <f t="shared" si="7"/>
        <v>50</v>
      </c>
      <c r="L28" s="43">
        <f>SUM(L25:L27)</f>
        <v>5934</v>
      </c>
      <c r="M28" s="43">
        <f t="shared" ref="M28:O28" si="8">SUM(M25:M27)</f>
        <v>5348.2</v>
      </c>
      <c r="N28" s="43">
        <f t="shared" si="8"/>
        <v>0</v>
      </c>
      <c r="O28" s="43">
        <f t="shared" si="8"/>
        <v>585.79999999999995</v>
      </c>
    </row>
    <row r="29" spans="1:15" ht="34.5" customHeight="1" x14ac:dyDescent="0.25">
      <c r="A29" s="72" t="s">
        <v>131</v>
      </c>
      <c r="B29" s="73" t="s">
        <v>116</v>
      </c>
      <c r="C29" s="23" t="s">
        <v>3</v>
      </c>
      <c r="D29" s="42">
        <f>+'1 pr. asignavimai'!C45</f>
        <v>148.19999999999999</v>
      </c>
      <c r="E29" s="42">
        <f>+'1 pr. asignavimai'!D45</f>
        <v>148.19999999999999</v>
      </c>
      <c r="F29" s="42">
        <f>+'1 pr. asignavimai'!E45</f>
        <v>0</v>
      </c>
      <c r="G29" s="42">
        <f>+'1 pr. asignavimai'!F45</f>
        <v>0</v>
      </c>
      <c r="H29" s="42">
        <f>+'1 pr. asignavimai'!G45</f>
        <v>0</v>
      </c>
      <c r="I29" s="42">
        <f>+'1 pr. asignavimai'!H45</f>
        <v>0</v>
      </c>
      <c r="J29" s="42">
        <f>+'1 pr. asignavimai'!I45</f>
        <v>0</v>
      </c>
      <c r="K29" s="42">
        <f>+'1 pr. asignavimai'!J45</f>
        <v>0</v>
      </c>
      <c r="L29" s="42">
        <f>+'1 pr. asignavimai'!K45</f>
        <v>148.19999999999999</v>
      </c>
      <c r="M29" s="42">
        <f>+'1 pr. asignavimai'!L45</f>
        <v>148.19999999999999</v>
      </c>
      <c r="N29" s="42">
        <f>+'1 pr. asignavimai'!M45</f>
        <v>0</v>
      </c>
      <c r="O29" s="42">
        <f>+'1 pr. asignavimai'!N45</f>
        <v>0</v>
      </c>
    </row>
    <row r="30" spans="1:15" ht="49.5" customHeight="1" x14ac:dyDescent="0.25">
      <c r="A30" s="72"/>
      <c r="B30" s="73"/>
      <c r="C30" s="23" t="s">
        <v>71</v>
      </c>
      <c r="D30" s="42">
        <f>+'1 pr. asignavimai'!C64</f>
        <v>2441.8000000000002</v>
      </c>
      <c r="E30" s="42">
        <f>+'1 pr. asignavimai'!D64</f>
        <v>0</v>
      </c>
      <c r="F30" s="42">
        <f>+'1 pr. asignavimai'!E64</f>
        <v>0</v>
      </c>
      <c r="G30" s="42">
        <f>+'1 pr. asignavimai'!F64</f>
        <v>2441.8000000000002</v>
      </c>
      <c r="H30" s="42">
        <f>+'1 pr. asignavimai'!G64</f>
        <v>2087.3000000000002</v>
      </c>
      <c r="I30" s="42">
        <f>+'1 pr. asignavimai'!H64</f>
        <v>0</v>
      </c>
      <c r="J30" s="42">
        <f>+'1 pr. asignavimai'!I64</f>
        <v>0</v>
      </c>
      <c r="K30" s="42">
        <f>+'1 pr. asignavimai'!J64</f>
        <v>2087.3000000000002</v>
      </c>
      <c r="L30" s="42">
        <f>+'1 pr. asignavimai'!K64</f>
        <v>4529.1000000000004</v>
      </c>
      <c r="M30" s="42">
        <f>+'1 pr. asignavimai'!L64</f>
        <v>0</v>
      </c>
      <c r="N30" s="42">
        <f>+'1 pr. asignavimai'!M64</f>
        <v>0</v>
      </c>
      <c r="O30" s="42">
        <f>+'1 pr. asignavimai'!N64</f>
        <v>4529.1000000000004</v>
      </c>
    </row>
    <row r="31" spans="1:15" ht="34.5" customHeight="1" x14ac:dyDescent="0.25">
      <c r="A31" s="72"/>
      <c r="B31" s="73"/>
      <c r="C31" s="23" t="s">
        <v>4</v>
      </c>
      <c r="D31" s="42">
        <f>+'1 pr. asignavimai'!C97</f>
        <v>6903.9</v>
      </c>
      <c r="E31" s="42">
        <f>+'1 pr. asignavimai'!D97</f>
        <v>6647.3</v>
      </c>
      <c r="F31" s="42">
        <f>+'1 pr. asignavimai'!E97</f>
        <v>0</v>
      </c>
      <c r="G31" s="42">
        <f>+'1 pr. asignavimai'!F97</f>
        <v>256.60000000000002</v>
      </c>
      <c r="H31" s="42">
        <f>+'1 pr. asignavimai'!G97</f>
        <v>1616.5</v>
      </c>
      <c r="I31" s="42">
        <f>+'1 pr. asignavimai'!H97</f>
        <v>1616.5</v>
      </c>
      <c r="J31" s="42">
        <f>+'1 pr. asignavimai'!I97</f>
        <v>0</v>
      </c>
      <c r="K31" s="42">
        <f>+'1 pr. asignavimai'!J97</f>
        <v>0</v>
      </c>
      <c r="L31" s="42">
        <f>+'1 pr. asignavimai'!K97</f>
        <v>8520.4</v>
      </c>
      <c r="M31" s="42">
        <f>+'1 pr. asignavimai'!L97</f>
        <v>8263.7999999999993</v>
      </c>
      <c r="N31" s="42">
        <f>+'1 pr. asignavimai'!M97</f>
        <v>0</v>
      </c>
      <c r="O31" s="42">
        <f>+'1 pr. asignavimai'!N97</f>
        <v>256.60000000000002</v>
      </c>
    </row>
    <row r="32" spans="1:15" ht="18" customHeight="1" x14ac:dyDescent="0.25">
      <c r="A32" s="72"/>
      <c r="B32" s="73"/>
      <c r="C32" s="23" t="s">
        <v>125</v>
      </c>
      <c r="D32" s="43">
        <f>SUM(D29:D31)</f>
        <v>9493.9</v>
      </c>
      <c r="E32" s="43">
        <f t="shared" ref="E32:G32" si="9">SUM(E29:E31)</f>
        <v>6795.5</v>
      </c>
      <c r="F32" s="43">
        <f t="shared" si="9"/>
        <v>0</v>
      </c>
      <c r="G32" s="43">
        <f t="shared" si="9"/>
        <v>2698.4</v>
      </c>
      <c r="H32" s="43">
        <f>SUM(H29:H31)</f>
        <v>3703.8</v>
      </c>
      <c r="I32" s="43">
        <f t="shared" ref="I32:K32" si="10">SUM(I29:I31)</f>
        <v>1616.5</v>
      </c>
      <c r="J32" s="43">
        <f t="shared" si="10"/>
        <v>0</v>
      </c>
      <c r="K32" s="43">
        <f t="shared" si="10"/>
        <v>2087.3000000000002</v>
      </c>
      <c r="L32" s="43">
        <f>SUM(L29:L31)</f>
        <v>13197.7</v>
      </c>
      <c r="M32" s="43">
        <f t="shared" ref="M32:O32" si="11">SUM(M29:M31)</f>
        <v>8412</v>
      </c>
      <c r="N32" s="43">
        <f t="shared" si="11"/>
        <v>0</v>
      </c>
      <c r="O32" s="43">
        <f t="shared" si="11"/>
        <v>4785.7</v>
      </c>
    </row>
    <row r="33" spans="1:15" ht="31.5" x14ac:dyDescent="0.25">
      <c r="A33" s="72" t="s">
        <v>132</v>
      </c>
      <c r="B33" s="73" t="s">
        <v>191</v>
      </c>
      <c r="C33" s="23" t="s">
        <v>3</v>
      </c>
      <c r="D33" s="42">
        <f>+'1 pr. asignavimai'!C46</f>
        <v>230.2</v>
      </c>
      <c r="E33" s="42">
        <f>+'1 pr. asignavimai'!D46</f>
        <v>230.2</v>
      </c>
      <c r="F33" s="42">
        <f>+'1 pr. asignavimai'!E46</f>
        <v>0</v>
      </c>
      <c r="G33" s="42">
        <f>+'1 pr. asignavimai'!F46</f>
        <v>0</v>
      </c>
      <c r="H33" s="42">
        <f>+'1 pr. asignavimai'!G46</f>
        <v>0</v>
      </c>
      <c r="I33" s="42">
        <f>+'1 pr. asignavimai'!H46</f>
        <v>0</v>
      </c>
      <c r="J33" s="42">
        <f>+'1 pr. asignavimai'!I46</f>
        <v>0</v>
      </c>
      <c r="K33" s="42">
        <f>+'1 pr. asignavimai'!J46</f>
        <v>0</v>
      </c>
      <c r="L33" s="42">
        <f>+'1 pr. asignavimai'!K46</f>
        <v>230.2</v>
      </c>
      <c r="M33" s="42">
        <f>+'1 pr. asignavimai'!L46</f>
        <v>230.2</v>
      </c>
      <c r="N33" s="42">
        <f>+'1 pr. asignavimai'!M46</f>
        <v>0</v>
      </c>
      <c r="O33" s="42">
        <f>+'1 pr. asignavimai'!N46</f>
        <v>0</v>
      </c>
    </row>
    <row r="34" spans="1:15" ht="47.25" x14ac:dyDescent="0.25">
      <c r="A34" s="72"/>
      <c r="B34" s="73"/>
      <c r="C34" s="23" t="s">
        <v>71</v>
      </c>
      <c r="D34" s="42">
        <f>+'1 pr. asignavimai'!C68</f>
        <v>625.29999999999995</v>
      </c>
      <c r="E34" s="42">
        <f>+'1 pr. asignavimai'!D68</f>
        <v>20</v>
      </c>
      <c r="F34" s="42">
        <f>+'1 pr. asignavimai'!E68</f>
        <v>0</v>
      </c>
      <c r="G34" s="42">
        <f>+'1 pr. asignavimai'!F68</f>
        <v>605.29999999999995</v>
      </c>
      <c r="H34" s="42">
        <f>+'1 pr. asignavimai'!G68</f>
        <v>82.3</v>
      </c>
      <c r="I34" s="42">
        <f>+'1 pr. asignavimai'!H68</f>
        <v>0</v>
      </c>
      <c r="J34" s="42">
        <f>+'1 pr. asignavimai'!I68</f>
        <v>0</v>
      </c>
      <c r="K34" s="42">
        <f>+'1 pr. asignavimai'!J68</f>
        <v>82.3</v>
      </c>
      <c r="L34" s="42">
        <f>+'1 pr. asignavimai'!K68</f>
        <v>707.6</v>
      </c>
      <c r="M34" s="42">
        <f>+'1 pr. asignavimai'!L68</f>
        <v>20</v>
      </c>
      <c r="N34" s="42">
        <f>+'1 pr. asignavimai'!M68</f>
        <v>0</v>
      </c>
      <c r="O34" s="42">
        <f>+'1 pr. asignavimai'!N68</f>
        <v>687.6</v>
      </c>
    </row>
    <row r="35" spans="1:15" ht="31.5" x14ac:dyDescent="0.25">
      <c r="A35" s="72"/>
      <c r="B35" s="73"/>
      <c r="C35" s="23" t="s">
        <v>4</v>
      </c>
      <c r="D35" s="42">
        <f>+'1 pr. asignavimai'!C101</f>
        <v>10879.2</v>
      </c>
      <c r="E35" s="42">
        <f>+'1 pr. asignavimai'!D101</f>
        <v>9144.2999999999993</v>
      </c>
      <c r="F35" s="42">
        <f>+'1 pr. asignavimai'!E101</f>
        <v>295.8</v>
      </c>
      <c r="G35" s="42">
        <f>+'1 pr. asignavimai'!F101</f>
        <v>1734.9</v>
      </c>
      <c r="H35" s="42">
        <f>+'1 pr. asignavimai'!G101</f>
        <v>0</v>
      </c>
      <c r="I35" s="42">
        <f>+'1 pr. asignavimai'!H101</f>
        <v>0</v>
      </c>
      <c r="J35" s="42">
        <f>+'1 pr. asignavimai'!I101</f>
        <v>0</v>
      </c>
      <c r="K35" s="42">
        <f>+'1 pr. asignavimai'!J101</f>
        <v>0</v>
      </c>
      <c r="L35" s="42">
        <f>+'1 pr. asignavimai'!K101</f>
        <v>10879.2</v>
      </c>
      <c r="M35" s="42">
        <f>+'1 pr. asignavimai'!L101</f>
        <v>9144.2999999999993</v>
      </c>
      <c r="N35" s="42">
        <f>+'1 pr. asignavimai'!M101</f>
        <v>295.8</v>
      </c>
      <c r="O35" s="42">
        <f>+'1 pr. asignavimai'!N101</f>
        <v>1734.9</v>
      </c>
    </row>
    <row r="36" spans="1:15" ht="26.25" customHeight="1" x14ac:dyDescent="0.25">
      <c r="A36" s="72"/>
      <c r="B36" s="73"/>
      <c r="C36" s="23" t="s">
        <v>125</v>
      </c>
      <c r="D36" s="43">
        <f>SUM(D33:D35)</f>
        <v>11734.7</v>
      </c>
      <c r="E36" s="43">
        <f t="shared" ref="E36:G36" si="12">SUM(E33:E35)</f>
        <v>9394.5</v>
      </c>
      <c r="F36" s="43">
        <f t="shared" si="12"/>
        <v>295.8</v>
      </c>
      <c r="G36" s="43">
        <f t="shared" si="12"/>
        <v>2340.1999999999998</v>
      </c>
      <c r="H36" s="43">
        <f>SUM(H33:H35)</f>
        <v>82.3</v>
      </c>
      <c r="I36" s="43">
        <f t="shared" ref="I36:K36" si="13">SUM(I33:I35)</f>
        <v>0</v>
      </c>
      <c r="J36" s="43">
        <f t="shared" si="13"/>
        <v>0</v>
      </c>
      <c r="K36" s="43">
        <f t="shared" si="13"/>
        <v>82.3</v>
      </c>
      <c r="L36" s="43">
        <f>SUM(L33:L35)</f>
        <v>11817</v>
      </c>
      <c r="M36" s="43">
        <f t="shared" ref="M36:O36" si="14">SUM(M33:M35)</f>
        <v>9394.5</v>
      </c>
      <c r="N36" s="43">
        <f t="shared" si="14"/>
        <v>295.8</v>
      </c>
      <c r="O36" s="43">
        <f t="shared" si="14"/>
        <v>2422.5</v>
      </c>
    </row>
    <row r="37" spans="1:15" ht="53.25" customHeight="1" x14ac:dyDescent="0.25">
      <c r="A37" s="72" t="s">
        <v>141</v>
      </c>
      <c r="B37" s="78" t="s">
        <v>133</v>
      </c>
      <c r="C37" s="23" t="s">
        <v>71</v>
      </c>
      <c r="D37" s="42">
        <f>+'1 pr. asignavimai'!C73</f>
        <v>209.3</v>
      </c>
      <c r="E37" s="42">
        <f>+'1 pr. asignavimai'!D73</f>
        <v>0</v>
      </c>
      <c r="F37" s="42">
        <f>+'1 pr. asignavimai'!E73</f>
        <v>0</v>
      </c>
      <c r="G37" s="42">
        <f>+'1 pr. asignavimai'!F73</f>
        <v>209.3</v>
      </c>
      <c r="H37" s="42">
        <f>+'1 pr. asignavimai'!G73</f>
        <v>0</v>
      </c>
      <c r="I37" s="42">
        <f>+'1 pr. asignavimai'!H73</f>
        <v>0</v>
      </c>
      <c r="J37" s="42">
        <f>+'1 pr. asignavimai'!I73</f>
        <v>0</v>
      </c>
      <c r="K37" s="42">
        <f>+'1 pr. asignavimai'!J73</f>
        <v>0</v>
      </c>
      <c r="L37" s="42">
        <f>+'1 pr. asignavimai'!K73</f>
        <v>209.3</v>
      </c>
      <c r="M37" s="42">
        <f>+'1 pr. asignavimai'!L73</f>
        <v>0</v>
      </c>
      <c r="N37" s="42">
        <f>+'1 pr. asignavimai'!M73</f>
        <v>0</v>
      </c>
      <c r="O37" s="42">
        <f>+'1 pr. asignavimai'!N73</f>
        <v>209.3</v>
      </c>
    </row>
    <row r="38" spans="1:15" ht="35.25" customHeight="1" x14ac:dyDescent="0.25">
      <c r="A38" s="72"/>
      <c r="B38" s="81"/>
      <c r="C38" s="23" t="s">
        <v>5</v>
      </c>
      <c r="D38" s="42">
        <f>+'1 pr. asignavimai'!C112</f>
        <v>4590.7</v>
      </c>
      <c r="E38" s="42">
        <f>+'1 pr. asignavimai'!D112</f>
        <v>4400.5</v>
      </c>
      <c r="F38" s="42">
        <f>+'1 pr. asignavimai'!E112</f>
        <v>1785.3</v>
      </c>
      <c r="G38" s="42">
        <f>+'1 pr. asignavimai'!F112</f>
        <v>190.2</v>
      </c>
      <c r="H38" s="42">
        <f>+'1 pr. asignavimai'!G112</f>
        <v>0</v>
      </c>
      <c r="I38" s="42">
        <f>+'1 pr. asignavimai'!H112</f>
        <v>0</v>
      </c>
      <c r="J38" s="42">
        <f>+'1 pr. asignavimai'!I112</f>
        <v>0</v>
      </c>
      <c r="K38" s="42">
        <f>+'1 pr. asignavimai'!J112</f>
        <v>0</v>
      </c>
      <c r="L38" s="42">
        <f>+'1 pr. asignavimai'!K112</f>
        <v>4590.7</v>
      </c>
      <c r="M38" s="42">
        <f>+'1 pr. asignavimai'!L112</f>
        <v>4400.5</v>
      </c>
      <c r="N38" s="42">
        <f>+'1 pr. asignavimai'!M112</f>
        <v>1785.3</v>
      </c>
      <c r="O38" s="42">
        <f>+'1 pr. asignavimai'!N112</f>
        <v>190.2</v>
      </c>
    </row>
    <row r="39" spans="1:15" ht="24.75" customHeight="1" x14ac:dyDescent="0.25">
      <c r="A39" s="72"/>
      <c r="B39" s="82"/>
      <c r="C39" s="23" t="s">
        <v>125</v>
      </c>
      <c r="D39" s="43">
        <f>SUM(D37:D38)</f>
        <v>4800</v>
      </c>
      <c r="E39" s="43">
        <f t="shared" ref="E39:G39" si="15">SUM(E37:E38)</f>
        <v>4400.5</v>
      </c>
      <c r="F39" s="43">
        <f t="shared" si="15"/>
        <v>1785.3</v>
      </c>
      <c r="G39" s="43">
        <f t="shared" si="15"/>
        <v>399.5</v>
      </c>
      <c r="H39" s="43">
        <f>SUM(H37:H38)</f>
        <v>0</v>
      </c>
      <c r="I39" s="43">
        <f t="shared" ref="I39:K39" si="16">SUM(I37:I38)</f>
        <v>0</v>
      </c>
      <c r="J39" s="43">
        <f t="shared" si="16"/>
        <v>0</v>
      </c>
      <c r="K39" s="43">
        <f t="shared" si="16"/>
        <v>0</v>
      </c>
      <c r="L39" s="43">
        <f>SUM(L37:L38)</f>
        <v>4800</v>
      </c>
      <c r="M39" s="43">
        <f t="shared" ref="M39:O39" si="17">SUM(M37:M38)</f>
        <v>4400.5</v>
      </c>
      <c r="N39" s="43">
        <f t="shared" si="17"/>
        <v>1785.3</v>
      </c>
      <c r="O39" s="43">
        <f t="shared" si="17"/>
        <v>399.5</v>
      </c>
    </row>
    <row r="40" spans="1:15" ht="40.5" customHeight="1" x14ac:dyDescent="0.25">
      <c r="A40" s="36" t="s">
        <v>134</v>
      </c>
      <c r="B40" s="37" t="s">
        <v>135</v>
      </c>
      <c r="C40" s="23" t="s">
        <v>3</v>
      </c>
      <c r="D40" s="43">
        <f>+'1 pr. asignavimai'!C47</f>
        <v>43.1</v>
      </c>
      <c r="E40" s="43">
        <f>+'1 pr. asignavimai'!D47</f>
        <v>43.1</v>
      </c>
      <c r="F40" s="43">
        <f>+'1 pr. asignavimai'!E47</f>
        <v>0</v>
      </c>
      <c r="G40" s="43">
        <f>+'1 pr. asignavimai'!F47</f>
        <v>0</v>
      </c>
      <c r="H40" s="43">
        <f>+'1 pr. asignavimai'!G47</f>
        <v>0</v>
      </c>
      <c r="I40" s="43">
        <f>+'1 pr. asignavimai'!H47</f>
        <v>0</v>
      </c>
      <c r="J40" s="43">
        <f>+'1 pr. asignavimai'!I47</f>
        <v>0</v>
      </c>
      <c r="K40" s="43">
        <f>+'1 pr. asignavimai'!J47</f>
        <v>0</v>
      </c>
      <c r="L40" s="43">
        <f>+'1 pr. asignavimai'!K47</f>
        <v>43.1</v>
      </c>
      <c r="M40" s="43">
        <f>+'1 pr. asignavimai'!L47</f>
        <v>43.1</v>
      </c>
      <c r="N40" s="43">
        <f>+'1 pr. asignavimai'!M47</f>
        <v>0</v>
      </c>
      <c r="O40" s="43">
        <f>+'1 pr. asignavimai'!N47</f>
        <v>0</v>
      </c>
    </row>
    <row r="41" spans="1:15" ht="56.25" customHeight="1" x14ac:dyDescent="0.25">
      <c r="A41" s="72" t="s">
        <v>136</v>
      </c>
      <c r="B41" s="73" t="s">
        <v>92</v>
      </c>
      <c r="C41" s="23" t="s">
        <v>71</v>
      </c>
      <c r="D41" s="42">
        <f>+'1 pr. asignavimai'!C74</f>
        <v>719.7</v>
      </c>
      <c r="E41" s="42">
        <f>+'1 pr. asignavimai'!D74</f>
        <v>7.1</v>
      </c>
      <c r="F41" s="42">
        <f>+'1 pr. asignavimai'!E74</f>
        <v>2.4</v>
      </c>
      <c r="G41" s="42">
        <f>+'1 pr. asignavimai'!F74</f>
        <v>712.6</v>
      </c>
      <c r="H41" s="42">
        <f>+'1 pr. asignavimai'!G74</f>
        <v>0</v>
      </c>
      <c r="I41" s="42">
        <f>+'1 pr. asignavimai'!H74</f>
        <v>0</v>
      </c>
      <c r="J41" s="42">
        <f>+'1 pr. asignavimai'!I74</f>
        <v>0</v>
      </c>
      <c r="K41" s="42">
        <f>+'1 pr. asignavimai'!J74</f>
        <v>0</v>
      </c>
      <c r="L41" s="42">
        <f>+'1 pr. asignavimai'!K74</f>
        <v>719.7</v>
      </c>
      <c r="M41" s="42">
        <f>+'1 pr. asignavimai'!L74</f>
        <v>7.1</v>
      </c>
      <c r="N41" s="42">
        <f>+'1 pr. asignavimai'!M74</f>
        <v>2.4</v>
      </c>
      <c r="O41" s="42">
        <f>+'1 pr. asignavimai'!N74</f>
        <v>712.6</v>
      </c>
    </row>
    <row r="42" spans="1:15" ht="36" customHeight="1" x14ac:dyDescent="0.25">
      <c r="A42" s="72"/>
      <c r="B42" s="73"/>
      <c r="C42" s="23" t="s">
        <v>4</v>
      </c>
      <c r="D42" s="42">
        <f>+'1 pr. asignavimai'!C105</f>
        <v>1854.8</v>
      </c>
      <c r="E42" s="42">
        <f>+'1 pr. asignavimai'!D105</f>
        <v>1448.5</v>
      </c>
      <c r="F42" s="42">
        <f>+'1 pr. asignavimai'!E105</f>
        <v>0</v>
      </c>
      <c r="G42" s="42">
        <f>+'1 pr. asignavimai'!F105</f>
        <v>406.3</v>
      </c>
      <c r="H42" s="42">
        <f>+'1 pr. asignavimai'!G105</f>
        <v>0</v>
      </c>
      <c r="I42" s="42">
        <f>+'1 pr. asignavimai'!H105</f>
        <v>0</v>
      </c>
      <c r="J42" s="42">
        <f>+'1 pr. asignavimai'!I105</f>
        <v>0</v>
      </c>
      <c r="K42" s="42">
        <f>+'1 pr. asignavimai'!J105</f>
        <v>0</v>
      </c>
      <c r="L42" s="42">
        <f>+'1 pr. asignavimai'!K105</f>
        <v>1854.8</v>
      </c>
      <c r="M42" s="42">
        <f>+'1 pr. asignavimai'!L105</f>
        <v>1448.5</v>
      </c>
      <c r="N42" s="42">
        <f>+'1 pr. asignavimai'!M105</f>
        <v>0</v>
      </c>
      <c r="O42" s="42">
        <f>+'1 pr. asignavimai'!N105</f>
        <v>406.3</v>
      </c>
    </row>
    <row r="43" spans="1:15" ht="45.75" customHeight="1" x14ac:dyDescent="0.25">
      <c r="A43" s="72"/>
      <c r="B43" s="73"/>
      <c r="C43" s="23" t="s">
        <v>5</v>
      </c>
      <c r="D43" s="42">
        <f>+'1 pr. asignavimai'!C116</f>
        <v>61665.599999999999</v>
      </c>
      <c r="E43" s="42">
        <f>+'1 pr. asignavimai'!D116</f>
        <v>61453.3</v>
      </c>
      <c r="F43" s="42">
        <f>+'1 pr. asignavimai'!E116</f>
        <v>40083.800000000003</v>
      </c>
      <c r="G43" s="42">
        <f>+'1 pr. asignavimai'!F116</f>
        <v>212.3</v>
      </c>
      <c r="H43" s="42">
        <f>+'1 pr. asignavimai'!G116</f>
        <v>0</v>
      </c>
      <c r="I43" s="42">
        <f>+'1 pr. asignavimai'!H116</f>
        <v>0</v>
      </c>
      <c r="J43" s="42">
        <f>+'1 pr. asignavimai'!I116</f>
        <v>0</v>
      </c>
      <c r="K43" s="42">
        <f>+'1 pr. asignavimai'!J116</f>
        <v>0</v>
      </c>
      <c r="L43" s="42">
        <f>+'1 pr. asignavimai'!K116</f>
        <v>61665.599999999999</v>
      </c>
      <c r="M43" s="42">
        <f>+'1 pr. asignavimai'!L116</f>
        <v>61453.3</v>
      </c>
      <c r="N43" s="42">
        <f>+'1 pr. asignavimai'!M116</f>
        <v>40083.800000000003</v>
      </c>
      <c r="O43" s="42">
        <f>+'1 pr. asignavimai'!N116</f>
        <v>212.3</v>
      </c>
    </row>
    <row r="44" spans="1:15" ht="27" customHeight="1" x14ac:dyDescent="0.25">
      <c r="A44" s="72"/>
      <c r="B44" s="73"/>
      <c r="C44" s="23" t="s">
        <v>125</v>
      </c>
      <c r="D44" s="43">
        <f t="shared" ref="D44:O44" si="18">SUM(D41:D43)</f>
        <v>64240.1</v>
      </c>
      <c r="E44" s="43">
        <f t="shared" si="18"/>
        <v>62908.9</v>
      </c>
      <c r="F44" s="43">
        <f t="shared" si="18"/>
        <v>40086.199999999997</v>
      </c>
      <c r="G44" s="43">
        <f t="shared" si="18"/>
        <v>1331.2</v>
      </c>
      <c r="H44" s="43">
        <f t="shared" si="18"/>
        <v>0</v>
      </c>
      <c r="I44" s="43">
        <f t="shared" si="18"/>
        <v>0</v>
      </c>
      <c r="J44" s="43">
        <f t="shared" si="18"/>
        <v>0</v>
      </c>
      <c r="K44" s="43">
        <f t="shared" si="18"/>
        <v>0</v>
      </c>
      <c r="L44" s="43">
        <f t="shared" si="18"/>
        <v>64240.1</v>
      </c>
      <c r="M44" s="43">
        <f t="shared" si="18"/>
        <v>62908.9</v>
      </c>
      <c r="N44" s="43">
        <f t="shared" si="18"/>
        <v>40086.199999999997</v>
      </c>
      <c r="O44" s="43">
        <f t="shared" si="18"/>
        <v>1331.2</v>
      </c>
    </row>
    <row r="45" spans="1:15" ht="52.5" customHeight="1" x14ac:dyDescent="0.25">
      <c r="A45" s="72" t="s">
        <v>137</v>
      </c>
      <c r="B45" s="73" t="s">
        <v>96</v>
      </c>
      <c r="C45" s="23" t="s">
        <v>71</v>
      </c>
      <c r="D45" s="42">
        <f>+'1 pr. asignavimai'!C75</f>
        <v>1681.3</v>
      </c>
      <c r="E45" s="42">
        <f>+'1 pr. asignavimai'!D75</f>
        <v>0</v>
      </c>
      <c r="F45" s="42">
        <f>+'1 pr. asignavimai'!E75</f>
        <v>0</v>
      </c>
      <c r="G45" s="42">
        <f>+'1 pr. asignavimai'!F75</f>
        <v>1681.3</v>
      </c>
      <c r="H45" s="42">
        <f>+'1 pr. asignavimai'!G75</f>
        <v>0</v>
      </c>
      <c r="I45" s="42">
        <f>+'1 pr. asignavimai'!H75</f>
        <v>0</v>
      </c>
      <c r="J45" s="42">
        <f>+'1 pr. asignavimai'!I75</f>
        <v>0</v>
      </c>
      <c r="K45" s="42">
        <f>+'1 pr. asignavimai'!J75</f>
        <v>0</v>
      </c>
      <c r="L45" s="42">
        <f>+'1 pr. asignavimai'!K75</f>
        <v>1681.3</v>
      </c>
      <c r="M45" s="42">
        <f>+'1 pr. asignavimai'!L75</f>
        <v>0</v>
      </c>
      <c r="N45" s="42">
        <f>+'1 pr. asignavimai'!M75</f>
        <v>0</v>
      </c>
      <c r="O45" s="42">
        <f>+'1 pr. asignavimai'!N75</f>
        <v>1681.3</v>
      </c>
    </row>
    <row r="46" spans="1:15" ht="36" customHeight="1" x14ac:dyDescent="0.25">
      <c r="A46" s="72"/>
      <c r="B46" s="73"/>
      <c r="C46" s="23" t="s">
        <v>4</v>
      </c>
      <c r="D46" s="42">
        <f>+'1 pr. asignavimai'!C109</f>
        <v>277.5</v>
      </c>
      <c r="E46" s="42">
        <f>+'1 pr. asignavimai'!D109</f>
        <v>0</v>
      </c>
      <c r="F46" s="42">
        <f>+'1 pr. asignavimai'!E109</f>
        <v>0</v>
      </c>
      <c r="G46" s="42">
        <f>+'1 pr. asignavimai'!F109</f>
        <v>277.5</v>
      </c>
      <c r="H46" s="42">
        <f>+'1 pr. asignavimai'!G109</f>
        <v>0</v>
      </c>
      <c r="I46" s="42">
        <f>+'1 pr. asignavimai'!H109</f>
        <v>0</v>
      </c>
      <c r="J46" s="42">
        <f>+'1 pr. asignavimai'!I109</f>
        <v>0</v>
      </c>
      <c r="K46" s="42">
        <f>+'1 pr. asignavimai'!J109</f>
        <v>0</v>
      </c>
      <c r="L46" s="42">
        <f>+'1 pr. asignavimai'!K109</f>
        <v>277.5</v>
      </c>
      <c r="M46" s="42">
        <f>+'1 pr. asignavimai'!L109</f>
        <v>0</v>
      </c>
      <c r="N46" s="42">
        <f>+'1 pr. asignavimai'!M109</f>
        <v>0</v>
      </c>
      <c r="O46" s="42">
        <f>+'1 pr. asignavimai'!N109</f>
        <v>277.5</v>
      </c>
    </row>
    <row r="47" spans="1:15" ht="50.25" customHeight="1" x14ac:dyDescent="0.25">
      <c r="A47" s="72"/>
      <c r="B47" s="73"/>
      <c r="C47" s="23" t="s">
        <v>5</v>
      </c>
      <c r="D47" s="42">
        <f>+'1 pr. asignavimai'!C123</f>
        <v>5267.3</v>
      </c>
      <c r="E47" s="42">
        <f>+'1 pr. asignavimai'!D123</f>
        <v>5121.3999999999996</v>
      </c>
      <c r="F47" s="42">
        <f>+'1 pr. asignavimai'!E123</f>
        <v>2003.3</v>
      </c>
      <c r="G47" s="42">
        <f>+'1 pr. asignavimai'!F123</f>
        <v>145.9</v>
      </c>
      <c r="H47" s="42">
        <f>+'1 pr. asignavimai'!G123</f>
        <v>0</v>
      </c>
      <c r="I47" s="42">
        <f>+'1 pr. asignavimai'!H123</f>
        <v>0</v>
      </c>
      <c r="J47" s="42">
        <f>+'1 pr. asignavimai'!I123</f>
        <v>0</v>
      </c>
      <c r="K47" s="42">
        <f>+'1 pr. asignavimai'!J123</f>
        <v>0</v>
      </c>
      <c r="L47" s="42">
        <f>+'1 pr. asignavimai'!K123</f>
        <v>5267.3</v>
      </c>
      <c r="M47" s="42">
        <f>+'1 pr. asignavimai'!L123</f>
        <v>5121.3999999999996</v>
      </c>
      <c r="N47" s="42">
        <f>+'1 pr. asignavimai'!M123</f>
        <v>2003.3</v>
      </c>
      <c r="O47" s="42">
        <f>+'1 pr. asignavimai'!N123</f>
        <v>145.9</v>
      </c>
    </row>
    <row r="48" spans="1:15" ht="21.75" customHeight="1" x14ac:dyDescent="0.25">
      <c r="A48" s="72"/>
      <c r="B48" s="73"/>
      <c r="C48" s="23" t="s">
        <v>125</v>
      </c>
      <c r="D48" s="43">
        <f>SUM(D45:D47)</f>
        <v>7226.1</v>
      </c>
      <c r="E48" s="43">
        <f t="shared" ref="E48:G48" si="19">SUM(E45:E47)</f>
        <v>5121.3999999999996</v>
      </c>
      <c r="F48" s="43">
        <f t="shared" si="19"/>
        <v>2003.3</v>
      </c>
      <c r="G48" s="43">
        <f t="shared" si="19"/>
        <v>2104.6999999999998</v>
      </c>
      <c r="H48" s="43">
        <f>SUM(H45:H47)</f>
        <v>0</v>
      </c>
      <c r="I48" s="43">
        <f t="shared" ref="I48:K48" si="20">SUM(I45:I47)</f>
        <v>0</v>
      </c>
      <c r="J48" s="43">
        <f t="shared" si="20"/>
        <v>0</v>
      </c>
      <c r="K48" s="43">
        <f t="shared" si="20"/>
        <v>0</v>
      </c>
      <c r="L48" s="43">
        <f>SUM(L45:L47)</f>
        <v>7226.1</v>
      </c>
      <c r="M48" s="43">
        <f t="shared" ref="M48:O48" si="21">SUM(M45:M47)</f>
        <v>5121.3999999999996</v>
      </c>
      <c r="N48" s="43">
        <f t="shared" si="21"/>
        <v>2003.3</v>
      </c>
      <c r="O48" s="43">
        <f t="shared" si="21"/>
        <v>2104.6999999999998</v>
      </c>
    </row>
    <row r="49" spans="1:17" ht="51.75" customHeight="1" x14ac:dyDescent="0.25">
      <c r="A49" s="72" t="s">
        <v>138</v>
      </c>
      <c r="B49" s="78" t="s">
        <v>99</v>
      </c>
      <c r="C49" s="23" t="s">
        <v>71</v>
      </c>
      <c r="D49" s="42">
        <f>+'1 pr. asignavimai'!C80</f>
        <v>236.8</v>
      </c>
      <c r="E49" s="42">
        <f>+'1 pr. asignavimai'!D80</f>
        <v>0</v>
      </c>
      <c r="F49" s="42">
        <f>+'1 pr. asignavimai'!E80</f>
        <v>0</v>
      </c>
      <c r="G49" s="42">
        <f>+'1 pr. asignavimai'!F80</f>
        <v>236.8</v>
      </c>
      <c r="H49" s="42">
        <f>+'1 pr. asignavimai'!G80</f>
        <v>0</v>
      </c>
      <c r="I49" s="42">
        <f>+'1 pr. asignavimai'!H80</f>
        <v>0</v>
      </c>
      <c r="J49" s="42">
        <f>+'1 pr. asignavimai'!I80</f>
        <v>0</v>
      </c>
      <c r="K49" s="42">
        <f>+'1 pr. asignavimai'!J80</f>
        <v>0</v>
      </c>
      <c r="L49" s="42">
        <f>+'1 pr. asignavimai'!K80</f>
        <v>236.8</v>
      </c>
      <c r="M49" s="42">
        <f>+'1 pr. asignavimai'!L80</f>
        <v>0</v>
      </c>
      <c r="N49" s="42">
        <f>+'1 pr. asignavimai'!M80</f>
        <v>0</v>
      </c>
      <c r="O49" s="42">
        <f>+'1 pr. asignavimai'!N80</f>
        <v>236.8</v>
      </c>
    </row>
    <row r="50" spans="1:17" ht="36.75" customHeight="1" x14ac:dyDescent="0.25">
      <c r="A50" s="72"/>
      <c r="B50" s="81"/>
      <c r="C50" s="23" t="s">
        <v>4</v>
      </c>
      <c r="D50" s="42">
        <f>+'1 pr. asignavimai'!C110</f>
        <v>1002.8</v>
      </c>
      <c r="E50" s="42">
        <f>+'1 pr. asignavimai'!D110</f>
        <v>195.2</v>
      </c>
      <c r="F50" s="42">
        <f>+'1 pr. asignavimai'!E110</f>
        <v>0</v>
      </c>
      <c r="G50" s="42">
        <f>+'1 pr. asignavimai'!F110</f>
        <v>807.6</v>
      </c>
      <c r="H50" s="42">
        <f>+'1 pr. asignavimai'!G110</f>
        <v>0</v>
      </c>
      <c r="I50" s="42">
        <f>+'1 pr. asignavimai'!H110</f>
        <v>0</v>
      </c>
      <c r="J50" s="42">
        <f>+'1 pr. asignavimai'!I110</f>
        <v>0</v>
      </c>
      <c r="K50" s="42">
        <f>+'1 pr. asignavimai'!J110</f>
        <v>0</v>
      </c>
      <c r="L50" s="42">
        <f>+'1 pr. asignavimai'!K110</f>
        <v>1002.8</v>
      </c>
      <c r="M50" s="42">
        <f>+'1 pr. asignavimai'!L110</f>
        <v>195.2</v>
      </c>
      <c r="N50" s="42">
        <f>+'1 pr. asignavimai'!M110</f>
        <v>0</v>
      </c>
      <c r="O50" s="42">
        <f>+'1 pr. asignavimai'!N110</f>
        <v>807.6</v>
      </c>
    </row>
    <row r="51" spans="1:17" ht="36" customHeight="1" x14ac:dyDescent="0.25">
      <c r="A51" s="72"/>
      <c r="B51" s="81"/>
      <c r="C51" s="23" t="s">
        <v>6</v>
      </c>
      <c r="D51" s="42">
        <f>+'1 pr. asignavimai'!C128</f>
        <v>14130.2</v>
      </c>
      <c r="E51" s="42">
        <f>+'1 pr. asignavimai'!D128</f>
        <v>14049.9</v>
      </c>
      <c r="F51" s="42">
        <f>+'1 pr. asignavimai'!E128</f>
        <v>3412.2</v>
      </c>
      <c r="G51" s="42">
        <f>+'1 pr. asignavimai'!F128</f>
        <v>80.3</v>
      </c>
      <c r="H51" s="42">
        <f>+'1 pr. asignavimai'!G128</f>
        <v>2.1</v>
      </c>
      <c r="I51" s="42">
        <f>+'1 pr. asignavimai'!H128</f>
        <v>2.1</v>
      </c>
      <c r="J51" s="42">
        <f>+'1 pr. asignavimai'!I128</f>
        <v>0</v>
      </c>
      <c r="K51" s="42">
        <f>+'1 pr. asignavimai'!J128</f>
        <v>0</v>
      </c>
      <c r="L51" s="42">
        <f>+'1 pr. asignavimai'!K128</f>
        <v>14132.3</v>
      </c>
      <c r="M51" s="42">
        <f>+'1 pr. asignavimai'!L128</f>
        <v>14052</v>
      </c>
      <c r="N51" s="42">
        <f>+'1 pr. asignavimai'!M128</f>
        <v>3412.2</v>
      </c>
      <c r="O51" s="42">
        <f>+'1 pr. asignavimai'!N128</f>
        <v>80.3</v>
      </c>
    </row>
    <row r="52" spans="1:17" ht="21" customHeight="1" x14ac:dyDescent="0.25">
      <c r="A52" s="72"/>
      <c r="B52" s="82"/>
      <c r="C52" s="23" t="s">
        <v>125</v>
      </c>
      <c r="D52" s="43">
        <f>SUM(D49:D51)</f>
        <v>15369.8</v>
      </c>
      <c r="E52" s="43">
        <f t="shared" ref="E52:G52" si="22">SUM(E49:E51)</f>
        <v>14245.1</v>
      </c>
      <c r="F52" s="43">
        <f t="shared" si="22"/>
        <v>3412.2</v>
      </c>
      <c r="G52" s="43">
        <f t="shared" si="22"/>
        <v>1124.7</v>
      </c>
      <c r="H52" s="43">
        <f>SUM(H49:H51)</f>
        <v>2.1</v>
      </c>
      <c r="I52" s="43">
        <f t="shared" ref="I52:K52" si="23">SUM(I49:I51)</f>
        <v>2.1</v>
      </c>
      <c r="J52" s="43">
        <f t="shared" si="23"/>
        <v>0</v>
      </c>
      <c r="K52" s="43">
        <f t="shared" si="23"/>
        <v>0</v>
      </c>
      <c r="L52" s="43">
        <f>SUM(L49:L51)</f>
        <v>15371.9</v>
      </c>
      <c r="M52" s="43">
        <f t="shared" ref="M52:O52" si="24">SUM(M49:M51)</f>
        <v>14247.2</v>
      </c>
      <c r="N52" s="43">
        <f t="shared" si="24"/>
        <v>3412.2</v>
      </c>
      <c r="O52" s="43">
        <f t="shared" si="24"/>
        <v>1124.7</v>
      </c>
    </row>
    <row r="53" spans="1:17" ht="31.5" x14ac:dyDescent="0.25">
      <c r="A53" s="75" t="s">
        <v>179</v>
      </c>
      <c r="B53" s="78" t="s">
        <v>139</v>
      </c>
      <c r="C53" s="23" t="s">
        <v>3</v>
      </c>
      <c r="D53" s="42">
        <f>+'1 pr. asignavimai'!C48</f>
        <v>78.2</v>
      </c>
      <c r="E53" s="42">
        <f>+'1 pr. asignavimai'!D48</f>
        <v>0</v>
      </c>
      <c r="F53" s="42">
        <f>+'1 pr. asignavimai'!E48</f>
        <v>0</v>
      </c>
      <c r="G53" s="42">
        <f>+'1 pr. asignavimai'!F48</f>
        <v>78.2</v>
      </c>
      <c r="H53" s="42">
        <f>+'1 pr. asignavimai'!G48</f>
        <v>0</v>
      </c>
      <c r="I53" s="42">
        <f>+'1 pr. asignavimai'!H48</f>
        <v>0</v>
      </c>
      <c r="J53" s="42">
        <f>+'1 pr. asignavimai'!I48</f>
        <v>0</v>
      </c>
      <c r="K53" s="42">
        <f>+'1 pr. asignavimai'!J48</f>
        <v>0</v>
      </c>
      <c r="L53" s="42">
        <f>+'1 pr. asignavimai'!K48</f>
        <v>78.2</v>
      </c>
      <c r="M53" s="42">
        <f>+'1 pr. asignavimai'!L48</f>
        <v>0</v>
      </c>
      <c r="N53" s="42">
        <f>+'1 pr. asignavimai'!M48</f>
        <v>0</v>
      </c>
      <c r="O53" s="42">
        <f>+'1 pr. asignavimai'!N48</f>
        <v>78.2</v>
      </c>
    </row>
    <row r="54" spans="1:17" ht="47.25" x14ac:dyDescent="0.25">
      <c r="A54" s="76"/>
      <c r="B54" s="79"/>
      <c r="C54" s="23" t="s">
        <v>71</v>
      </c>
      <c r="D54" s="42">
        <f>+'1 pr. asignavimai'!C81</f>
        <v>705.5</v>
      </c>
      <c r="E54" s="42">
        <f>+'1 pr. asignavimai'!D81</f>
        <v>0</v>
      </c>
      <c r="F54" s="42">
        <f>+'1 pr. asignavimai'!E81</f>
        <v>0</v>
      </c>
      <c r="G54" s="42">
        <f>+'1 pr. asignavimai'!F81</f>
        <v>705.5</v>
      </c>
      <c r="H54" s="42">
        <f>+'1 pr. asignavimai'!G81</f>
        <v>0</v>
      </c>
      <c r="I54" s="42">
        <f>+'1 pr. asignavimai'!H81</f>
        <v>0</v>
      </c>
      <c r="J54" s="42">
        <f>+'1 pr. asignavimai'!I81</f>
        <v>0</v>
      </c>
      <c r="K54" s="42">
        <f>+'1 pr. asignavimai'!J81</f>
        <v>0</v>
      </c>
      <c r="L54" s="42">
        <f>+'1 pr. asignavimai'!K81</f>
        <v>705.5</v>
      </c>
      <c r="M54" s="42">
        <f>+'1 pr. asignavimai'!L81</f>
        <v>0</v>
      </c>
      <c r="N54" s="42">
        <f>+'1 pr. asignavimai'!M81</f>
        <v>0</v>
      </c>
      <c r="O54" s="42">
        <f>+'1 pr. asignavimai'!N81</f>
        <v>705.5</v>
      </c>
    </row>
    <row r="55" spans="1:17" ht="31.5" x14ac:dyDescent="0.25">
      <c r="A55" s="76"/>
      <c r="B55" s="79"/>
      <c r="C55" s="23" t="s">
        <v>6</v>
      </c>
      <c r="D55" s="42">
        <f>+'1 pr. asignavimai'!C141</f>
        <v>1622.8</v>
      </c>
      <c r="E55" s="42">
        <f>+'1 pr. asignavimai'!D141</f>
        <v>1601.4</v>
      </c>
      <c r="F55" s="42">
        <f>+'1 pr. asignavimai'!E141</f>
        <v>849.7</v>
      </c>
      <c r="G55" s="42">
        <f>+'1 pr. asignavimai'!F141</f>
        <v>21.4</v>
      </c>
      <c r="H55" s="42">
        <f>+'1 pr. asignavimai'!G141</f>
        <v>0</v>
      </c>
      <c r="I55" s="42">
        <f>+'1 pr. asignavimai'!H141</f>
        <v>0</v>
      </c>
      <c r="J55" s="42">
        <f>+'1 pr. asignavimai'!I141</f>
        <v>0</v>
      </c>
      <c r="K55" s="42">
        <f>+'1 pr. asignavimai'!J141</f>
        <v>0</v>
      </c>
      <c r="L55" s="42">
        <f>+'1 pr. asignavimai'!K141</f>
        <v>1622.8</v>
      </c>
      <c r="M55" s="42">
        <f>+'1 pr. asignavimai'!L141</f>
        <v>1601.4</v>
      </c>
      <c r="N55" s="42">
        <f>+'1 pr. asignavimai'!M141</f>
        <v>849.7</v>
      </c>
      <c r="O55" s="42">
        <f>+'1 pr. asignavimai'!N141</f>
        <v>21.4</v>
      </c>
    </row>
    <row r="56" spans="1:17" ht="15.75" x14ac:dyDescent="0.25">
      <c r="A56" s="77"/>
      <c r="B56" s="80"/>
      <c r="C56" s="23" t="s">
        <v>125</v>
      </c>
      <c r="D56" s="43">
        <f>SUM(D53:D55)</f>
        <v>2406.5</v>
      </c>
      <c r="E56" s="43">
        <f t="shared" ref="E56:G56" si="25">SUM(E53:E55)</f>
        <v>1601.4</v>
      </c>
      <c r="F56" s="43">
        <f t="shared" si="25"/>
        <v>849.7</v>
      </c>
      <c r="G56" s="43">
        <f t="shared" si="25"/>
        <v>805.1</v>
      </c>
      <c r="H56" s="43">
        <f>SUM(H53:H55)</f>
        <v>0</v>
      </c>
      <c r="I56" s="43">
        <f t="shared" ref="I56:K56" si="26">SUM(I53:I55)</f>
        <v>0</v>
      </c>
      <c r="J56" s="43">
        <f t="shared" si="26"/>
        <v>0</v>
      </c>
      <c r="K56" s="43">
        <f t="shared" si="26"/>
        <v>0</v>
      </c>
      <c r="L56" s="43">
        <f>SUM(L53:L55)</f>
        <v>2406.5</v>
      </c>
      <c r="M56" s="43">
        <f t="shared" ref="M56:O56" si="27">SUM(M53:M55)</f>
        <v>1601.4</v>
      </c>
      <c r="N56" s="43">
        <f t="shared" si="27"/>
        <v>849.7</v>
      </c>
      <c r="O56" s="43">
        <f t="shared" si="27"/>
        <v>805.1</v>
      </c>
    </row>
    <row r="57" spans="1:17" ht="15.75" x14ac:dyDescent="0.25">
      <c r="A57" s="24" t="s">
        <v>121</v>
      </c>
      <c r="B57" s="6" t="s">
        <v>140</v>
      </c>
      <c r="C57" s="6"/>
      <c r="D57" s="43">
        <f>+D18+D19+D23+D24+D28+D32+D36+D39+D40+D44+D48+D52+D56</f>
        <v>139355.5</v>
      </c>
      <c r="E57" s="43">
        <f t="shared" ref="E57:G57" si="28">+E18+E19+E23+E24+E28+E32+E36+E39+E40+E44+E48+E52+E56</f>
        <v>121132.2</v>
      </c>
      <c r="F57" s="43">
        <f t="shared" si="28"/>
        <v>53235.8</v>
      </c>
      <c r="G57" s="43">
        <f t="shared" si="28"/>
        <v>18223.3</v>
      </c>
      <c r="H57" s="43">
        <f>+H18+H19+H23+H24+H28+H32+H36+H39+H40+H44+H48+H52+H56</f>
        <v>3841.2</v>
      </c>
      <c r="I57" s="43">
        <f t="shared" ref="I57:K57" si="29">+I18+I19+I23+I24+I28+I32+I36+I39+I40+I44+I48+I52+I56</f>
        <v>1621.6</v>
      </c>
      <c r="J57" s="43">
        <f t="shared" si="29"/>
        <v>0</v>
      </c>
      <c r="K57" s="43">
        <f t="shared" si="29"/>
        <v>2219.6</v>
      </c>
      <c r="L57" s="43">
        <f>+L18+L19+L23+L24+L28+L32+L36+L39+L40+L44+L48+L52+L56</f>
        <v>143196.70000000001</v>
      </c>
      <c r="M57" s="43">
        <f t="shared" ref="M57:O57" si="30">+M18+M19+M23+M24+M28+M32+M36+M39+M40+M44+M48+M52+M56</f>
        <v>122753.8</v>
      </c>
      <c r="N57" s="43">
        <f t="shared" si="30"/>
        <v>53235.8</v>
      </c>
      <c r="O57" s="43">
        <f t="shared" si="30"/>
        <v>20442.900000000001</v>
      </c>
      <c r="Q57" s="49"/>
    </row>
    <row r="58" spans="1:17" ht="15.75" x14ac:dyDescent="0.25">
      <c r="A58" s="50" t="s">
        <v>187</v>
      </c>
      <c r="B58" s="51"/>
      <c r="C58" s="44" t="s">
        <v>2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7" ht="15.75" x14ac:dyDescent="0.25">
      <c r="A59" s="50" t="s">
        <v>188</v>
      </c>
      <c r="B59" s="51"/>
      <c r="C59" s="5" t="s">
        <v>185</v>
      </c>
      <c r="D59" s="19">
        <f>+E59+G59</f>
        <v>3579.7</v>
      </c>
      <c r="E59" s="19"/>
      <c r="F59" s="19"/>
      <c r="G59" s="19">
        <v>3579.7</v>
      </c>
      <c r="H59" s="19">
        <f>+I59+K59</f>
        <v>0</v>
      </c>
      <c r="I59" s="19"/>
      <c r="J59" s="19"/>
      <c r="K59" s="19"/>
      <c r="L59" s="19">
        <f>+M59+O59</f>
        <v>3579.7</v>
      </c>
      <c r="M59" s="19"/>
      <c r="N59" s="19"/>
      <c r="O59" s="19">
        <v>3579.7</v>
      </c>
    </row>
    <row r="60" spans="1:17" ht="20.25" customHeight="1" x14ac:dyDescent="0.25">
      <c r="A60" s="50" t="s">
        <v>189</v>
      </c>
      <c r="B60" s="69" t="s">
        <v>190</v>
      </c>
      <c r="C60" s="70"/>
      <c r="D60" s="18">
        <f>+D57-D59</f>
        <v>135775.79999999999</v>
      </c>
      <c r="E60" s="18">
        <f t="shared" ref="E60:G60" si="31">+E57-E59</f>
        <v>121132.2</v>
      </c>
      <c r="F60" s="18">
        <f t="shared" si="31"/>
        <v>53235.8</v>
      </c>
      <c r="G60" s="18">
        <f t="shared" si="31"/>
        <v>14643.6</v>
      </c>
      <c r="H60" s="18">
        <f>+H57-H59</f>
        <v>3841.2</v>
      </c>
      <c r="I60" s="18">
        <f t="shared" ref="I60:K60" si="32">+I57-I59</f>
        <v>1621.6</v>
      </c>
      <c r="J60" s="18">
        <f t="shared" si="32"/>
        <v>0</v>
      </c>
      <c r="K60" s="18">
        <f t="shared" si="32"/>
        <v>2219.6</v>
      </c>
      <c r="L60" s="18">
        <f>+L57-L59</f>
        <v>139617</v>
      </c>
      <c r="M60" s="18">
        <f t="shared" ref="M60:O60" si="33">+M57-M59</f>
        <v>122753.8</v>
      </c>
      <c r="N60" s="18">
        <f t="shared" si="33"/>
        <v>53235.8</v>
      </c>
      <c r="O60" s="18">
        <f t="shared" si="33"/>
        <v>16863.2</v>
      </c>
      <c r="Q60" s="49"/>
    </row>
    <row r="62" spans="1:17" x14ac:dyDescent="0.2">
      <c r="B62" s="17"/>
      <c r="C62" s="17"/>
    </row>
    <row r="64" spans="1:17" x14ac:dyDescent="0.2"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</row>
    <row r="66" spans="4:12" x14ac:dyDescent="0.2">
      <c r="D66" s="49"/>
      <c r="H66" s="49"/>
      <c r="L66" s="49"/>
    </row>
  </sheetData>
  <mergeCells count="40">
    <mergeCell ref="D11:G11"/>
    <mergeCell ref="H11:K11"/>
    <mergeCell ref="L11:O11"/>
    <mergeCell ref="B29:B32"/>
    <mergeCell ref="A33:A36"/>
    <mergeCell ref="B33:B36"/>
    <mergeCell ref="A37:A39"/>
    <mergeCell ref="A53:A56"/>
    <mergeCell ref="B53:B56"/>
    <mergeCell ref="B49:B52"/>
    <mergeCell ref="B37:B39"/>
    <mergeCell ref="A41:A44"/>
    <mergeCell ref="B41:B44"/>
    <mergeCell ref="A45:A48"/>
    <mergeCell ref="B45:B48"/>
    <mergeCell ref="A49:A52"/>
    <mergeCell ref="B60:C60"/>
    <mergeCell ref="A7:G8"/>
    <mergeCell ref="A12:A14"/>
    <mergeCell ref="B12:B14"/>
    <mergeCell ref="C12:C14"/>
    <mergeCell ref="D12:D14"/>
    <mergeCell ref="E12:G12"/>
    <mergeCell ref="E13:F13"/>
    <mergeCell ref="G13:G14"/>
    <mergeCell ref="A16:A18"/>
    <mergeCell ref="B16:B18"/>
    <mergeCell ref="A20:A23"/>
    <mergeCell ref="B20:B23"/>
    <mergeCell ref="A25:A28"/>
    <mergeCell ref="B25:B28"/>
    <mergeCell ref="A29:A32"/>
    <mergeCell ref="M12:O12"/>
    <mergeCell ref="M13:N13"/>
    <mergeCell ref="O13:O14"/>
    <mergeCell ref="H12:H14"/>
    <mergeCell ref="I12:K12"/>
    <mergeCell ref="I13:J13"/>
    <mergeCell ref="K13:K14"/>
    <mergeCell ref="L12:L14"/>
  </mergeCells>
  <pageMargins left="0.9055118110236221" right="0.51181102362204722" top="0.74803149606299213" bottom="0.59055118110236227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1 pr. pajamos </vt:lpstr>
      <vt:lpstr>1 pr. asignavimai</vt:lpstr>
      <vt:lpstr>2 pr.</vt:lpstr>
      <vt:lpstr>'1 pr. asignavimai'!Print_Titles</vt:lpstr>
      <vt:lpstr>'1 pr. pajamos '!Print_Titles</vt:lpstr>
      <vt:lpstr>'2 pr.'!Print_Titles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Jurksiene</cp:lastModifiedBy>
  <cp:lastPrinted>2016-03-08T13:09:30Z</cp:lastPrinted>
  <dcterms:created xsi:type="dcterms:W3CDTF">2013-11-22T06:09:34Z</dcterms:created>
  <dcterms:modified xsi:type="dcterms:W3CDTF">2016-03-08T13:16:15Z</dcterms:modified>
</cp:coreProperties>
</file>