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1-81\"/>
    </mc:Choice>
  </mc:AlternateContent>
  <bookViews>
    <workbookView xWindow="30" yWindow="765" windowWidth="15480" windowHeight="10620"/>
  </bookViews>
  <sheets>
    <sheet name="Ataskaita" sheetId="9" r:id="rId1"/>
    <sheet name="Priemonių suvestinė" sheetId="8" r:id="rId2"/>
    <sheet name="Asignavimų valdytojų kodai" sheetId="3" state="hidden" r:id="rId3"/>
  </sheets>
  <definedNames>
    <definedName name="_xlnm.Print_Area" localSheetId="0">Ataskaita!$A$1:$I$37</definedName>
    <definedName name="_xlnm.Print_Area" localSheetId="1">'Priemonių suvestinė'!$A$1:$O$70</definedName>
    <definedName name="_xlnm.Print_Titles" localSheetId="1">'Priemonių suvestinė'!$4:$6</definedName>
  </definedNames>
  <calcPr calcId="152511" fullPrecision="0"/>
</workbook>
</file>

<file path=xl/calcChain.xml><?xml version="1.0" encoding="utf-8"?>
<calcChain xmlns="http://schemas.openxmlformats.org/spreadsheetml/2006/main">
  <c r="J64" i="8" l="1"/>
  <c r="J38" i="8"/>
  <c r="J36" i="8"/>
  <c r="J34" i="8"/>
  <c r="J31" i="8"/>
  <c r="J25" i="8" l="1"/>
  <c r="J22" i="8"/>
  <c r="J16" i="8"/>
  <c r="H65" i="8" l="1"/>
  <c r="H69" i="8"/>
  <c r="H68" i="8"/>
  <c r="H67" i="8"/>
  <c r="H63" i="8"/>
  <c r="I36" i="8"/>
  <c r="H36" i="8"/>
  <c r="H52" i="8" l="1"/>
  <c r="H37" i="8"/>
  <c r="H38" i="8" s="1"/>
  <c r="H39" i="8" s="1"/>
  <c r="H34" i="8"/>
  <c r="H28" i="8"/>
  <c r="H31" i="8" s="1"/>
  <c r="H23" i="8"/>
  <c r="H25" i="8" s="1"/>
  <c r="H18" i="8"/>
  <c r="H64" i="8" s="1"/>
  <c r="H17" i="8"/>
  <c r="H12" i="8"/>
  <c r="H22" i="8" l="1"/>
  <c r="H16" i="8"/>
  <c r="H26" i="8" s="1"/>
  <c r="H62" i="8"/>
  <c r="H61" i="8" s="1"/>
  <c r="H47" i="8"/>
  <c r="H53" i="8" s="1"/>
  <c r="H54" i="8" s="1"/>
  <c r="H66" i="8"/>
  <c r="I44" i="8"/>
  <c r="H70" i="8" l="1"/>
  <c r="H40" i="8"/>
  <c r="H55" i="8" s="1"/>
  <c r="I48" i="8"/>
  <c r="I32" i="8" l="1"/>
  <c r="I46" i="8" l="1"/>
  <c r="I45" i="8"/>
  <c r="I47" i="8" l="1"/>
  <c r="I65" i="8"/>
  <c r="I37" i="8" l="1"/>
  <c r="I28" i="8"/>
  <c r="I23" i="8"/>
  <c r="I18" i="8"/>
  <c r="I17" i="8"/>
  <c r="I12" i="8"/>
  <c r="I62" i="8" l="1"/>
  <c r="I64" i="8" l="1"/>
  <c r="I68" i="8"/>
  <c r="J68" i="8"/>
  <c r="I25" i="8" l="1"/>
  <c r="I69" i="8" l="1"/>
  <c r="I67" i="8"/>
  <c r="I63" i="8"/>
  <c r="I61" i="8" s="1"/>
  <c r="I52" i="8"/>
  <c r="I38" i="8"/>
  <c r="I34" i="8"/>
  <c r="I31" i="8"/>
  <c r="I22" i="8"/>
  <c r="I16" i="8"/>
  <c r="J69" i="8"/>
  <c r="J67" i="8"/>
  <c r="J63" i="8"/>
  <c r="J62" i="8"/>
  <c r="J52" i="8"/>
  <c r="J47" i="8"/>
  <c r="I39" i="8" l="1"/>
  <c r="J39" i="8"/>
  <c r="J61" i="8"/>
  <c r="I26" i="8"/>
  <c r="J26" i="8"/>
  <c r="I53" i="8"/>
  <c r="I54" i="8" s="1"/>
  <c r="J66" i="8"/>
  <c r="I66" i="8"/>
  <c r="I70" i="8" s="1"/>
  <c r="J53" i="8"/>
  <c r="J54" i="8" s="1"/>
  <c r="J70" i="8" l="1"/>
  <c r="I40" i="8"/>
  <c r="I55" i="8" s="1"/>
  <c r="J40" i="8"/>
  <c r="J55" i="8" s="1"/>
</calcChain>
</file>

<file path=xl/comments1.xml><?xml version="1.0" encoding="utf-8"?>
<comments xmlns="http://schemas.openxmlformats.org/spreadsheetml/2006/main">
  <authors>
    <author>Audra Cepiene</author>
  </authors>
  <commentList>
    <comment ref="M9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2015 m. iš viso 110600 turistų. 2014 m. iš viso turistų 101 495. 2013 m. iš viso turistų 75 667.  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 xml:space="preserve">Įgyvendinti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sharedStrings.xml><?xml version="1.0" encoding="utf-8"?>
<sst xmlns="http://schemas.openxmlformats.org/spreadsheetml/2006/main" count="222" uniqueCount="143">
  <si>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</si>
  <si>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</si>
  <si>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</si>
  <si>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</si>
  <si>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</si>
  <si>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</si>
  <si>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</si>
  <si>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</si>
  <si>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</si>
  <si>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</si>
  <si>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</si>
  <si>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</si>
  <si>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</si>
  <si>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</si>
  <si>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</si>
  <si>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</si>
  <si>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</si>
  <si>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</si>
  <si>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</si>
  <si>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</si>
  <si>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</si>
  <si>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</si>
  <si>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</si>
  <si>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</si>
  <si>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</si>
  <si>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</si>
  <si>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</si>
  <si>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</si>
  <si>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</si>
  <si>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</si>
  <si>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</si>
  <si>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</si>
  <si>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</si>
  <si>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</si>
  <si>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SB</t>
  </si>
  <si>
    <t>03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</si>
  <si>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</si>
  <si>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</si>
  <si>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</si>
  <si>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</si>
  <si>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viešąją aktyvaus poilsio ir turizmo infrastruktūrą</t>
  </si>
  <si>
    <t>Plėtoti turizmo infrastruktūrą</t>
  </si>
  <si>
    <t>SB(P)</t>
  </si>
  <si>
    <t>ES</t>
  </si>
  <si>
    <t>5</t>
  </si>
  <si>
    <t>I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</si>
  <si>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</si>
  <si>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</si>
  <si>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</si>
  <si>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Strateginis tikslas 01. Didinti miesto konkurencingumą, kryptingai vystant infrastruktūrą ir sudarant palankias sąlygas verslui</t>
  </si>
  <si>
    <t>Aptarnauta turistų (suteikta inform.), tūkst. vnt.</t>
  </si>
  <si>
    <t>P3.2.1.1.</t>
  </si>
  <si>
    <t>P3.2.2.1, P3.2.2.3</t>
  </si>
  <si>
    <t>P3.2.3.2, P3.2.3.3</t>
  </si>
  <si>
    <t>P3.2.2.1</t>
  </si>
  <si>
    <t xml:space="preserve">Įvykusių jūrinių renginių skaičius, vnt. </t>
  </si>
  <si>
    <t xml:space="preserve">Didžiųjų burlaivių regatos „The Tall Ships Races“ programos įgyvendinimas </t>
  </si>
  <si>
    <t>Visuomeninių renginių infrastruktūros buvusioje pilies teritorijoje suformavimas: Klaipėdos pilies ir bastionų komplekso rytinės kurtinos atkūrimas bei Antrojo pasaulinio karo laikų dažų (kuro) sandėlio pritaikymas</t>
  </si>
  <si>
    <t>Išleista nemokamų informacinių leidinių, žemėlapių, tūkst. egz.</t>
  </si>
  <si>
    <t>LRVB</t>
  </si>
  <si>
    <t>Pagaminta suvenyrų, vnt.</t>
  </si>
  <si>
    <t>Projektų, gerinančių turizmo sąlygas Klaipėdos mieste, įgyvendinimas</t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</si>
  <si>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</si>
  <si>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</si>
  <si>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Atlikti rekonstravimo darbai:
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</si>
  <si>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</si>
  <si>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</si>
  <si>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Dalyvauta specializuotose kruizinės laivybos parodose, kartai</t>
  </si>
  <si>
    <t>Išleista specializuotų leidinių kruizinių laivų turistams, tūkst. egz.</t>
  </si>
  <si>
    <t>Dalyvauta tarptautiniuose renginiuose, kartai</t>
  </si>
  <si>
    <t>Atplaukusių į uostą burlaivių ir jachtų  skaičius, vnt.</t>
  </si>
  <si>
    <t>Įvykdytos  Didžiųjų burlaivių regatos sutartys, vnt.</t>
  </si>
  <si>
    <t>Sumokėtas generalinės konferencijos dalyvio mokestis, vnt.</t>
  </si>
  <si>
    <t>Parengtas pristatymas apie Klaipėdą (USB laikmena), vnt.</t>
  </si>
  <si>
    <t>Įgyvendinta renginio programa, vnt.</t>
  </si>
  <si>
    <t>Organizuota miesto turizmo galimybių pristatymų užsienio žurnalistams, vnt.</t>
  </si>
  <si>
    <r>
      <t>I</t>
    </r>
    <r>
      <rPr>
        <sz val="10"/>
        <rFont val="Times New Roman"/>
        <family val="1"/>
        <charset val="186"/>
      </rPr>
      <t>šleista informacinių leidinių apie Klaipėdos miestą, skirtų parodoms, tūkst. egz.</t>
    </r>
  </si>
  <si>
    <t xml:space="preserve">Atvykusių kruizinių laivų skaičius, vnt. </t>
  </si>
  <si>
    <t>P3.2.1.7</t>
  </si>
  <si>
    <t>P3.2.3.1</t>
  </si>
  <si>
    <t>Eur</t>
  </si>
  <si>
    <t>Sukurtų programėlių skaičius, vnt.</t>
  </si>
  <si>
    <t xml:space="preserve">Regatos „Baltic Sail“ įgyvendinimas </t>
  </si>
  <si>
    <t>Nuolat atnaujinama turizmo informacijos sistema www.klaipedainfo.lt, kart./mėn.</t>
  </si>
  <si>
    <t>Jono kalnelio ir prieigų sutvarkymas, sukuriant išskirtinį kultūros ir turizmo traukos centrą bei skatinant smulkųjį ir vidutinį verslą</t>
  </si>
  <si>
    <t>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</si>
  <si>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</si>
  <si>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Turizmo dienai paminėti surengta nemokamų ekskursijų po miestą, vnt.</t>
  </si>
  <si>
    <t>Parengtas investicijų projektas, vnt.</t>
  </si>
  <si>
    <t>Plėtoti turizmo informacinę sistemą</t>
  </si>
  <si>
    <t>I etapas: atkurta rytinė kurtina;
restauruotas Antrojo pasaulinio karo laikų sandėlis; įrengti inžineriniai tinklai.
Užbaigtumas, proc.  Įrengta signalizacija, vnt.</t>
  </si>
  <si>
    <t xml:space="preserve">Parengtas techninis projektas, vnt. </t>
  </si>
  <si>
    <t>Asignavimai (Eur)</t>
  </si>
  <si>
    <t>2015 m. asignavimų patvirtintas planas*</t>
  </si>
  <si>
    <t>2015 m. asignavimų patikslintas planas**</t>
  </si>
  <si>
    <t>2015 m. panaudotos lėšos (kasinės išlaidos)</t>
  </si>
  <si>
    <t>Programos tikslo kodas</t>
  </si>
  <si>
    <t>Vertinimo kriterijaus</t>
  </si>
  <si>
    <t>Informacija apie pasiektus rezultatus, duomenys apie programai skirtų asignavimų panaudojimo tikslingumą</t>
  </si>
  <si>
    <t>Priežastys, dėl kurių planuotos rodiklių reikšmės nepasiektos</t>
  </si>
  <si>
    <t>planuotos reikšmės</t>
  </si>
  <si>
    <t>faktinės reikšmės</t>
  </si>
  <si>
    <t xml:space="preserve">STRATEGINIO VEIKLOS PLANO VYKDYMO ATASKAITA </t>
  </si>
  <si>
    <t>04</t>
  </si>
  <si>
    <t>Nacionalinės turizmo informacinės sistemos duomenų bazės atnaujinimas</t>
  </si>
  <si>
    <t>ĮVYKDYMO ATASKAITA</t>
  </si>
  <si>
    <r>
      <t xml:space="preserve">Asignavimų valdytojas – </t>
    </r>
    <r>
      <rPr>
        <sz val="12"/>
        <rFont val="Times New Roman"/>
        <family val="1"/>
        <charset val="186"/>
      </rPr>
      <t>Investicijų ir ekonomikos departamentas (5).</t>
    </r>
  </si>
  <si>
    <t>faktiškai įvykdyta</t>
  </si>
  <si>
    <t>–</t>
  </si>
  <si>
    <t>(pagal planą arba geriau);</t>
  </si>
  <si>
    <t>iš dalies įvykdyta</t>
  </si>
  <si>
    <t>(blogiau, nei planuota).</t>
  </si>
  <si>
    <r>
      <rPr>
        <b/>
        <sz val="12"/>
        <rFont val="Times New Roman"/>
        <family val="1"/>
        <charset val="186"/>
      </rPr>
      <t>Pastaba.</t>
    </r>
    <r>
      <rPr>
        <sz val="12"/>
        <rFont val="Times New Roman"/>
        <family val="1"/>
        <charset val="186"/>
      </rPr>
      <t xml:space="preserve"> Strateginio planavimo skyrius, vertindamas programos įgyvendinimo lygį, atsižvelgia į programos priemonių įgyvendinimo lygį:</t>
    </r>
  </si>
  <si>
    <t>1) priemonė laikoma visiškai įvykdyta, jei pasiektos visos planuotų ataskaitiniais metais vertinimo  kriterijų reikšmės;</t>
  </si>
  <si>
    <t>2) priemonė laikoma iš dalies įvykdyta, jei pasiekta mažiau vertinimo kriterijų reikšmių, nei planuota ataskaitiniais metais;</t>
  </si>
  <si>
    <t>3) priemonė laikoma neįvykdyta, jei nepasiekta nė viena planuoto ataskaitinių metų produkto kriterijaus reikšmė.</t>
  </si>
  <si>
    <t>Ekskursijose dalyvavo apie 450 žmonių</t>
  </si>
  <si>
    <t>Užsitęsė viešųjų pirkimų procedūros dėl investicijų projekto parengimo. Pradėtos techninio projekto paslaugos pirkimo procedūros</t>
  </si>
  <si>
    <t>Išleista specializuotų leidinių: 47 tūkst. vnt. atvirukų; 28 tūkst. vnt. Klaipėdos miesto plano; 15 tūkst. vnt. informacinių lankstinukų apie Klaipėdos miestą</t>
  </si>
  <si>
    <t>Tarptautinių ryšių, verslo plėtros ir turizmo skyrius</t>
  </si>
  <si>
    <t>Klaipėdoje apsilankančių turistų skaičiaus didėjimas, proc. (VšĮ Klaipėdos turizmo ir kultūros informacijos centro duomenimis)</t>
  </si>
  <si>
    <t>Visų Klaipėdos miesto apgyvendinimo įstaigų užimtumo pokytis, proc.</t>
  </si>
  <si>
    <t>Projektų skyrius</t>
  </si>
  <si>
    <t>Įgyvendinta viešųjų infrastruktūros projektų, vnt.</t>
  </si>
  <si>
    <t xml:space="preserve">2015 M. KLAIPĖDOS MIESTO SAVIVALDYBĖS 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</si>
  <si>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8 priemonių (kurioms patvirtinti / skirti asignavimai): </t>
    </r>
  </si>
  <si>
    <t>2015 m. SVP programos Nr. 02 įvykdymas</t>
  </si>
  <si>
    <t>Suvenyrai buvo įsigyti pagal poreikį</t>
  </si>
  <si>
    <t>Sudalyvauta tarptautinėse parodose „Cruize Shipping Miami“ Majamyje ir „Seatrade Europe“ Hamburge</t>
  </si>
  <si>
    <t>pavadinimas</t>
  </si>
  <si>
    <t>Iš viso  Klaipėdos turizmo ir kultūros informacijos centre apsilankė 110600 turistų, iš jų: 60,2 tūkst. kruizinių laivų turistų; 50,4 tūkst. keliaujančių kitais būdais. Turistų skaičius padidėjo 8,97 proc., palyginti su 2014 m.</t>
  </si>
  <si>
    <t>Įgyvendintas rinkodaros priemonių (straipsniai, interneto tinklalapio atnaujinimas, leidiniai ir brošiūros) paketas, vnt.</t>
  </si>
  <si>
    <t>Atvyko visi 2015 m. užsiregistravę laivai, mažiau, nei planuota, nes rodiklis 2015 metams buvo planuojamas pagal 2014 m. lygį</t>
  </si>
  <si>
    <t>Turizmo informacijos centre apsilankė 110,6 tūkst. turistų, iš jų: 60,2 tūkst. kruizinių laivų turistų, 50,4 tūkst. keliaujančių kitais būdais. Turistų skaičius padidėjo 8,97 proc., payginti su 2014 m.</t>
  </si>
  <si>
    <t>Dėl pasikeitusių teisės aktų (Turizmo įstatyme pakeista nuostata dėl Lietuvos turizmo informacijos sistemos panaikinimo ir finansavimo galimybės) buvo panaikintas priemonės vykdymas (savivaldybės tarybos 2015-09-24 sprendimas Nr. T2-213)</t>
  </si>
  <si>
    <t>Vykdant viešuosius pirkimus, svetainės atnaujinimo paslaugos nupirktos už mažesnę, negu planuota</t>
  </si>
  <si>
    <t>Nupirktos interneto svetainės www.klaipedainfo.lt atnaujinimo paslaugos</t>
  </si>
  <si>
    <t>Atkurta rytinė kurtina, restauruotas Antrojo pasaulinio karo laikų kuro (dažų) sandėlis, nutiesti inžineriniai tinklai</t>
  </si>
  <si>
    <t xml:space="preserve">Patvirtintas priemonės aprašas   vidaus reikalų ministro 2015-12-10 įsakymu Nr. IV-989. </t>
  </si>
  <si>
    <t xml:space="preserve">Iš viso programai:  </t>
  </si>
  <si>
    <r>
      <rPr>
        <b/>
        <sz val="12"/>
        <rFont val="Times New Roman"/>
        <family val="1"/>
        <charset val="186"/>
      </rPr>
      <t>Programą vykdė</t>
    </r>
    <r>
      <rPr>
        <sz val="12"/>
        <rFont val="Times New Roman"/>
        <family val="1"/>
        <charset val="186"/>
      </rPr>
      <t xml:space="preserve"> Investicijų ir ekonomikos departamentas (Tarptautinių ryšių, verslo plėtros ir turizmo skyrius, Projektų skyrius).</t>
    </r>
  </si>
  <si>
    <t>* Pagal Klaipėdos miesto savivaldybės tarybos 2015 m. vasario 19 d. sprendimą Nr. T2-12</t>
  </si>
  <si>
    <t>** Pagal Klaipėdos miesto savivaldybės tarybos 2015 m. spalio 29 d. sprendimą Nr. T2-265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</si>
</sst>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34"/>
    </font>
    <font>
      <b/>
      <sz val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45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0" borderId="15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0" fontId="7" fillId="0" borderId="0" xfId="0" applyFont="1"/>
    <xf numFmtId="3" fontId="3" fillId="3" borderId="19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49" fontId="5" fillId="4" borderId="29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/>
    </xf>
    <xf numFmtId="165" fontId="3" fillId="0" borderId="0" xfId="0" applyNumberFormat="1" applyFont="1" applyAlignment="1">
      <alignment vertical="top"/>
    </xf>
    <xf numFmtId="0" fontId="5" fillId="7" borderId="31" xfId="0" applyFont="1" applyFill="1" applyBorder="1" applyAlignment="1">
      <alignment horizontal="center" vertical="top"/>
    </xf>
    <xf numFmtId="0" fontId="5" fillId="7" borderId="32" xfId="0" applyFont="1" applyFill="1" applyBorder="1" applyAlignment="1">
      <alignment horizontal="center" vertical="top"/>
    </xf>
    <xf numFmtId="0" fontId="11" fillId="8" borderId="55" xfId="0" applyFont="1" applyFill="1" applyBorder="1" applyAlignment="1">
      <alignment horizontal="left" vertical="top" wrapText="1"/>
    </xf>
    <xf numFmtId="3" fontId="3" fillId="8" borderId="19" xfId="0" applyNumberFormat="1" applyFont="1" applyFill="1" applyBorder="1" applyAlignment="1">
      <alignment horizontal="center" vertical="top"/>
    </xf>
    <xf numFmtId="3" fontId="3" fillId="8" borderId="20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center" vertical="top"/>
    </xf>
    <xf numFmtId="3" fontId="3" fillId="8" borderId="18" xfId="0" applyNumberFormat="1" applyFont="1" applyFill="1" applyBorder="1" applyAlignment="1">
      <alignment horizontal="center" vertical="top"/>
    </xf>
    <xf numFmtId="0" fontId="3" fillId="8" borderId="54" xfId="0" applyFont="1" applyFill="1" applyBorder="1" applyAlignment="1">
      <alignment horizontal="left" vertical="top" wrapText="1"/>
    </xf>
    <xf numFmtId="0" fontId="3" fillId="8" borderId="55" xfId="0" applyFont="1" applyFill="1" applyBorder="1" applyAlignment="1">
      <alignment horizontal="left" vertical="top" wrapText="1"/>
    </xf>
    <xf numFmtId="165" fontId="3" fillId="8" borderId="55" xfId="0" applyNumberFormat="1" applyFont="1" applyFill="1" applyBorder="1" applyAlignment="1">
      <alignment horizontal="left" vertical="top" wrapText="1"/>
    </xf>
    <xf numFmtId="1" fontId="9" fillId="8" borderId="19" xfId="0" applyNumberFormat="1" applyFont="1" applyFill="1" applyBorder="1" applyAlignment="1">
      <alignment horizontal="center" vertical="center"/>
    </xf>
    <xf numFmtId="1" fontId="9" fillId="8" borderId="20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 vertical="top"/>
    </xf>
    <xf numFmtId="0" fontId="11" fillId="3" borderId="57" xfId="0" applyFont="1" applyFill="1" applyBorder="1" applyAlignment="1">
      <alignment horizontal="left" vertical="top" wrapText="1"/>
    </xf>
    <xf numFmtId="0" fontId="11" fillId="3" borderId="58" xfId="0" applyFont="1" applyFill="1" applyBorder="1" applyAlignment="1">
      <alignment horizontal="center" vertical="top"/>
    </xf>
    <xf numFmtId="0" fontId="11" fillId="0" borderId="57" xfId="0" applyFont="1" applyBorder="1" applyAlignment="1">
      <alignment vertical="top" wrapText="1"/>
    </xf>
    <xf numFmtId="0" fontId="11" fillId="0" borderId="58" xfId="1" applyFont="1" applyFill="1" applyBorder="1" applyAlignment="1">
      <alignment horizontal="center" vertical="top"/>
    </xf>
    <xf numFmtId="0" fontId="10" fillId="0" borderId="53" xfId="0" applyFont="1" applyFill="1" applyBorder="1" applyAlignment="1">
      <alignment horizontal="center" vertical="top" wrapText="1"/>
    </xf>
    <xf numFmtId="0" fontId="10" fillId="0" borderId="54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57" xfId="0" applyFont="1" applyBorder="1" applyAlignment="1">
      <alignment horizontal="justify" vertical="center" wrapText="1"/>
    </xf>
    <xf numFmtId="3" fontId="3" fillId="8" borderId="61" xfId="0" applyNumberFormat="1" applyFont="1" applyFill="1" applyBorder="1" applyAlignment="1">
      <alignment horizontal="center" vertical="top" wrapText="1"/>
    </xf>
    <xf numFmtId="0" fontId="10" fillId="8" borderId="61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/>
    </xf>
    <xf numFmtId="0" fontId="10" fillId="8" borderId="19" xfId="0" applyFont="1" applyFill="1" applyBorder="1" applyAlignment="1">
      <alignment horizontal="center" vertical="top" wrapText="1"/>
    </xf>
    <xf numFmtId="0" fontId="10" fillId="8" borderId="62" xfId="0" applyFont="1" applyFill="1" applyBorder="1" applyAlignment="1">
      <alignment horizontal="center" vertical="top" wrapText="1"/>
    </xf>
    <xf numFmtId="3" fontId="3" fillId="8" borderId="62" xfId="0" applyNumberFormat="1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10" fillId="0" borderId="47" xfId="0" applyFont="1" applyFill="1" applyBorder="1" applyAlignment="1">
      <alignment horizontal="center" vertical="top" wrapText="1"/>
    </xf>
    <xf numFmtId="0" fontId="3" fillId="8" borderId="61" xfId="0" applyFont="1" applyFill="1" applyBorder="1" applyAlignment="1">
      <alignment horizontal="left" vertical="top" wrapText="1"/>
    </xf>
    <xf numFmtId="1" fontId="2" fillId="8" borderId="58" xfId="0" applyNumberFormat="1" applyFont="1" applyFill="1" applyBorder="1" applyAlignment="1">
      <alignment horizontal="center" vertical="top"/>
    </xf>
    <xf numFmtId="0" fontId="3" fillId="0" borderId="66" xfId="0" applyFont="1" applyFill="1" applyBorder="1" applyAlignment="1">
      <alignment horizontal="center" vertical="top"/>
    </xf>
    <xf numFmtId="0" fontId="3" fillId="8" borderId="57" xfId="0" applyFont="1" applyFill="1" applyBorder="1" applyAlignment="1">
      <alignment horizontal="left" vertical="top" wrapText="1"/>
    </xf>
    <xf numFmtId="1" fontId="9" fillId="8" borderId="58" xfId="0" applyNumberFormat="1" applyFont="1" applyFill="1" applyBorder="1" applyAlignment="1">
      <alignment horizontal="center" vertical="center"/>
    </xf>
    <xf numFmtId="1" fontId="9" fillId="8" borderId="59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0" fontId="3" fillId="3" borderId="22" xfId="0" applyFont="1" applyFill="1" applyBorder="1" applyAlignment="1">
      <alignment vertical="top" wrapText="1"/>
    </xf>
    <xf numFmtId="0" fontId="3" fillId="0" borderId="57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top"/>
    </xf>
    <xf numFmtId="0" fontId="11" fillId="8" borderId="57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top" wrapText="1"/>
    </xf>
    <xf numFmtId="3" fontId="5" fillId="4" borderId="6" xfId="0" applyNumberFormat="1" applyFont="1" applyFill="1" applyBorder="1" applyAlignment="1">
      <alignment horizontal="right" vertical="top"/>
    </xf>
    <xf numFmtId="3" fontId="3" fillId="0" borderId="16" xfId="0" applyNumberFormat="1" applyFont="1" applyBorder="1" applyAlignment="1">
      <alignment horizontal="right" vertical="top"/>
    </xf>
    <xf numFmtId="3" fontId="5" fillId="4" borderId="16" xfId="0" applyNumberFormat="1" applyFont="1" applyFill="1" applyBorder="1" applyAlignment="1">
      <alignment horizontal="right" vertical="top"/>
    </xf>
    <xf numFmtId="3" fontId="5" fillId="5" borderId="32" xfId="0" applyNumberFormat="1" applyFont="1" applyFill="1" applyBorder="1" applyAlignment="1">
      <alignment horizontal="right" vertical="top"/>
    </xf>
    <xf numFmtId="3" fontId="5" fillId="2" borderId="14" xfId="0" applyNumberFormat="1" applyFont="1" applyFill="1" applyBorder="1" applyAlignment="1">
      <alignment horizontal="right" vertical="top"/>
    </xf>
    <xf numFmtId="3" fontId="5" fillId="9" borderId="17" xfId="0" applyNumberFormat="1" applyFont="1" applyFill="1" applyBorder="1" applyAlignment="1">
      <alignment horizontal="right" vertical="top"/>
    </xf>
    <xf numFmtId="3" fontId="5" fillId="4" borderId="17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 vertical="top"/>
    </xf>
    <xf numFmtId="0" fontId="3" fillId="8" borderId="33" xfId="0" applyFont="1" applyFill="1" applyBorder="1" applyAlignment="1">
      <alignment horizontal="center" vertical="top"/>
    </xf>
    <xf numFmtId="0" fontId="3" fillId="0" borderId="74" xfId="0" applyFont="1" applyBorder="1" applyAlignment="1">
      <alignment horizontal="center" vertical="top"/>
    </xf>
    <xf numFmtId="3" fontId="5" fillId="2" borderId="17" xfId="0" applyNumberFormat="1" applyFont="1" applyFill="1" applyBorder="1" applyAlignment="1">
      <alignment horizontal="right" vertical="top"/>
    </xf>
    <xf numFmtId="3" fontId="3" fillId="0" borderId="64" xfId="0" applyNumberFormat="1" applyFont="1" applyFill="1" applyBorder="1" applyAlignment="1">
      <alignment horizontal="center" vertical="top"/>
    </xf>
    <xf numFmtId="3" fontId="3" fillId="7" borderId="16" xfId="0" applyNumberFormat="1" applyFont="1" applyFill="1" applyBorder="1" applyAlignment="1">
      <alignment horizontal="right" vertical="top"/>
    </xf>
    <xf numFmtId="3" fontId="5" fillId="7" borderId="5" xfId="0" applyNumberFormat="1" applyFont="1" applyFill="1" applyBorder="1" applyAlignment="1">
      <alignment vertical="top"/>
    </xf>
    <xf numFmtId="3" fontId="5" fillId="7" borderId="68" xfId="0" applyNumberFormat="1" applyFont="1" applyFill="1" applyBorder="1" applyAlignment="1">
      <alignment vertical="top"/>
    </xf>
    <xf numFmtId="3" fontId="5" fillId="7" borderId="31" xfId="0" applyNumberFormat="1" applyFont="1" applyFill="1" applyBorder="1" applyAlignment="1">
      <alignment vertical="top"/>
    </xf>
    <xf numFmtId="3" fontId="5" fillId="7" borderId="32" xfId="0" applyNumberFormat="1" applyFont="1" applyFill="1" applyBorder="1" applyAlignment="1">
      <alignment vertical="top"/>
    </xf>
    <xf numFmtId="3" fontId="5" fillId="2" borderId="24" xfId="0" applyNumberFormat="1" applyFont="1" applyFill="1" applyBorder="1" applyAlignment="1">
      <alignment vertical="top"/>
    </xf>
    <xf numFmtId="3" fontId="5" fillId="2" borderId="17" xfId="0" applyNumberFormat="1" applyFont="1" applyFill="1" applyBorder="1" applyAlignment="1">
      <alignment vertical="top"/>
    </xf>
    <xf numFmtId="3" fontId="5" fillId="7" borderId="31" xfId="0" applyNumberFormat="1" applyFont="1" applyFill="1" applyBorder="1" applyAlignment="1">
      <alignment horizontal="right" vertical="top"/>
    </xf>
    <xf numFmtId="3" fontId="5" fillId="7" borderId="54" xfId="0" applyNumberFormat="1" applyFont="1" applyFill="1" applyBorder="1" applyAlignment="1">
      <alignment horizontal="right" vertical="top"/>
    </xf>
    <xf numFmtId="3" fontId="5" fillId="7" borderId="32" xfId="0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3" fontId="3" fillId="3" borderId="37" xfId="0" applyNumberFormat="1" applyFont="1" applyFill="1" applyBorder="1" applyAlignment="1">
      <alignment horizontal="right" vertical="top" wrapText="1"/>
    </xf>
    <xf numFmtId="3" fontId="3" fillId="8" borderId="27" xfId="0" applyNumberFormat="1" applyFont="1" applyFill="1" applyBorder="1" applyAlignment="1">
      <alignment horizontal="right" vertical="top" wrapText="1"/>
    </xf>
    <xf numFmtId="3" fontId="5" fillId="7" borderId="60" xfId="0" applyNumberFormat="1" applyFont="1" applyFill="1" applyBorder="1" applyAlignment="1">
      <alignment horizontal="right" vertical="top"/>
    </xf>
    <xf numFmtId="3" fontId="3" fillId="8" borderId="4" xfId="0" applyNumberFormat="1" applyFont="1" applyFill="1" applyBorder="1" applyAlignment="1">
      <alignment vertical="top"/>
    </xf>
    <xf numFmtId="3" fontId="3" fillId="8" borderId="33" xfId="0" applyNumberFormat="1" applyFont="1" applyFill="1" applyBorder="1" applyAlignment="1">
      <alignment vertical="top"/>
    </xf>
    <xf numFmtId="3" fontId="3" fillId="8" borderId="72" xfId="0" applyNumberFormat="1" applyFont="1" applyFill="1" applyBorder="1" applyAlignment="1">
      <alignment vertical="top"/>
    </xf>
    <xf numFmtId="3" fontId="3" fillId="8" borderId="66" xfId="0" applyNumberFormat="1" applyFont="1" applyFill="1" applyBorder="1" applyAlignment="1">
      <alignment vertical="top"/>
    </xf>
    <xf numFmtId="3" fontId="3" fillId="8" borderId="33" xfId="0" applyNumberFormat="1" applyFont="1" applyFill="1" applyBorder="1" applyAlignment="1">
      <alignment horizontal="right" vertical="top"/>
    </xf>
    <xf numFmtId="3" fontId="3" fillId="8" borderId="4" xfId="0" applyNumberFormat="1" applyFont="1" applyFill="1" applyBorder="1" applyAlignment="1">
      <alignment horizontal="right" vertical="top"/>
    </xf>
    <xf numFmtId="3" fontId="3" fillId="8" borderId="16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5" fillId="7" borderId="21" xfId="0" applyNumberFormat="1" applyFont="1" applyFill="1" applyBorder="1" applyAlignment="1">
      <alignment horizontal="right" vertical="top"/>
    </xf>
    <xf numFmtId="3" fontId="3" fillId="0" borderId="70" xfId="0" applyNumberFormat="1" applyFont="1" applyFill="1" applyBorder="1" applyAlignment="1">
      <alignment horizontal="center"/>
    </xf>
    <xf numFmtId="3" fontId="5" fillId="9" borderId="25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8" borderId="11" xfId="0" applyNumberFormat="1" applyFont="1" applyFill="1" applyBorder="1" applyAlignment="1">
      <alignment horizontal="center" vertical="center" textRotation="1"/>
    </xf>
    <xf numFmtId="0" fontId="3" fillId="8" borderId="9" xfId="0" applyNumberFormat="1" applyFont="1" applyFill="1" applyBorder="1" applyAlignment="1">
      <alignment horizontal="center" vertical="center" textRotation="1"/>
    </xf>
    <xf numFmtId="0" fontId="0" fillId="0" borderId="9" xfId="0" applyBorder="1" applyAlignment="1">
      <alignment vertical="top" wrapText="1"/>
    </xf>
    <xf numFmtId="0" fontId="3" fillId="8" borderId="12" xfId="0" applyNumberFormat="1" applyFont="1" applyFill="1" applyBorder="1" applyAlignment="1">
      <alignment horizontal="center" vertical="center" textRotation="1"/>
    </xf>
    <xf numFmtId="0" fontId="3" fillId="8" borderId="18" xfId="0" applyNumberFormat="1" applyFont="1" applyFill="1" applyBorder="1" applyAlignment="1">
      <alignment horizontal="center" vertical="center" textRotation="1"/>
    </xf>
    <xf numFmtId="3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3" borderId="12" xfId="0" applyFont="1" applyFill="1" applyBorder="1" applyAlignment="1">
      <alignment horizontal="center" vertical="top"/>
    </xf>
    <xf numFmtId="0" fontId="11" fillId="3" borderId="59" xfId="0" applyFont="1" applyFill="1" applyBorder="1" applyAlignment="1">
      <alignment horizontal="center" vertical="top"/>
    </xf>
    <xf numFmtId="0" fontId="11" fillId="0" borderId="59" xfId="1" applyFont="1" applyFill="1" applyBorder="1" applyAlignment="1">
      <alignment horizontal="center" vertical="top"/>
    </xf>
    <xf numFmtId="1" fontId="2" fillId="8" borderId="59" xfId="0" applyNumberFormat="1" applyFont="1" applyFill="1" applyBorder="1" applyAlignment="1">
      <alignment horizontal="center" vertical="top"/>
    </xf>
    <xf numFmtId="3" fontId="3" fillId="0" borderId="71" xfId="0" applyNumberFormat="1" applyFont="1" applyFill="1" applyBorder="1" applyAlignment="1">
      <alignment horizontal="center"/>
    </xf>
    <xf numFmtId="3" fontId="3" fillId="8" borderId="4" xfId="0" applyNumberFormat="1" applyFont="1" applyFill="1" applyBorder="1" applyAlignment="1">
      <alignment vertical="top" wrapText="1"/>
    </xf>
    <xf numFmtId="3" fontId="3" fillId="8" borderId="52" xfId="0" applyNumberFormat="1" applyFont="1" applyFill="1" applyBorder="1" applyAlignment="1">
      <alignment vertical="top"/>
    </xf>
    <xf numFmtId="3" fontId="3" fillId="8" borderId="33" xfId="0" applyNumberFormat="1" applyFont="1" applyFill="1" applyBorder="1" applyAlignment="1">
      <alignment vertical="top" wrapText="1"/>
    </xf>
    <xf numFmtId="3" fontId="3" fillId="8" borderId="73" xfId="0" applyNumberFormat="1" applyFont="1" applyFill="1" applyBorder="1" applyAlignment="1">
      <alignment vertical="top"/>
    </xf>
    <xf numFmtId="3" fontId="3" fillId="8" borderId="72" xfId="0" applyNumberFormat="1" applyFont="1" applyFill="1" applyBorder="1" applyAlignment="1">
      <alignment vertical="top" wrapText="1"/>
    </xf>
    <xf numFmtId="3" fontId="3" fillId="8" borderId="0" xfId="0" applyNumberFormat="1" applyFont="1" applyFill="1" applyBorder="1" applyAlignment="1">
      <alignment vertical="top"/>
    </xf>
    <xf numFmtId="3" fontId="3" fillId="8" borderId="67" xfId="0" applyNumberFormat="1" applyFont="1" applyFill="1" applyBorder="1" applyAlignment="1">
      <alignment vertical="top"/>
    </xf>
    <xf numFmtId="3" fontId="3" fillId="8" borderId="66" xfId="0" applyNumberFormat="1" applyFont="1" applyFill="1" applyBorder="1" applyAlignment="1">
      <alignment vertical="top" wrapText="1"/>
    </xf>
    <xf numFmtId="3" fontId="5" fillId="7" borderId="56" xfId="0" applyNumberFormat="1" applyFont="1" applyFill="1" applyBorder="1" applyAlignment="1">
      <alignment vertical="top"/>
    </xf>
    <xf numFmtId="3" fontId="5" fillId="7" borderId="21" xfId="0" applyNumberFormat="1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top" wrapText="1"/>
    </xf>
    <xf numFmtId="0" fontId="3" fillId="8" borderId="72" xfId="0" applyFont="1" applyFill="1" applyBorder="1" applyAlignment="1">
      <alignment horizontal="center" vertical="top" wrapText="1"/>
    </xf>
    <xf numFmtId="3" fontId="3" fillId="8" borderId="52" xfId="0" applyNumberFormat="1" applyFont="1" applyFill="1" applyBorder="1" applyAlignment="1">
      <alignment horizontal="right" vertical="top"/>
    </xf>
    <xf numFmtId="3" fontId="3" fillId="8" borderId="50" xfId="0" applyNumberFormat="1" applyFont="1" applyFill="1" applyBorder="1" applyAlignment="1">
      <alignment horizontal="right" vertical="top"/>
    </xf>
    <xf numFmtId="3" fontId="3" fillId="8" borderId="39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5" fillId="7" borderId="76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  <xf numFmtId="49" fontId="3" fillId="8" borderId="0" xfId="0" applyNumberFormat="1" applyFont="1" applyFill="1" applyBorder="1" applyAlignment="1">
      <alignment horizontal="left" vertical="top"/>
    </xf>
    <xf numFmtId="3" fontId="3" fillId="3" borderId="34" xfId="0" applyNumberFormat="1" applyFont="1" applyFill="1" applyBorder="1" applyAlignment="1">
      <alignment horizontal="center" vertical="top"/>
    </xf>
    <xf numFmtId="3" fontId="3" fillId="0" borderId="80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40" xfId="0" applyNumberFormat="1" applyFont="1" applyFill="1" applyBorder="1" applyAlignment="1">
      <alignment horizontal="center" vertical="top"/>
    </xf>
    <xf numFmtId="3" fontId="3" fillId="7" borderId="35" xfId="0" applyNumberFormat="1" applyFont="1" applyFill="1" applyBorder="1" applyAlignment="1">
      <alignment horizontal="right" vertical="top"/>
    </xf>
    <xf numFmtId="3" fontId="3" fillId="7" borderId="38" xfId="0" applyNumberFormat="1" applyFont="1" applyFill="1" applyBorder="1" applyAlignment="1">
      <alignment horizontal="right" vertical="top"/>
    </xf>
    <xf numFmtId="3" fontId="3" fillId="7" borderId="26" xfId="0" applyNumberFormat="1" applyFont="1" applyFill="1" applyBorder="1" applyAlignment="1">
      <alignment horizontal="right" vertical="top"/>
    </xf>
    <xf numFmtId="3" fontId="3" fillId="7" borderId="0" xfId="0" applyNumberFormat="1" applyFont="1" applyFill="1" applyBorder="1" applyAlignment="1">
      <alignment horizontal="right" vertical="top"/>
    </xf>
    <xf numFmtId="3" fontId="5" fillId="7" borderId="44" xfId="0" applyNumberFormat="1" applyFont="1" applyFill="1" applyBorder="1" applyAlignment="1">
      <alignment horizontal="right" vertical="top"/>
    </xf>
    <xf numFmtId="3" fontId="5" fillId="9" borderId="24" xfId="0" applyNumberFormat="1" applyFont="1" applyFill="1" applyBorder="1" applyAlignment="1">
      <alignment horizontal="right" vertical="top"/>
    </xf>
    <xf numFmtId="3" fontId="5" fillId="4" borderId="23" xfId="0" applyNumberFormat="1" applyFont="1" applyFill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3" fillId="8" borderId="82" xfId="0" applyNumberFormat="1" applyFont="1" applyFill="1" applyBorder="1" applyAlignment="1">
      <alignment vertical="top"/>
    </xf>
    <xf numFmtId="3" fontId="3" fillId="8" borderId="74" xfId="0" applyNumberFormat="1" applyFont="1" applyFill="1" applyBorder="1" applyAlignment="1">
      <alignment vertical="top"/>
    </xf>
    <xf numFmtId="3" fontId="3" fillId="8" borderId="74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vertical="top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top" wrapText="1"/>
    </xf>
    <xf numFmtId="0" fontId="17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7" fillId="0" borderId="0" xfId="0" applyFont="1"/>
    <xf numFmtId="0" fontId="3" fillId="0" borderId="0" xfId="0" applyFont="1"/>
    <xf numFmtId="0" fontId="18" fillId="0" borderId="0" xfId="0" applyFont="1" applyAlignment="1">
      <alignment vertical="center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58" xfId="0" applyFont="1" applyFill="1" applyBorder="1" applyAlignment="1">
      <alignment horizontal="left" vertical="top" wrapText="1"/>
    </xf>
    <xf numFmtId="0" fontId="19" fillId="0" borderId="58" xfId="1" applyFont="1" applyFill="1" applyBorder="1" applyAlignment="1">
      <alignment horizontal="left" vertical="top" wrapText="1"/>
    </xf>
    <xf numFmtId="0" fontId="11" fillId="8" borderId="58" xfId="1" applyFont="1" applyFill="1" applyBorder="1" applyAlignment="1">
      <alignment horizontal="center" vertical="top"/>
    </xf>
    <xf numFmtId="0" fontId="11" fillId="8" borderId="20" xfId="0" applyFont="1" applyFill="1" applyBorder="1" applyAlignment="1">
      <alignment horizontal="left" vertical="top" wrapText="1"/>
    </xf>
    <xf numFmtId="0" fontId="11" fillId="0" borderId="55" xfId="0" applyFont="1" applyFill="1" applyBorder="1" applyAlignment="1">
      <alignment horizontal="left" vertical="top" wrapText="1"/>
    </xf>
    <xf numFmtId="0" fontId="11" fillId="0" borderId="83" xfId="0" applyFont="1" applyFill="1" applyBorder="1" applyAlignment="1">
      <alignment horizontal="left" vertical="top" wrapText="1"/>
    </xf>
    <xf numFmtId="0" fontId="11" fillId="0" borderId="53" xfId="0" applyFont="1" applyFill="1" applyBorder="1" applyAlignment="1">
      <alignment horizontal="left" vertical="top" wrapText="1"/>
    </xf>
    <xf numFmtId="3" fontId="3" fillId="8" borderId="33" xfId="0" applyNumberFormat="1" applyFont="1" applyFill="1" applyBorder="1" applyAlignment="1">
      <alignment horizontal="right" vertical="top" wrapText="1"/>
    </xf>
    <xf numFmtId="3" fontId="3" fillId="8" borderId="4" xfId="0" applyNumberFormat="1" applyFont="1" applyFill="1" applyBorder="1" applyAlignment="1">
      <alignment horizontal="right" vertical="top" wrapText="1"/>
    </xf>
    <xf numFmtId="3" fontId="3" fillId="8" borderId="16" xfId="0" applyNumberFormat="1" applyFont="1" applyFill="1" applyBorder="1" applyAlignment="1">
      <alignment horizontal="right" vertical="top" wrapText="1"/>
    </xf>
    <xf numFmtId="164" fontId="9" fillId="8" borderId="11" xfId="0" applyNumberFormat="1" applyFont="1" applyFill="1" applyBorder="1" applyAlignment="1">
      <alignment horizontal="center" vertical="center"/>
    </xf>
    <xf numFmtId="3" fontId="3" fillId="8" borderId="11" xfId="0" applyNumberFormat="1" applyFont="1" applyFill="1" applyBorder="1" applyAlignment="1">
      <alignment horizontal="left" vertical="top" wrapText="1"/>
    </xf>
    <xf numFmtId="3" fontId="3" fillId="8" borderId="12" xfId="0" applyNumberFormat="1" applyFont="1" applyFill="1" applyBorder="1" applyAlignment="1">
      <alignment horizontal="left" vertical="top" wrapText="1"/>
    </xf>
    <xf numFmtId="3" fontId="3" fillId="8" borderId="9" xfId="0" applyNumberFormat="1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left" vertical="top" wrapText="1"/>
    </xf>
    <xf numFmtId="3" fontId="3" fillId="8" borderId="19" xfId="0" applyNumberFormat="1" applyFont="1" applyFill="1" applyBorder="1" applyAlignment="1">
      <alignment horizontal="center" vertical="top" wrapText="1"/>
    </xf>
    <xf numFmtId="3" fontId="3" fillId="8" borderId="19" xfId="0" applyNumberFormat="1" applyFont="1" applyFill="1" applyBorder="1" applyAlignment="1">
      <alignment horizontal="left" vertical="top" wrapText="1"/>
    </xf>
    <xf numFmtId="3" fontId="3" fillId="8" borderId="15" xfId="0" applyNumberFormat="1" applyFont="1" applyFill="1" applyBorder="1" applyAlignment="1">
      <alignment horizontal="right" vertical="top"/>
    </xf>
    <xf numFmtId="0" fontId="3" fillId="10" borderId="22" xfId="0" applyFont="1" applyFill="1" applyBorder="1" applyAlignment="1">
      <alignment horizontal="left" vertical="top" wrapText="1"/>
    </xf>
    <xf numFmtId="3" fontId="3" fillId="10" borderId="19" xfId="0" applyNumberFormat="1" applyFont="1" applyFill="1" applyBorder="1" applyAlignment="1">
      <alignment horizontal="center" vertical="top"/>
    </xf>
    <xf numFmtId="3" fontId="3" fillId="10" borderId="34" xfId="0" applyNumberFormat="1" applyFont="1" applyFill="1" applyBorder="1" applyAlignment="1">
      <alignment horizontal="center" vertical="top"/>
    </xf>
    <xf numFmtId="0" fontId="3" fillId="10" borderId="7" xfId="0" applyFont="1" applyFill="1" applyBorder="1" applyAlignment="1">
      <alignment horizontal="left" vertical="top" wrapText="1"/>
    </xf>
    <xf numFmtId="3" fontId="3" fillId="10" borderId="11" xfId="0" applyNumberFormat="1" applyFont="1" applyFill="1" applyBorder="1" applyAlignment="1">
      <alignment horizontal="center" vertical="top"/>
    </xf>
    <xf numFmtId="3" fontId="3" fillId="10" borderId="0" xfId="0" applyNumberFormat="1" applyFont="1" applyFill="1" applyBorder="1" applyAlignment="1">
      <alignment horizontal="center" vertical="top"/>
    </xf>
    <xf numFmtId="0" fontId="0" fillId="10" borderId="7" xfId="0" applyFill="1" applyBorder="1" applyAlignment="1">
      <alignment vertical="top" wrapText="1"/>
    </xf>
    <xf numFmtId="0" fontId="3" fillId="10" borderId="8" xfId="0" applyFont="1" applyFill="1" applyBorder="1" applyAlignment="1">
      <alignment vertical="top" wrapText="1"/>
    </xf>
    <xf numFmtId="3" fontId="3" fillId="10" borderId="9" xfId="0" applyNumberFormat="1" applyFont="1" applyFill="1" applyBorder="1" applyAlignment="1">
      <alignment horizontal="center" vertical="top"/>
    </xf>
    <xf numFmtId="3" fontId="3" fillId="10" borderId="21" xfId="0" applyNumberFormat="1" applyFont="1" applyFill="1" applyBorder="1" applyAlignment="1">
      <alignment horizontal="center" vertical="top"/>
    </xf>
    <xf numFmtId="0" fontId="5" fillId="8" borderId="39" xfId="0" applyFont="1" applyFill="1" applyBorder="1" applyAlignment="1">
      <alignment horizontal="center" vertical="top"/>
    </xf>
    <xf numFmtId="49" fontId="5" fillId="10" borderId="85" xfId="0" applyNumberFormat="1" applyFont="1" applyFill="1" applyBorder="1" applyAlignment="1">
      <alignment horizontal="center" vertical="top"/>
    </xf>
    <xf numFmtId="0" fontId="3" fillId="10" borderId="50" xfId="0" applyFont="1" applyFill="1" applyBorder="1" applyAlignment="1">
      <alignment vertical="top" wrapText="1"/>
    </xf>
    <xf numFmtId="49" fontId="5" fillId="10" borderId="8" xfId="0" applyNumberFormat="1" applyFont="1" applyFill="1" applyBorder="1" applyAlignment="1">
      <alignment horizontal="center" vertical="top"/>
    </xf>
    <xf numFmtId="0" fontId="3" fillId="10" borderId="21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horizontal="left" vertical="top"/>
    </xf>
    <xf numFmtId="0" fontId="5" fillId="10" borderId="47" xfId="0" applyFont="1" applyFill="1" applyBorder="1" applyAlignment="1">
      <alignment horizontal="left" vertical="top"/>
    </xf>
    <xf numFmtId="49" fontId="5" fillId="10" borderId="10" xfId="0" applyNumberFormat="1" applyFont="1" applyFill="1" applyBorder="1" applyAlignment="1">
      <alignment horizontal="center" vertical="top"/>
    </xf>
    <xf numFmtId="49" fontId="5" fillId="10" borderId="29" xfId="0" applyNumberFormat="1" applyFont="1" applyFill="1" applyBorder="1" applyAlignment="1">
      <alignment horizontal="center" vertical="top"/>
    </xf>
    <xf numFmtId="49" fontId="5" fillId="10" borderId="43" xfId="0" applyNumberFormat="1" applyFont="1" applyFill="1" applyBorder="1" applyAlignment="1">
      <alignment horizontal="center" vertical="top"/>
    </xf>
    <xf numFmtId="49" fontId="5" fillId="10" borderId="44" xfId="0" applyNumberFormat="1" applyFont="1" applyFill="1" applyBorder="1" applyAlignment="1">
      <alignment horizontal="center" vertical="top"/>
    </xf>
    <xf numFmtId="49" fontId="5" fillId="10" borderId="23" xfId="0" applyNumberFormat="1" applyFont="1" applyFill="1" applyBorder="1" applyAlignment="1">
      <alignment horizontal="center" vertical="top"/>
    </xf>
    <xf numFmtId="3" fontId="5" fillId="10" borderId="24" xfId="0" applyNumberFormat="1" applyFont="1" applyFill="1" applyBorder="1" applyAlignment="1">
      <alignment horizontal="right" vertical="top"/>
    </xf>
    <xf numFmtId="3" fontId="5" fillId="10" borderId="17" xfId="0" applyNumberFormat="1" applyFont="1" applyFill="1" applyBorder="1" applyAlignment="1">
      <alignment horizontal="right" vertical="top"/>
    </xf>
    <xf numFmtId="49" fontId="5" fillId="10" borderId="41" xfId="0" applyNumberFormat="1" applyFont="1" applyFill="1" applyBorder="1" applyAlignment="1">
      <alignment horizontal="center" vertical="top"/>
    </xf>
    <xf numFmtId="0" fontId="3" fillId="10" borderId="28" xfId="0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84" xfId="0" applyFont="1" applyFill="1" applyBorder="1" applyAlignment="1">
      <alignment horizontal="center" vertical="top" wrapText="1"/>
    </xf>
    <xf numFmtId="49" fontId="5" fillId="2" borderId="19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center" vertical="top"/>
    </xf>
    <xf numFmtId="49" fontId="5" fillId="10" borderId="42" xfId="0" applyNumberFormat="1" applyFont="1" applyFill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0" fontId="19" fillId="8" borderId="11" xfId="2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10" borderId="48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10" borderId="48" xfId="0" applyFont="1" applyFill="1" applyBorder="1" applyAlignment="1">
      <alignment vertical="top" wrapText="1"/>
    </xf>
    <xf numFmtId="0" fontId="5" fillId="10" borderId="24" xfId="0" applyFont="1" applyFill="1" applyBorder="1" applyAlignment="1">
      <alignment vertical="top" wrapText="1"/>
    </xf>
    <xf numFmtId="0" fontId="5" fillId="10" borderId="14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3" fillId="0" borderId="21" xfId="0" applyFont="1" applyBorder="1" applyAlignment="1">
      <alignment horizontal="right" vertical="top"/>
    </xf>
    <xf numFmtId="0" fontId="11" fillId="0" borderId="4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left" vertical="top" wrapText="1"/>
    </xf>
    <xf numFmtId="0" fontId="0" fillId="7" borderId="26" xfId="0" applyFill="1" applyBorder="1" applyAlignment="1">
      <alignment horizontal="left" vertical="top" wrapText="1"/>
    </xf>
    <xf numFmtId="0" fontId="0" fillId="7" borderId="27" xfId="0" applyFill="1" applyBorder="1" applyAlignment="1">
      <alignment horizontal="left" vertical="top" wrapText="1"/>
    </xf>
    <xf numFmtId="0" fontId="3" fillId="0" borderId="63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49" fontId="3" fillId="0" borderId="30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49" fontId="5" fillId="10" borderId="22" xfId="0" applyNumberFormat="1" applyFont="1" applyFill="1" applyBorder="1" applyAlignment="1">
      <alignment horizontal="center" vertical="top"/>
    </xf>
    <xf numFmtId="49" fontId="5" fillId="10" borderId="7" xfId="0" applyNumberFormat="1" applyFont="1" applyFill="1" applyBorder="1" applyAlignment="1">
      <alignment horizontal="center" vertical="top"/>
    </xf>
    <xf numFmtId="49" fontId="5" fillId="10" borderId="8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0" borderId="55" xfId="0" applyFont="1" applyFill="1" applyBorder="1" applyAlignment="1">
      <alignment horizontal="center" vertical="center" textRotation="90" wrapText="1"/>
    </xf>
    <xf numFmtId="0" fontId="3" fillId="0" borderId="53" xfId="0" applyFont="1" applyFill="1" applyBorder="1" applyAlignment="1">
      <alignment horizontal="center" vertical="center" textRotation="90" wrapText="1"/>
    </xf>
    <xf numFmtId="0" fontId="3" fillId="0" borderId="54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53" xfId="0" applyFont="1" applyFill="1" applyBorder="1" applyAlignment="1">
      <alignment vertical="center" textRotation="90" wrapText="1"/>
    </xf>
    <xf numFmtId="0" fontId="3" fillId="0" borderId="54" xfId="0" applyFont="1" applyFill="1" applyBorder="1" applyAlignment="1">
      <alignment vertical="center" textRotation="90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0" fontId="9" fillId="8" borderId="56" xfId="0" applyFont="1" applyFill="1" applyBorder="1" applyAlignment="1">
      <alignment horizontal="center" vertical="top" textRotation="90"/>
    </xf>
    <xf numFmtId="0" fontId="9" fillId="8" borderId="0" xfId="0" applyFont="1" applyFill="1" applyBorder="1" applyAlignment="1">
      <alignment horizontal="center" vertical="top" textRotation="90"/>
    </xf>
    <xf numFmtId="0" fontId="9" fillId="8" borderId="21" xfId="0" applyFont="1" applyFill="1" applyBorder="1" applyAlignment="1">
      <alignment horizontal="center" vertical="top" textRotation="90"/>
    </xf>
    <xf numFmtId="49" fontId="5" fillId="2" borderId="24" xfId="0" applyNumberFormat="1" applyFont="1" applyFill="1" applyBorder="1" applyAlignment="1">
      <alignment horizontal="right" vertical="top"/>
    </xf>
    <xf numFmtId="49" fontId="5" fillId="2" borderId="25" xfId="0" applyNumberFormat="1" applyFont="1" applyFill="1" applyBorder="1" applyAlignment="1">
      <alignment horizontal="right" vertical="top"/>
    </xf>
    <xf numFmtId="49" fontId="5" fillId="2" borderId="48" xfId="0" applyNumberFormat="1" applyFont="1" applyFill="1" applyBorder="1" applyAlignment="1">
      <alignment horizontal="left" vertical="top"/>
    </xf>
    <xf numFmtId="49" fontId="5" fillId="2" borderId="24" xfId="0" applyNumberFormat="1" applyFont="1" applyFill="1" applyBorder="1" applyAlignment="1">
      <alignment horizontal="left" vertical="top"/>
    </xf>
    <xf numFmtId="49" fontId="5" fillId="2" borderId="25" xfId="0" applyNumberFormat="1" applyFont="1" applyFill="1" applyBorder="1" applyAlignment="1">
      <alignment horizontal="left" vertical="top"/>
    </xf>
    <xf numFmtId="0" fontId="3" fillId="0" borderId="63" xfId="0" applyFont="1" applyFill="1" applyBorder="1" applyAlignment="1">
      <alignment vertical="top" wrapText="1"/>
    </xf>
    <xf numFmtId="0" fontId="0" fillId="0" borderId="69" xfId="0" applyBorder="1" applyAlignment="1">
      <alignment vertical="top" wrapText="1"/>
    </xf>
    <xf numFmtId="49" fontId="3" fillId="8" borderId="52" xfId="0" applyNumberFormat="1" applyFont="1" applyFill="1" applyBorder="1" applyAlignment="1">
      <alignment horizontal="left" vertical="top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0" fontId="5" fillId="10" borderId="19" xfId="0" applyFont="1" applyFill="1" applyBorder="1" applyAlignment="1">
      <alignment horizontal="left" vertical="top" wrapText="1"/>
    </xf>
    <xf numFmtId="0" fontId="5" fillId="10" borderId="11" xfId="0" applyFont="1" applyFill="1" applyBorder="1" applyAlignment="1">
      <alignment horizontal="left" vertical="top" wrapText="1"/>
    </xf>
    <xf numFmtId="0" fontId="5" fillId="10" borderId="9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3" fillId="9" borderId="25" xfId="0" applyFont="1" applyFill="1" applyBorder="1" applyAlignment="1">
      <alignment horizontal="center" vertical="top"/>
    </xf>
    <xf numFmtId="49" fontId="5" fillId="4" borderId="48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4" borderId="25" xfId="0" applyNumberFormat="1" applyFont="1" applyFill="1" applyBorder="1" applyAlignment="1">
      <alignment horizontal="right" vertical="top"/>
    </xf>
    <xf numFmtId="0" fontId="3" fillId="4" borderId="23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right" vertical="top"/>
    </xf>
    <xf numFmtId="49" fontId="3" fillId="8" borderId="20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49" fontId="3" fillId="8" borderId="18" xfId="0" applyNumberFormat="1" applyFont="1" applyFill="1" applyBorder="1" applyAlignment="1">
      <alignment horizontal="center" vertical="top"/>
    </xf>
    <xf numFmtId="0" fontId="5" fillId="3" borderId="19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3" fontId="3" fillId="0" borderId="64" xfId="0" applyNumberFormat="1" applyFont="1" applyFill="1" applyBorder="1" applyAlignment="1">
      <alignment horizontal="left" vertical="top" wrapText="1"/>
    </xf>
    <xf numFmtId="3" fontId="3" fillId="0" borderId="70" xfId="0" applyNumberFormat="1" applyFont="1" applyFill="1" applyBorder="1" applyAlignment="1">
      <alignment horizontal="left" vertical="top" wrapText="1"/>
    </xf>
    <xf numFmtId="3" fontId="3" fillId="10" borderId="20" xfId="0" applyNumberFormat="1" applyFont="1" applyFill="1" applyBorder="1" applyAlignment="1">
      <alignment horizontal="left" vertical="top" wrapText="1"/>
    </xf>
    <xf numFmtId="3" fontId="3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vertical="top"/>
    </xf>
    <xf numFmtId="0" fontId="0" fillId="10" borderId="18" xfId="0" applyFill="1" applyBorder="1" applyAlignment="1">
      <alignment vertical="top"/>
    </xf>
    <xf numFmtId="3" fontId="3" fillId="10" borderId="19" xfId="0" applyNumberFormat="1" applyFont="1" applyFill="1" applyBorder="1" applyAlignment="1">
      <alignment horizontal="left" vertical="top" wrapText="1"/>
    </xf>
    <xf numFmtId="0" fontId="0" fillId="10" borderId="11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center" vertical="top"/>
    </xf>
    <xf numFmtId="0" fontId="3" fillId="10" borderId="25" xfId="0" applyFont="1" applyFill="1" applyBorder="1" applyAlignment="1">
      <alignment horizontal="center" vertical="top"/>
    </xf>
    <xf numFmtId="0" fontId="3" fillId="8" borderId="34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8" borderId="84" xfId="0" applyNumberFormat="1" applyFont="1" applyFill="1" applyBorder="1" applyAlignment="1">
      <alignment horizontal="center" vertical="center" textRotation="1"/>
    </xf>
    <xf numFmtId="0" fontId="0" fillId="0" borderId="2" xfId="0" applyBorder="1" applyAlignment="1">
      <alignment horizontal="center" vertical="center" textRotation="1"/>
    </xf>
    <xf numFmtId="3" fontId="3" fillId="0" borderId="34" xfId="0" applyNumberFormat="1" applyFont="1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3" fillId="0" borderId="11" xfId="0" applyFont="1" applyFill="1" applyBorder="1" applyAlignment="1">
      <alignment horizontal="center" vertical="center" textRotation="90" wrapText="1"/>
    </xf>
    <xf numFmtId="165" fontId="9" fillId="8" borderId="53" xfId="0" applyNumberFormat="1" applyFont="1" applyFill="1" applyBorder="1" applyAlignment="1">
      <alignment horizontal="left" vertical="top" wrapText="1"/>
    </xf>
    <xf numFmtId="165" fontId="9" fillId="8" borderId="54" xfId="0" applyNumberFormat="1" applyFont="1" applyFill="1" applyBorder="1" applyAlignment="1">
      <alignment horizontal="left" vertical="top" wrapText="1"/>
    </xf>
    <xf numFmtId="0" fontId="3" fillId="8" borderId="11" xfId="0" applyNumberFormat="1" applyFont="1" applyFill="1" applyBorder="1" applyAlignment="1">
      <alignment horizontal="center" vertical="center" textRotation="1"/>
    </xf>
    <xf numFmtId="0" fontId="3" fillId="8" borderId="9" xfId="0" applyNumberFormat="1" applyFont="1" applyFill="1" applyBorder="1" applyAlignment="1">
      <alignment horizontal="center" vertical="center" textRotation="1"/>
    </xf>
    <xf numFmtId="0" fontId="3" fillId="3" borderId="19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 textRotation="90" wrapText="1"/>
    </xf>
    <xf numFmtId="0" fontId="9" fillId="0" borderId="53" xfId="0" applyFont="1" applyFill="1" applyBorder="1" applyAlignment="1">
      <alignment horizontal="center" vertical="center" textRotation="90" wrapText="1"/>
    </xf>
    <xf numFmtId="0" fontId="9" fillId="0" borderId="54" xfId="0" applyFont="1" applyFill="1" applyBorder="1" applyAlignment="1">
      <alignment horizontal="center" vertical="center" textRotation="90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5" fillId="5" borderId="44" xfId="0" applyFont="1" applyFill="1" applyBorder="1" applyAlignment="1">
      <alignment horizontal="right" vertical="top" wrapText="1"/>
    </xf>
    <xf numFmtId="0" fontId="5" fillId="5" borderId="21" xfId="0" applyFont="1" applyFill="1" applyBorder="1" applyAlignment="1">
      <alignment horizontal="right" vertical="top" wrapText="1"/>
    </xf>
    <xf numFmtId="0" fontId="5" fillId="5" borderId="47" xfId="0" applyFont="1" applyFill="1" applyBorder="1" applyAlignment="1">
      <alignment horizontal="right" vertical="top" wrapText="1"/>
    </xf>
    <xf numFmtId="0" fontId="3" fillId="3" borderId="49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 vertical="top" wrapText="1"/>
    </xf>
    <xf numFmtId="0" fontId="3" fillId="3" borderId="51" xfId="0" applyFont="1" applyFill="1" applyBorder="1" applyAlignment="1">
      <alignment horizontal="left" vertical="top" wrapText="1"/>
    </xf>
    <xf numFmtId="0" fontId="5" fillId="4" borderId="38" xfId="0" applyFont="1" applyFill="1" applyBorder="1" applyAlignment="1">
      <alignment horizontal="right" vertical="top" wrapText="1"/>
    </xf>
    <xf numFmtId="0" fontId="5" fillId="4" borderId="26" xfId="0" applyFont="1" applyFill="1" applyBorder="1" applyAlignment="1">
      <alignment horizontal="right" vertical="top" wrapText="1"/>
    </xf>
    <xf numFmtId="0" fontId="5" fillId="4" borderId="27" xfId="0" applyFont="1" applyFill="1" applyBorder="1" applyAlignment="1">
      <alignment horizontal="righ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37" xfId="0" applyFont="1" applyFill="1" applyBorder="1" applyAlignment="1">
      <alignment horizontal="right" vertical="top" wrapText="1"/>
    </xf>
    <xf numFmtId="49" fontId="5" fillId="9" borderId="48" xfId="0" applyNumberFormat="1" applyFont="1" applyFill="1" applyBorder="1" applyAlignment="1">
      <alignment horizontal="right" vertical="top"/>
    </xf>
    <xf numFmtId="49" fontId="5" fillId="9" borderId="24" xfId="0" applyNumberFormat="1" applyFont="1" applyFill="1" applyBorder="1" applyAlignment="1">
      <alignment horizontal="right" vertical="top"/>
    </xf>
    <xf numFmtId="49" fontId="5" fillId="9" borderId="25" xfId="0" applyNumberFormat="1" applyFont="1" applyFill="1" applyBorder="1" applyAlignment="1">
      <alignment horizontal="right" vertical="top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5" fillId="2" borderId="48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3" fillId="8" borderId="30" xfId="0" applyFont="1" applyFill="1" applyBorder="1" applyAlignment="1">
      <alignment horizontal="left" vertical="top" wrapText="1"/>
    </xf>
    <xf numFmtId="49" fontId="5" fillId="10" borderId="48" xfId="0" applyNumberFormat="1" applyFont="1" applyFill="1" applyBorder="1" applyAlignment="1">
      <alignment horizontal="right" vertical="top"/>
    </xf>
    <xf numFmtId="49" fontId="5" fillId="10" borderId="24" xfId="0" applyNumberFormat="1" applyFont="1" applyFill="1" applyBorder="1" applyAlignment="1">
      <alignment horizontal="right" vertical="top"/>
    </xf>
    <xf numFmtId="49" fontId="5" fillId="10" borderId="25" xfId="0" applyNumberFormat="1" applyFont="1" applyFill="1" applyBorder="1" applyAlignment="1">
      <alignment horizontal="right" vertical="top"/>
    </xf>
    <xf numFmtId="0" fontId="8" fillId="4" borderId="78" xfId="0" applyFont="1" applyFill="1" applyBorder="1" applyAlignment="1">
      <alignment horizontal="left" vertical="top" wrapText="1"/>
    </xf>
    <xf numFmtId="0" fontId="8" fillId="4" borderId="56" xfId="0" applyFont="1" applyFill="1" applyBorder="1" applyAlignment="1">
      <alignment horizontal="left" vertical="top" wrapText="1"/>
    </xf>
    <xf numFmtId="0" fontId="8" fillId="4" borderId="88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49" fontId="8" fillId="6" borderId="35" xfId="0" applyNumberFormat="1" applyFont="1" applyFill="1" applyBorder="1" applyAlignment="1">
      <alignment horizontal="left" vertical="top" wrapText="1"/>
    </xf>
    <xf numFmtId="49" fontId="8" fillId="6" borderId="39" xfId="0" applyNumberFormat="1" applyFont="1" applyFill="1" applyBorder="1" applyAlignment="1">
      <alignment horizontal="left" vertical="top" wrapText="1"/>
    </xf>
    <xf numFmtId="49" fontId="8" fillId="6" borderId="37" xfId="0" applyNumberFormat="1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11" fillId="0" borderId="77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79" xfId="0" applyFont="1" applyBorder="1" applyAlignment="1">
      <alignment horizontal="center" vertical="center" textRotation="90" wrapText="1"/>
    </xf>
    <xf numFmtId="0" fontId="11" fillId="0" borderId="7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1" fillId="0" borderId="40" xfId="0" applyFont="1" applyBorder="1" applyAlignment="1">
      <alignment horizontal="center" vertical="center" textRotation="90" wrapText="1"/>
    </xf>
    <xf numFmtId="0" fontId="11" fillId="0" borderId="33" xfId="0" applyNumberFormat="1" applyFont="1" applyBorder="1" applyAlignment="1">
      <alignment horizontal="center" vertical="center" textRotation="90" wrapText="1"/>
    </xf>
    <xf numFmtId="0" fontId="11" fillId="0" borderId="4" xfId="0" applyNumberFormat="1" applyFont="1" applyBorder="1" applyAlignment="1">
      <alignment horizontal="center" vertical="center" textRotation="90" wrapText="1"/>
    </xf>
    <xf numFmtId="0" fontId="11" fillId="0" borderId="32" xfId="0" applyNumberFormat="1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3" fontId="14" fillId="0" borderId="42" xfId="0" applyNumberFormat="1" applyFont="1" applyBorder="1" applyAlignment="1">
      <alignment horizontal="center" vertical="center" wrapText="1"/>
    </xf>
    <xf numFmtId="3" fontId="14" fillId="0" borderId="52" xfId="0" applyNumberFormat="1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5" fillId="10" borderId="89" xfId="0" applyFont="1" applyFill="1" applyBorder="1" applyAlignment="1">
      <alignment horizontal="left" vertical="top" wrapText="1"/>
    </xf>
    <xf numFmtId="0" fontId="20" fillId="10" borderId="56" xfId="0" applyFont="1" applyFill="1" applyBorder="1" applyAlignment="1">
      <alignment horizontal="left" vertical="top" wrapText="1"/>
    </xf>
    <xf numFmtId="0" fontId="20" fillId="10" borderId="36" xfId="0" applyFont="1" applyFill="1" applyBorder="1" applyAlignment="1">
      <alignment horizontal="left" vertical="top" wrapText="1"/>
    </xf>
    <xf numFmtId="0" fontId="20" fillId="10" borderId="86" xfId="0" applyFont="1" applyFill="1" applyBorder="1" applyAlignment="1">
      <alignment horizontal="left" vertical="top"/>
    </xf>
    <xf numFmtId="0" fontId="20" fillId="10" borderId="50" xfId="0" applyFont="1" applyFill="1" applyBorder="1" applyAlignment="1">
      <alignment horizontal="left" vertical="top"/>
    </xf>
    <xf numFmtId="0" fontId="20" fillId="10" borderId="87" xfId="0" applyFont="1" applyFill="1" applyBorder="1" applyAlignment="1">
      <alignment horizontal="left" vertical="top"/>
    </xf>
    <xf numFmtId="0" fontId="3" fillId="10" borderId="28" xfId="0" applyFont="1" applyFill="1" applyBorder="1" applyAlignment="1">
      <alignment vertical="top" wrapText="1"/>
    </xf>
    <xf numFmtId="0" fontId="3" fillId="10" borderId="26" xfId="0" applyFont="1" applyFill="1" applyBorder="1" applyAlignment="1">
      <alignment vertical="top" wrapText="1"/>
    </xf>
    <xf numFmtId="0" fontId="3" fillId="10" borderId="90" xfId="0" applyFont="1" applyFill="1" applyBorder="1" applyAlignment="1">
      <alignment vertical="top" wrapText="1"/>
    </xf>
    <xf numFmtId="0" fontId="3" fillId="10" borderId="28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3" fillId="10" borderId="86" xfId="0" applyFont="1" applyFill="1" applyBorder="1" applyAlignment="1">
      <alignment vertical="top" wrapText="1"/>
    </xf>
    <xf numFmtId="0" fontId="3" fillId="10" borderId="50" xfId="0" applyFont="1" applyFill="1" applyBorder="1" applyAlignment="1">
      <alignment vertical="top" wrapText="1"/>
    </xf>
    <xf numFmtId="0" fontId="3" fillId="10" borderId="87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2"/>
    <cellStyle name="Normal_biudz uz 2001 atskaitomybe3" xfId="1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74A-462C-9668-2EE24FF7DA8C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74A-462C-9668-2EE24FF7DA8C}"/>
              </c:ext>
            </c:extLst>
          </c:dPt>
          <c:dLbls>
            <c:dLbl>
              <c:idx val="0"/>
              <c:layout>
                <c:manualLayout>
                  <c:x val="0.11666666666666657"/>
                  <c:y val="-6.9444444444444364E-2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lt-L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74A-462C-9668-2EE24FF7D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58333552055993"/>
                  <c:y val="5.0925925925925923E-2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lt-L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74A-462C-9668-2EE24FF7D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Ataskaita!$B$10:$D$11</c:f>
              <c:multiLvlStrCache>
                <c:ptCount val="2"/>
                <c:lvl>
                  <c:pt idx="0">
                    <c:v>–</c:v>
                  </c:pt>
                  <c:pt idx="1">
                    <c:v>–</c:v>
                  </c:pt>
                </c:lvl>
                <c:lvl>
                  <c:pt idx="0">
                    <c:v>faktiškai įvykdyta</c:v>
                  </c:pt>
                  <c:pt idx="1">
                    <c:v>iš dalies įvykdyta</c:v>
                  </c:pt>
                </c:lvl>
              </c:multiLvlStrCache>
            </c:multiLvlStrRef>
          </c:cat>
          <c:val>
            <c:numRef>
              <c:f>Ataskaita!$E$10:$E$11</c:f>
              <c:numCache>
                <c:formatCode>General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4A-462C-9668-2EE24FF7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52387</xdr:rowOff>
    </xdr:from>
    <xdr:to>
      <xdr:col>8</xdr:col>
      <xdr:colOff>104775</xdr:colOff>
      <xdr:row>29</xdr:row>
      <xdr:rowOff>71437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zoomScaleSheetLayoutView="100" workbookViewId="0">
      <selection activeCell="W34" sqref="W34"/>
    </sheetView>
  </sheetViews>
  <sheetFormatPr defaultRowHeight="12.75"/>
  <cols>
    <col min="9" max="9" width="17.42578125" customWidth="1"/>
  </cols>
  <sheetData>
    <row r="1" spans="1:11" ht="15.75">
      <c r="A1" s="237" t="s">
        <v>124</v>
      </c>
      <c r="B1" s="237"/>
      <c r="C1" s="237"/>
      <c r="D1" s="237"/>
      <c r="E1" s="237"/>
      <c r="F1" s="237"/>
      <c r="G1" s="237"/>
      <c r="H1" s="237"/>
      <c r="I1" s="237"/>
      <c r="J1" s="174"/>
      <c r="K1" s="174"/>
    </row>
    <row r="2" spans="1:11" ht="15" customHeight="1">
      <c r="A2" s="238" t="s">
        <v>36</v>
      </c>
      <c r="B2" s="238"/>
      <c r="C2" s="238"/>
      <c r="D2" s="238"/>
      <c r="E2" s="238"/>
      <c r="F2" s="238"/>
      <c r="G2" s="238"/>
      <c r="H2" s="238"/>
      <c r="I2" s="238"/>
      <c r="J2" s="174"/>
      <c r="K2" s="174"/>
    </row>
    <row r="3" spans="1:11" ht="15.75">
      <c r="A3" s="237" t="s">
        <v>105</v>
      </c>
      <c r="B3" s="237"/>
      <c r="C3" s="237"/>
      <c r="D3" s="237"/>
      <c r="E3" s="237"/>
      <c r="F3" s="237"/>
      <c r="G3" s="237"/>
      <c r="H3" s="237"/>
      <c r="I3" s="237"/>
      <c r="J3" s="174"/>
      <c r="K3" s="174"/>
    </row>
    <row r="4" spans="1:11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239" t="s">
        <v>106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5.25" customHeight="1">
      <c r="A7" s="236" t="s">
        <v>140</v>
      </c>
      <c r="B7" s="236"/>
      <c r="C7" s="236"/>
      <c r="D7" s="236"/>
      <c r="E7" s="236"/>
      <c r="F7" s="236"/>
      <c r="G7" s="236"/>
      <c r="H7" s="236"/>
      <c r="I7" s="236"/>
      <c r="J7" s="175"/>
      <c r="K7" s="175"/>
    </row>
    <row r="8" spans="1:11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>
      <c r="A9" s="236" t="s">
        <v>125</v>
      </c>
      <c r="B9" s="236"/>
      <c r="C9" s="236"/>
      <c r="D9" s="236"/>
      <c r="E9" s="236"/>
      <c r="F9" s="236"/>
      <c r="G9" s="236"/>
      <c r="H9" s="236"/>
      <c r="I9" s="236"/>
      <c r="J9" s="236"/>
      <c r="K9" s="3"/>
    </row>
    <row r="10" spans="1:11" ht="15.75">
      <c r="A10" s="3"/>
      <c r="B10" s="243" t="s">
        <v>107</v>
      </c>
      <c r="C10" s="243"/>
      <c r="D10" s="176" t="s">
        <v>108</v>
      </c>
      <c r="E10" s="177">
        <v>7</v>
      </c>
      <c r="F10" s="244" t="s">
        <v>109</v>
      </c>
      <c r="G10" s="244"/>
      <c r="H10" s="244"/>
      <c r="I10" s="244"/>
      <c r="J10" s="244"/>
      <c r="K10" s="244"/>
    </row>
    <row r="11" spans="1:11" ht="15.75">
      <c r="A11" s="3"/>
      <c r="B11" s="243" t="s">
        <v>110</v>
      </c>
      <c r="C11" s="243"/>
      <c r="D11" s="176" t="s">
        <v>108</v>
      </c>
      <c r="E11" s="177">
        <v>1</v>
      </c>
      <c r="F11" s="244" t="s">
        <v>111</v>
      </c>
      <c r="G11" s="244"/>
      <c r="H11" s="244"/>
      <c r="I11" s="244"/>
      <c r="J11" s="244"/>
      <c r="K11" s="244"/>
    </row>
    <row r="12" spans="1:11" ht="15.75">
      <c r="A12" s="3"/>
      <c r="B12" s="245"/>
      <c r="C12" s="245"/>
      <c r="D12" s="176"/>
      <c r="E12" s="178"/>
      <c r="F12" s="244"/>
      <c r="G12" s="244"/>
      <c r="H12" s="244"/>
      <c r="I12" s="244"/>
      <c r="J12" s="244"/>
      <c r="K12" s="244"/>
    </row>
    <row r="13" spans="1:11" ht="15.75">
      <c r="A13" s="3"/>
      <c r="B13" s="3"/>
      <c r="C13" s="179" t="s">
        <v>126</v>
      </c>
      <c r="D13" s="179"/>
      <c r="E13" s="179"/>
      <c r="F13" s="179"/>
      <c r="G13" s="179"/>
      <c r="H13" s="3"/>
      <c r="I13" s="3"/>
      <c r="J13" s="3"/>
      <c r="K13" s="3"/>
    </row>
    <row r="14" spans="1:11" ht="23.25" customHeight="1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</row>
    <row r="15" spans="1:11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</row>
    <row r="16" spans="1:11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</row>
    <row r="17" spans="1:11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</row>
    <row r="18" spans="1:11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</row>
    <row r="19" spans="1:11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</row>
    <row r="20" spans="1:11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</row>
    <row r="21" spans="1:11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1:1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1:1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</row>
    <row r="24" spans="1:11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</row>
    <row r="25" spans="1:11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  <row r="26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</row>
    <row r="28" spans="1:11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</row>
    <row r="29" spans="1:1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</row>
    <row r="30" spans="1:11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</row>
    <row r="31" spans="1:11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spans="1:11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</row>
    <row r="33" spans="1:11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  <row r="34" spans="1:11" ht="35.25" customHeight="1">
      <c r="A34" s="240" t="s">
        <v>112</v>
      </c>
      <c r="B34" s="241"/>
      <c r="C34" s="241"/>
      <c r="D34" s="241"/>
      <c r="E34" s="241"/>
      <c r="F34" s="241"/>
      <c r="G34" s="241"/>
      <c r="H34" s="241"/>
      <c r="I34" s="241"/>
      <c r="J34" s="180"/>
      <c r="K34" s="180"/>
    </row>
    <row r="35" spans="1:11" ht="33.75" customHeight="1">
      <c r="A35" s="242" t="s">
        <v>113</v>
      </c>
      <c r="B35" s="242"/>
      <c r="C35" s="242"/>
      <c r="D35" s="242"/>
      <c r="E35" s="242"/>
      <c r="F35" s="242"/>
      <c r="G35" s="242"/>
      <c r="H35" s="242"/>
      <c r="I35" s="242"/>
      <c r="J35" s="181"/>
      <c r="K35" s="181"/>
    </row>
    <row r="36" spans="1:11" ht="29.25" customHeight="1">
      <c r="A36" s="242" t="s">
        <v>114</v>
      </c>
      <c r="B36" s="242"/>
      <c r="C36" s="242"/>
      <c r="D36" s="242"/>
      <c r="E36" s="242"/>
      <c r="F36" s="242"/>
      <c r="G36" s="242"/>
      <c r="H36" s="242"/>
      <c r="I36" s="242"/>
      <c r="J36" s="181"/>
      <c r="K36" s="181"/>
    </row>
    <row r="37" spans="1:11" ht="30" customHeight="1">
      <c r="A37" s="242" t="s">
        <v>115</v>
      </c>
      <c r="B37" s="242"/>
      <c r="C37" s="242"/>
      <c r="D37" s="242"/>
      <c r="E37" s="242"/>
      <c r="F37" s="242"/>
      <c r="G37" s="242"/>
      <c r="H37" s="242"/>
      <c r="I37" s="242"/>
      <c r="J37" s="181"/>
      <c r="K37" s="181"/>
    </row>
  </sheetData>
  <mergeCells count="16">
    <mergeCell ref="A34:I34"/>
    <mergeCell ref="A35:I35"/>
    <mergeCell ref="A36:I36"/>
    <mergeCell ref="A37:I37"/>
    <mergeCell ref="B10:C10"/>
    <mergeCell ref="F10:K10"/>
    <mergeCell ref="B11:C11"/>
    <mergeCell ref="F11:K11"/>
    <mergeCell ref="B12:C12"/>
    <mergeCell ref="F12:K12"/>
    <mergeCell ref="A9:J9"/>
    <mergeCell ref="A1:I1"/>
    <mergeCell ref="A2:I2"/>
    <mergeCell ref="A3:I3"/>
    <mergeCell ref="A5:K5"/>
    <mergeCell ref="A7:I7"/>
  </mergeCells>
  <pageMargins left="0.98425196850393704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5"/>
  <sheetViews>
    <sheetView topLeftCell="E1" zoomScaleNormal="100" zoomScaleSheetLayoutView="100" zoomScalePageLayoutView="130" workbookViewId="0">
      <selection activeCell="AA20" sqref="AA20"/>
    </sheetView>
  </sheetViews>
  <sheetFormatPr defaultRowHeight="12.75"/>
  <cols>
    <col min="1" max="3" width="2.7109375" style="7" customWidth="1"/>
    <col min="4" max="4" width="25.7109375" style="7" customWidth="1"/>
    <col min="5" max="5" width="2.7109375" style="7" customWidth="1"/>
    <col min="6" max="6" width="2.7109375" style="8" customWidth="1"/>
    <col min="7" max="7" width="7.7109375" style="9" customWidth="1"/>
    <col min="8" max="8" width="10.85546875" style="7" customWidth="1"/>
    <col min="9" max="9" width="10.5703125" style="7" customWidth="1"/>
    <col min="10" max="10" width="11.42578125" style="7" customWidth="1"/>
    <col min="11" max="11" width="35.28515625" style="7" customWidth="1"/>
    <col min="12" max="12" width="5.7109375" style="7" customWidth="1"/>
    <col min="13" max="13" width="5.28515625" style="7" customWidth="1"/>
    <col min="14" max="14" width="28" style="7" customWidth="1"/>
    <col min="15" max="15" width="19.42578125" style="7" customWidth="1"/>
    <col min="16" max="16384" width="9.140625" style="6"/>
  </cols>
  <sheetData>
    <row r="1" spans="1:16" ht="15.75" customHeight="1">
      <c r="A1" s="252" t="s">
        <v>102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6" ht="14.25">
      <c r="A2" s="253" t="s">
        <v>36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6" ht="13.5" thickBot="1">
      <c r="L3" s="254" t="s">
        <v>80</v>
      </c>
      <c r="M3" s="254"/>
      <c r="N3" s="254"/>
      <c r="O3" s="254"/>
    </row>
    <row r="4" spans="1:16" s="127" customFormat="1" ht="25.5" customHeight="1">
      <c r="A4" s="411" t="s">
        <v>96</v>
      </c>
      <c r="B4" s="414" t="s">
        <v>0</v>
      </c>
      <c r="C4" s="414" t="s">
        <v>1</v>
      </c>
      <c r="D4" s="417" t="s">
        <v>11</v>
      </c>
      <c r="E4" s="420" t="s">
        <v>2</v>
      </c>
      <c r="F4" s="423" t="s">
        <v>3</v>
      </c>
      <c r="G4" s="426" t="s">
        <v>4</v>
      </c>
      <c r="H4" s="429" t="s">
        <v>92</v>
      </c>
      <c r="I4" s="430"/>
      <c r="J4" s="431"/>
      <c r="K4" s="255" t="s">
        <v>97</v>
      </c>
      <c r="L4" s="256"/>
      <c r="M4" s="256"/>
      <c r="N4" s="257" t="s">
        <v>98</v>
      </c>
      <c r="O4" s="406" t="s">
        <v>99</v>
      </c>
      <c r="P4" s="126"/>
    </row>
    <row r="5" spans="1:16" s="127" customFormat="1" ht="12.75" customHeight="1">
      <c r="A5" s="412"/>
      <c r="B5" s="415"/>
      <c r="C5" s="415"/>
      <c r="D5" s="418"/>
      <c r="E5" s="421"/>
      <c r="F5" s="424"/>
      <c r="G5" s="427"/>
      <c r="H5" s="432" t="s">
        <v>93</v>
      </c>
      <c r="I5" s="434" t="s">
        <v>94</v>
      </c>
      <c r="J5" s="434" t="s">
        <v>95</v>
      </c>
      <c r="K5" s="436" t="s">
        <v>129</v>
      </c>
      <c r="L5" s="409" t="s">
        <v>100</v>
      </c>
      <c r="M5" s="409" t="s">
        <v>101</v>
      </c>
      <c r="N5" s="258"/>
      <c r="O5" s="407"/>
      <c r="P5" s="126"/>
    </row>
    <row r="6" spans="1:16" s="127" customFormat="1" ht="76.5" customHeight="1" thickBot="1">
      <c r="A6" s="413"/>
      <c r="B6" s="416"/>
      <c r="C6" s="416"/>
      <c r="D6" s="419"/>
      <c r="E6" s="422"/>
      <c r="F6" s="425"/>
      <c r="G6" s="428"/>
      <c r="H6" s="433"/>
      <c r="I6" s="435"/>
      <c r="J6" s="435"/>
      <c r="K6" s="437"/>
      <c r="L6" s="410"/>
      <c r="M6" s="410"/>
      <c r="N6" s="259"/>
      <c r="O6" s="408"/>
      <c r="P6" s="126"/>
    </row>
    <row r="7" spans="1:16" s="19" customFormat="1" ht="14.25" customHeight="1">
      <c r="A7" s="403" t="s">
        <v>49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5"/>
    </row>
    <row r="8" spans="1:16" s="19" customFormat="1" ht="14.25" customHeight="1">
      <c r="A8" s="397" t="s">
        <v>37</v>
      </c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9"/>
    </row>
    <row r="9" spans="1:16" ht="52.5" customHeight="1">
      <c r="A9" s="226" t="s">
        <v>5</v>
      </c>
      <c r="B9" s="438" t="s">
        <v>38</v>
      </c>
      <c r="C9" s="439"/>
      <c r="D9" s="439"/>
      <c r="E9" s="439"/>
      <c r="F9" s="439"/>
      <c r="G9" s="440"/>
      <c r="H9" s="444" t="s">
        <v>119</v>
      </c>
      <c r="I9" s="445"/>
      <c r="J9" s="446"/>
      <c r="K9" s="227" t="s">
        <v>120</v>
      </c>
      <c r="L9" s="229">
        <v>12</v>
      </c>
      <c r="M9" s="229">
        <v>9</v>
      </c>
      <c r="N9" s="447" t="s">
        <v>130</v>
      </c>
      <c r="O9" s="448"/>
    </row>
    <row r="10" spans="1:16" ht="27" customHeight="1">
      <c r="A10" s="213"/>
      <c r="B10" s="441"/>
      <c r="C10" s="442"/>
      <c r="D10" s="442"/>
      <c r="E10" s="442"/>
      <c r="F10" s="442"/>
      <c r="G10" s="443"/>
      <c r="H10" s="449" t="s">
        <v>119</v>
      </c>
      <c r="I10" s="450"/>
      <c r="J10" s="451"/>
      <c r="K10" s="214" t="s">
        <v>121</v>
      </c>
      <c r="L10" s="230">
        <v>2</v>
      </c>
      <c r="M10" s="230">
        <v>2.5</v>
      </c>
      <c r="N10" s="447"/>
      <c r="O10" s="361"/>
    </row>
    <row r="11" spans="1:16">
      <c r="A11" s="219" t="s">
        <v>5</v>
      </c>
      <c r="B11" s="23" t="s">
        <v>5</v>
      </c>
      <c r="C11" s="400" t="s">
        <v>39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2"/>
    </row>
    <row r="12" spans="1:16" ht="55.5" customHeight="1">
      <c r="A12" s="268" t="s">
        <v>5</v>
      </c>
      <c r="B12" s="271" t="s">
        <v>5</v>
      </c>
      <c r="C12" s="274" t="s">
        <v>5</v>
      </c>
      <c r="D12" s="277" t="s">
        <v>46</v>
      </c>
      <c r="E12" s="283" t="s">
        <v>52</v>
      </c>
      <c r="F12" s="265" t="s">
        <v>44</v>
      </c>
      <c r="G12" s="85" t="s">
        <v>34</v>
      </c>
      <c r="H12" s="166">
        <f>(125.7-26)/3.4528*1000</f>
        <v>28875</v>
      </c>
      <c r="I12" s="167">
        <f>(125.7-26)/3.4528*1000</f>
        <v>28875</v>
      </c>
      <c r="J12" s="168">
        <v>28870</v>
      </c>
      <c r="K12" s="39" t="s">
        <v>77</v>
      </c>
      <c r="L12" s="40">
        <v>65</v>
      </c>
      <c r="M12" s="40">
        <v>54</v>
      </c>
      <c r="N12" s="235" t="s">
        <v>132</v>
      </c>
      <c r="O12" s="182"/>
    </row>
    <row r="13" spans="1:16" ht="51">
      <c r="A13" s="268"/>
      <c r="B13" s="271"/>
      <c r="C13" s="274"/>
      <c r="D13" s="277"/>
      <c r="E13" s="283"/>
      <c r="F13" s="265"/>
      <c r="G13" s="83"/>
      <c r="H13" s="138"/>
      <c r="I13" s="104"/>
      <c r="J13" s="133"/>
      <c r="K13" s="41" t="s">
        <v>67</v>
      </c>
      <c r="L13" s="42">
        <v>1</v>
      </c>
      <c r="M13" s="42">
        <v>2</v>
      </c>
      <c r="N13" s="183" t="s">
        <v>128</v>
      </c>
      <c r="O13" s="129"/>
    </row>
    <row r="14" spans="1:16" ht="63.75">
      <c r="A14" s="268"/>
      <c r="B14" s="271"/>
      <c r="C14" s="274"/>
      <c r="D14" s="277"/>
      <c r="E14" s="283"/>
      <c r="F14" s="265"/>
      <c r="G14" s="83"/>
      <c r="H14" s="138"/>
      <c r="I14" s="102"/>
      <c r="J14" s="133"/>
      <c r="K14" s="43" t="s">
        <v>68</v>
      </c>
      <c r="L14" s="44">
        <v>90</v>
      </c>
      <c r="M14" s="44">
        <v>90</v>
      </c>
      <c r="N14" s="184" t="s">
        <v>118</v>
      </c>
      <c r="O14" s="130"/>
    </row>
    <row r="15" spans="1:16" ht="25.5">
      <c r="A15" s="268"/>
      <c r="B15" s="271"/>
      <c r="C15" s="274"/>
      <c r="D15" s="277"/>
      <c r="E15" s="283"/>
      <c r="F15" s="265"/>
      <c r="G15" s="143"/>
      <c r="H15" s="138"/>
      <c r="I15" s="102"/>
      <c r="J15" s="102"/>
      <c r="K15" s="73" t="s">
        <v>70</v>
      </c>
      <c r="L15" s="44">
        <v>1100</v>
      </c>
      <c r="M15" s="185">
        <v>1624</v>
      </c>
      <c r="N15" s="44"/>
      <c r="O15" s="130"/>
      <c r="P15" s="11"/>
    </row>
    <row r="16" spans="1:16" ht="16.5" customHeight="1" thickBot="1">
      <c r="A16" s="269"/>
      <c r="B16" s="272"/>
      <c r="C16" s="275"/>
      <c r="D16" s="278"/>
      <c r="E16" s="284"/>
      <c r="F16" s="266"/>
      <c r="G16" s="51" t="s">
        <v>6</v>
      </c>
      <c r="H16" s="141">
        <f t="shared" ref="H16" si="0">SUM(H12:H14)</f>
        <v>28875</v>
      </c>
      <c r="I16" s="89">
        <f t="shared" ref="I16:J16" si="1">SUM(I12:I14)</f>
        <v>28875</v>
      </c>
      <c r="J16" s="89">
        <f t="shared" si="1"/>
        <v>28870</v>
      </c>
      <c r="K16" s="74" t="s">
        <v>55</v>
      </c>
      <c r="L16" s="40">
        <v>1</v>
      </c>
      <c r="M16" s="40">
        <v>1</v>
      </c>
      <c r="N16" s="40"/>
      <c r="O16" s="128"/>
      <c r="P16" s="11"/>
    </row>
    <row r="17" spans="1:16" ht="25.5" customHeight="1">
      <c r="A17" s="267" t="s">
        <v>5</v>
      </c>
      <c r="B17" s="270" t="s">
        <v>5</v>
      </c>
      <c r="C17" s="273" t="s">
        <v>7</v>
      </c>
      <c r="D17" s="276" t="s">
        <v>56</v>
      </c>
      <c r="E17" s="279" t="s">
        <v>54</v>
      </c>
      <c r="F17" s="282" t="s">
        <v>44</v>
      </c>
      <c r="G17" s="47" t="s">
        <v>34</v>
      </c>
      <c r="H17" s="134">
        <f>(868-200)/3.4528*1000</f>
        <v>193466</v>
      </c>
      <c r="I17" s="103">
        <f>(868-200)/3.4528*1000</f>
        <v>193466</v>
      </c>
      <c r="J17" s="135">
        <v>192149</v>
      </c>
      <c r="K17" s="28" t="s">
        <v>71</v>
      </c>
      <c r="L17" s="52">
        <v>2</v>
      </c>
      <c r="M17" s="52">
        <v>2</v>
      </c>
      <c r="N17" s="52"/>
      <c r="O17" s="186"/>
    </row>
    <row r="18" spans="1:16" ht="25.5">
      <c r="A18" s="268"/>
      <c r="B18" s="271"/>
      <c r="C18" s="274"/>
      <c r="D18" s="277"/>
      <c r="E18" s="280"/>
      <c r="F18" s="265"/>
      <c r="G18" s="144" t="s">
        <v>65</v>
      </c>
      <c r="H18" s="136">
        <f>500/3.4528*1000</f>
        <v>144810</v>
      </c>
      <c r="I18" s="104">
        <f>500/3.4528*1000</f>
        <v>144810</v>
      </c>
      <c r="J18" s="137">
        <v>144810</v>
      </c>
      <c r="K18" s="48" t="s">
        <v>72</v>
      </c>
      <c r="L18" s="50">
        <v>2</v>
      </c>
      <c r="M18" s="50">
        <v>2</v>
      </c>
      <c r="N18" s="50"/>
      <c r="O18" s="53"/>
    </row>
    <row r="19" spans="1:16" ht="25.5">
      <c r="A19" s="268"/>
      <c r="B19" s="271"/>
      <c r="C19" s="274"/>
      <c r="D19" s="277"/>
      <c r="E19" s="280"/>
      <c r="F19" s="265"/>
      <c r="G19" s="143"/>
      <c r="H19" s="138"/>
      <c r="I19" s="102"/>
      <c r="J19" s="133"/>
      <c r="K19" s="48" t="s">
        <v>60</v>
      </c>
      <c r="L19" s="49">
        <v>100</v>
      </c>
      <c r="M19" s="49">
        <v>40</v>
      </c>
      <c r="N19" s="49" t="s">
        <v>127</v>
      </c>
      <c r="O19" s="54"/>
    </row>
    <row r="20" spans="1:16" ht="29.25" customHeight="1">
      <c r="A20" s="268"/>
      <c r="B20" s="271"/>
      <c r="C20" s="274"/>
      <c r="D20" s="277"/>
      <c r="E20" s="280"/>
      <c r="F20" s="265"/>
      <c r="G20" s="143"/>
      <c r="H20" s="138"/>
      <c r="I20" s="102"/>
      <c r="J20" s="133"/>
      <c r="K20" s="71" t="s">
        <v>73</v>
      </c>
      <c r="L20" s="49">
        <v>100</v>
      </c>
      <c r="M20" s="49">
        <v>300</v>
      </c>
      <c r="N20" s="49"/>
      <c r="O20" s="54"/>
    </row>
    <row r="21" spans="1:16" ht="16.5" customHeight="1">
      <c r="A21" s="268"/>
      <c r="B21" s="271"/>
      <c r="C21" s="274"/>
      <c r="D21" s="277"/>
      <c r="E21" s="280"/>
      <c r="F21" s="265"/>
      <c r="G21" s="143"/>
      <c r="H21" s="138"/>
      <c r="I21" s="102"/>
      <c r="J21" s="102"/>
      <c r="K21" s="263" t="s">
        <v>131</v>
      </c>
      <c r="L21" s="45">
        <v>1</v>
      </c>
      <c r="M21" s="45">
        <v>1</v>
      </c>
      <c r="N21" s="45"/>
      <c r="O21" s="55"/>
    </row>
    <row r="22" spans="1:16" ht="25.5" customHeight="1" thickBot="1">
      <c r="A22" s="269"/>
      <c r="B22" s="272"/>
      <c r="C22" s="275"/>
      <c r="D22" s="278"/>
      <c r="E22" s="281"/>
      <c r="F22" s="266"/>
      <c r="G22" s="26" t="s">
        <v>6</v>
      </c>
      <c r="H22" s="90">
        <f>SUM(H17:H21)</f>
        <v>338276</v>
      </c>
      <c r="I22" s="91">
        <f>SUM(I17:I21)</f>
        <v>338276</v>
      </c>
      <c r="J22" s="91">
        <f>SUM(J17:J21)</f>
        <v>336959</v>
      </c>
      <c r="K22" s="264"/>
      <c r="L22" s="46"/>
      <c r="M22" s="46"/>
      <c r="N22" s="46"/>
      <c r="O22" s="56"/>
    </row>
    <row r="23" spans="1:16" ht="17.25" customHeight="1">
      <c r="A23" s="267" t="s">
        <v>5</v>
      </c>
      <c r="B23" s="270" t="s">
        <v>5</v>
      </c>
      <c r="C23" s="273" t="s">
        <v>35</v>
      </c>
      <c r="D23" s="351" t="s">
        <v>82</v>
      </c>
      <c r="E23" s="354" t="s">
        <v>54</v>
      </c>
      <c r="F23" s="285" t="s">
        <v>44</v>
      </c>
      <c r="G23" s="24" t="s">
        <v>34</v>
      </c>
      <c r="H23" s="134">
        <f>200/3.4528*1000</f>
        <v>57924</v>
      </c>
      <c r="I23" s="103">
        <f>200/3.4528*1000</f>
        <v>57924</v>
      </c>
      <c r="J23" s="135">
        <v>57924</v>
      </c>
      <c r="K23" s="34" t="s">
        <v>74</v>
      </c>
      <c r="L23" s="36">
        <v>1</v>
      </c>
      <c r="M23" s="36">
        <v>1</v>
      </c>
      <c r="N23" s="36"/>
      <c r="O23" s="37"/>
      <c r="P23" s="11"/>
    </row>
    <row r="24" spans="1:16" ht="16.5" customHeight="1">
      <c r="A24" s="268"/>
      <c r="B24" s="271"/>
      <c r="C24" s="274"/>
      <c r="D24" s="352"/>
      <c r="E24" s="355"/>
      <c r="F24" s="286"/>
      <c r="G24" s="59"/>
      <c r="H24" s="139"/>
      <c r="I24" s="105"/>
      <c r="J24" s="140"/>
      <c r="K24" s="60"/>
      <c r="L24" s="61"/>
      <c r="M24" s="61"/>
      <c r="N24" s="61"/>
      <c r="O24" s="62"/>
      <c r="P24" s="11"/>
    </row>
    <row r="25" spans="1:16" ht="16.5" customHeight="1" thickBot="1">
      <c r="A25" s="269"/>
      <c r="B25" s="272"/>
      <c r="C25" s="275"/>
      <c r="D25" s="353"/>
      <c r="E25" s="356"/>
      <c r="F25" s="287"/>
      <c r="G25" s="27" t="s">
        <v>6</v>
      </c>
      <c r="H25" s="142">
        <f t="shared" ref="H25" si="2">SUM(H23:H24)</f>
        <v>57924</v>
      </c>
      <c r="I25" s="92">
        <f t="shared" ref="I25:J25" si="3">SUM(I23:I24)</f>
        <v>57924</v>
      </c>
      <c r="J25" s="92">
        <f t="shared" si="3"/>
        <v>57924</v>
      </c>
      <c r="K25" s="33"/>
      <c r="L25" s="31"/>
      <c r="M25" s="31"/>
      <c r="N25" s="31"/>
      <c r="O25" s="32"/>
      <c r="P25" s="11"/>
    </row>
    <row r="26" spans="1:16" ht="13.5" thickBot="1">
      <c r="A26" s="220" t="s">
        <v>5</v>
      </c>
      <c r="B26" s="10" t="s">
        <v>5</v>
      </c>
      <c r="C26" s="291" t="s">
        <v>8</v>
      </c>
      <c r="D26" s="291"/>
      <c r="E26" s="291"/>
      <c r="F26" s="291"/>
      <c r="G26" s="292"/>
      <c r="H26" s="93">
        <f>H22+H16+H25</f>
        <v>425075</v>
      </c>
      <c r="I26" s="94">
        <f>I22+I16+I25</f>
        <v>425075</v>
      </c>
      <c r="J26" s="94">
        <f t="shared" ref="J26" si="4">J22+J16+J25</f>
        <v>423753</v>
      </c>
      <c r="K26" s="118"/>
      <c r="L26" s="119"/>
      <c r="M26" s="119"/>
      <c r="N26" s="119"/>
      <c r="O26" s="120"/>
    </row>
    <row r="27" spans="1:16" ht="13.5" thickBot="1">
      <c r="A27" s="220" t="s">
        <v>5</v>
      </c>
      <c r="B27" s="10" t="s">
        <v>7</v>
      </c>
      <c r="C27" s="293" t="s">
        <v>89</v>
      </c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5"/>
    </row>
    <row r="28" spans="1:16" ht="19.5" customHeight="1">
      <c r="A28" s="267" t="s">
        <v>5</v>
      </c>
      <c r="B28" s="270" t="s">
        <v>7</v>
      </c>
      <c r="C28" s="273" t="s">
        <v>5</v>
      </c>
      <c r="D28" s="276" t="s">
        <v>47</v>
      </c>
      <c r="E28" s="279" t="s">
        <v>53</v>
      </c>
      <c r="F28" s="285" t="s">
        <v>44</v>
      </c>
      <c r="G28" s="24" t="s">
        <v>34</v>
      </c>
      <c r="H28" s="145">
        <f>46.6/3.4528*1000</f>
        <v>13496</v>
      </c>
      <c r="I28" s="106">
        <f>46.6/3.4528*1000</f>
        <v>13496</v>
      </c>
      <c r="J28" s="190">
        <v>13496</v>
      </c>
      <c r="K28" s="35" t="s">
        <v>69</v>
      </c>
      <c r="L28" s="29">
        <v>5</v>
      </c>
      <c r="M28" s="29">
        <v>5</v>
      </c>
      <c r="N28" s="29"/>
      <c r="O28" s="30"/>
      <c r="P28" s="11"/>
    </row>
    <row r="29" spans="1:16" ht="25.5">
      <c r="A29" s="268"/>
      <c r="B29" s="271"/>
      <c r="C29" s="274"/>
      <c r="D29" s="277"/>
      <c r="E29" s="280"/>
      <c r="F29" s="286"/>
      <c r="G29" s="83"/>
      <c r="H29" s="149"/>
      <c r="I29" s="107"/>
      <c r="J29" s="191"/>
      <c r="K29" s="60" t="s">
        <v>75</v>
      </c>
      <c r="L29" s="58">
        <v>1</v>
      </c>
      <c r="M29" s="58">
        <v>4</v>
      </c>
      <c r="N29" s="58"/>
      <c r="O29" s="131"/>
      <c r="P29" s="11"/>
    </row>
    <row r="30" spans="1:16" ht="12.75" customHeight="1">
      <c r="A30" s="268"/>
      <c r="B30" s="271"/>
      <c r="C30" s="274"/>
      <c r="D30" s="277"/>
      <c r="E30" s="280"/>
      <c r="F30" s="286"/>
      <c r="G30" s="14"/>
      <c r="H30" s="149"/>
      <c r="I30" s="107"/>
      <c r="J30" s="107"/>
      <c r="K30" s="347" t="s">
        <v>76</v>
      </c>
      <c r="L30" s="349">
        <v>4</v>
      </c>
      <c r="M30" s="338">
        <v>3.5</v>
      </c>
      <c r="N30" s="121"/>
      <c r="O30" s="124"/>
      <c r="P30" s="11"/>
    </row>
    <row r="31" spans="1:16" ht="15" customHeight="1" thickBot="1">
      <c r="A31" s="269"/>
      <c r="B31" s="272"/>
      <c r="C31" s="275"/>
      <c r="D31" s="278"/>
      <c r="E31" s="281"/>
      <c r="F31" s="287"/>
      <c r="G31" s="26" t="s">
        <v>6</v>
      </c>
      <c r="H31" s="150">
        <f t="shared" ref="H31" si="5">SUM(H28:H30)</f>
        <v>13496</v>
      </c>
      <c r="I31" s="95">
        <f t="shared" ref="I31:J31" si="6">SUM(I28:I30)</f>
        <v>13496</v>
      </c>
      <c r="J31" s="95">
        <f t="shared" si="6"/>
        <v>13496</v>
      </c>
      <c r="K31" s="348"/>
      <c r="L31" s="350"/>
      <c r="M31" s="339"/>
      <c r="N31" s="122"/>
      <c r="O31" s="125"/>
      <c r="P31" s="11"/>
    </row>
    <row r="32" spans="1:16" ht="77.25" customHeight="1">
      <c r="A32" s="267" t="s">
        <v>5</v>
      </c>
      <c r="B32" s="270" t="s">
        <v>7</v>
      </c>
      <c r="C32" s="273" t="s">
        <v>7</v>
      </c>
      <c r="D32" s="351" t="s">
        <v>48</v>
      </c>
      <c r="E32" s="354" t="s">
        <v>79</v>
      </c>
      <c r="F32" s="285" t="s">
        <v>44</v>
      </c>
      <c r="G32" s="84" t="s">
        <v>34</v>
      </c>
      <c r="H32" s="145">
        <v>69509</v>
      </c>
      <c r="I32" s="106">
        <f>240/3.4528*1000+12164</f>
        <v>81673</v>
      </c>
      <c r="J32" s="190">
        <v>81673</v>
      </c>
      <c r="K32" s="34" t="s">
        <v>50</v>
      </c>
      <c r="L32" s="36">
        <v>100</v>
      </c>
      <c r="M32" s="193">
        <v>110.6</v>
      </c>
      <c r="N32" s="194" t="s">
        <v>133</v>
      </c>
      <c r="O32" s="195"/>
      <c r="P32" s="11"/>
    </row>
    <row r="33" spans="1:18" ht="26.25" customHeight="1">
      <c r="A33" s="268"/>
      <c r="B33" s="271"/>
      <c r="C33" s="274"/>
      <c r="D33" s="352"/>
      <c r="E33" s="355"/>
      <c r="F33" s="286"/>
      <c r="G33" s="72"/>
      <c r="H33" s="146"/>
      <c r="I33" s="108"/>
      <c r="J33" s="192"/>
      <c r="K33" s="57" t="s">
        <v>58</v>
      </c>
      <c r="L33" s="61">
        <v>40</v>
      </c>
      <c r="M33" s="61">
        <v>40</v>
      </c>
      <c r="N33" s="61"/>
      <c r="O33" s="62"/>
      <c r="P33" s="11"/>
    </row>
    <row r="34" spans="1:18" ht="28.5" customHeight="1" thickBot="1">
      <c r="A34" s="269"/>
      <c r="B34" s="272"/>
      <c r="C34" s="275"/>
      <c r="D34" s="353"/>
      <c r="E34" s="356"/>
      <c r="F34" s="287"/>
      <c r="G34" s="27" t="s">
        <v>6</v>
      </c>
      <c r="H34" s="113">
        <f>SUM(H32:H33)</f>
        <v>69509</v>
      </c>
      <c r="I34" s="97">
        <f>SUM(I32:I33)</f>
        <v>81673</v>
      </c>
      <c r="J34" s="97">
        <f>SUM(J32:J33)</f>
        <v>81673</v>
      </c>
      <c r="K34" s="33" t="s">
        <v>87</v>
      </c>
      <c r="L34" s="31">
        <v>10</v>
      </c>
      <c r="M34" s="31">
        <v>11</v>
      </c>
      <c r="N34" s="196" t="s">
        <v>116</v>
      </c>
      <c r="O34" s="32"/>
      <c r="P34" s="11"/>
    </row>
    <row r="35" spans="1:18" ht="40.5" customHeight="1">
      <c r="A35" s="233" t="s">
        <v>5</v>
      </c>
      <c r="B35" s="231" t="s">
        <v>7</v>
      </c>
      <c r="C35" s="234" t="s">
        <v>35</v>
      </c>
      <c r="D35" s="334" t="s">
        <v>104</v>
      </c>
      <c r="E35" s="336"/>
      <c r="F35" s="285" t="s">
        <v>44</v>
      </c>
      <c r="G35" s="12" t="s">
        <v>34</v>
      </c>
      <c r="H35" s="147">
        <v>12164</v>
      </c>
      <c r="I35" s="109"/>
      <c r="J35" s="148">
        <v>0</v>
      </c>
      <c r="K35" s="187" t="s">
        <v>83</v>
      </c>
      <c r="L35" s="64">
        <v>12</v>
      </c>
      <c r="M35" s="64"/>
      <c r="N35" s="340" t="s">
        <v>134</v>
      </c>
      <c r="O35" s="341"/>
      <c r="P35" s="11"/>
      <c r="R35" s="98"/>
    </row>
    <row r="36" spans="1:18" ht="22.5" customHeight="1" thickBot="1">
      <c r="A36" s="222"/>
      <c r="B36" s="232"/>
      <c r="C36" s="63"/>
      <c r="D36" s="335"/>
      <c r="E36" s="337"/>
      <c r="F36" s="287"/>
      <c r="G36" s="26" t="s">
        <v>6</v>
      </c>
      <c r="H36" s="150">
        <f t="shared" ref="H36:J38" si="7">SUM(H35:H35)</f>
        <v>12164</v>
      </c>
      <c r="I36" s="95">
        <f t="shared" si="7"/>
        <v>0</v>
      </c>
      <c r="J36" s="95">
        <f t="shared" si="7"/>
        <v>0</v>
      </c>
      <c r="K36" s="188" t="s">
        <v>81</v>
      </c>
      <c r="L36" s="169">
        <v>4</v>
      </c>
      <c r="M36" s="169"/>
      <c r="N36" s="342"/>
      <c r="O36" s="343"/>
      <c r="P36" s="11"/>
      <c r="R36" s="98"/>
    </row>
    <row r="37" spans="1:18" ht="46.5" customHeight="1">
      <c r="A37" s="221" t="s">
        <v>5</v>
      </c>
      <c r="B37" s="116" t="s">
        <v>7</v>
      </c>
      <c r="C37" s="65" t="s">
        <v>103</v>
      </c>
      <c r="D37" s="393" t="s">
        <v>61</v>
      </c>
      <c r="E37" s="346"/>
      <c r="F37" s="286" t="s">
        <v>44</v>
      </c>
      <c r="G37" s="18" t="s">
        <v>34</v>
      </c>
      <c r="H37" s="147">
        <f>14.2/3.4528*1000</f>
        <v>4113</v>
      </c>
      <c r="I37" s="109">
        <f>14.2/3.4528*1000</f>
        <v>4113</v>
      </c>
      <c r="J37" s="192">
        <v>1900</v>
      </c>
      <c r="K37" s="198" t="s">
        <v>83</v>
      </c>
      <c r="L37" s="199">
        <v>12</v>
      </c>
      <c r="M37" s="199">
        <v>12</v>
      </c>
      <c r="N37" s="200" t="s">
        <v>136</v>
      </c>
      <c r="O37" s="344" t="s">
        <v>135</v>
      </c>
      <c r="P37" s="11"/>
      <c r="R37" s="98"/>
    </row>
    <row r="38" spans="1:18" ht="19.5" customHeight="1" thickBot="1">
      <c r="A38" s="222"/>
      <c r="B38" s="117"/>
      <c r="C38" s="63"/>
      <c r="D38" s="335"/>
      <c r="E38" s="337"/>
      <c r="F38" s="287"/>
      <c r="G38" s="26" t="s">
        <v>6</v>
      </c>
      <c r="H38" s="150">
        <f t="shared" si="7"/>
        <v>4113</v>
      </c>
      <c r="I38" s="95">
        <f t="shared" ref="I38:J38" si="8">SUM(I37:I37)</f>
        <v>4113</v>
      </c>
      <c r="J38" s="95">
        <f t="shared" si="8"/>
        <v>1900</v>
      </c>
      <c r="K38" s="189"/>
      <c r="L38" s="197"/>
      <c r="M38" s="197"/>
      <c r="N38" s="197"/>
      <c r="O38" s="345"/>
      <c r="P38" s="11"/>
      <c r="R38" s="98"/>
    </row>
    <row r="39" spans="1:18" ht="13.5" thickBot="1">
      <c r="A39" s="223" t="s">
        <v>5</v>
      </c>
      <c r="B39" s="10" t="s">
        <v>7</v>
      </c>
      <c r="C39" s="291" t="s">
        <v>8</v>
      </c>
      <c r="D39" s="291"/>
      <c r="E39" s="291"/>
      <c r="F39" s="291"/>
      <c r="G39" s="292"/>
      <c r="H39" s="151">
        <f>SUM(H34,H31,H38,H36)</f>
        <v>99282</v>
      </c>
      <c r="I39" s="86">
        <f>SUM(I34,I31,I38)</f>
        <v>99282</v>
      </c>
      <c r="J39" s="86">
        <f>SUM(J34,J31,J38)</f>
        <v>97069</v>
      </c>
      <c r="K39" s="357"/>
      <c r="L39" s="357"/>
      <c r="M39" s="357"/>
      <c r="N39" s="357"/>
      <c r="O39" s="358"/>
      <c r="R39" s="98"/>
    </row>
    <row r="40" spans="1:18" ht="13.5" thickBot="1">
      <c r="A40" s="223" t="s">
        <v>5</v>
      </c>
      <c r="B40" s="394" t="s">
        <v>9</v>
      </c>
      <c r="C40" s="395"/>
      <c r="D40" s="395"/>
      <c r="E40" s="395"/>
      <c r="F40" s="395"/>
      <c r="G40" s="396"/>
      <c r="H40" s="224">
        <f>SUM(H26,H39)</f>
        <v>524357</v>
      </c>
      <c r="I40" s="225">
        <f>SUM(I26,I39)</f>
        <v>524357</v>
      </c>
      <c r="J40" s="225">
        <f>SUM(J26,J39)</f>
        <v>520822</v>
      </c>
      <c r="K40" s="332"/>
      <c r="L40" s="332"/>
      <c r="M40" s="332"/>
      <c r="N40" s="332"/>
      <c r="O40" s="333"/>
      <c r="R40" s="98"/>
    </row>
    <row r="41" spans="1:18" ht="27.75" customHeight="1" thickBot="1">
      <c r="A41" s="215" t="s">
        <v>7</v>
      </c>
      <c r="B41" s="246" t="s">
        <v>40</v>
      </c>
      <c r="C41" s="247"/>
      <c r="D41" s="247"/>
      <c r="E41" s="247"/>
      <c r="F41" s="247"/>
      <c r="G41" s="248"/>
      <c r="H41" s="249" t="s">
        <v>122</v>
      </c>
      <c r="I41" s="250"/>
      <c r="J41" s="251"/>
      <c r="K41" s="216" t="s">
        <v>123</v>
      </c>
      <c r="L41" s="228">
        <v>2</v>
      </c>
      <c r="M41" s="228">
        <v>1</v>
      </c>
      <c r="N41" s="217"/>
      <c r="O41" s="218"/>
    </row>
    <row r="42" spans="1:18" ht="13.5" thickBot="1">
      <c r="A42" s="220" t="s">
        <v>7</v>
      </c>
      <c r="B42" s="10" t="s">
        <v>5</v>
      </c>
      <c r="C42" s="390" t="s">
        <v>41</v>
      </c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2"/>
      <c r="R42" s="98"/>
    </row>
    <row r="43" spans="1:18" ht="18" customHeight="1">
      <c r="A43" s="267" t="s">
        <v>7</v>
      </c>
      <c r="B43" s="270" t="s">
        <v>5</v>
      </c>
      <c r="C43" s="273" t="s">
        <v>5</v>
      </c>
      <c r="D43" s="321" t="s">
        <v>57</v>
      </c>
      <c r="E43" s="38" t="s">
        <v>45</v>
      </c>
      <c r="F43" s="285" t="s">
        <v>44</v>
      </c>
      <c r="G43" s="13" t="s">
        <v>42</v>
      </c>
      <c r="H43" s="158">
        <v>196883</v>
      </c>
      <c r="I43" s="109">
        <v>196883</v>
      </c>
      <c r="J43" s="99">
        <v>196883</v>
      </c>
      <c r="K43" s="70" t="s">
        <v>64</v>
      </c>
      <c r="L43" s="20"/>
      <c r="M43" s="153"/>
      <c r="N43" s="153"/>
      <c r="O43" s="21"/>
      <c r="P43" s="11"/>
    </row>
    <row r="44" spans="1:18" ht="25.5" customHeight="1">
      <c r="A44" s="268"/>
      <c r="B44" s="271"/>
      <c r="C44" s="274"/>
      <c r="D44" s="322"/>
      <c r="E44" s="387" t="s">
        <v>51</v>
      </c>
      <c r="F44" s="286"/>
      <c r="G44" s="17" t="s">
        <v>34</v>
      </c>
      <c r="H44" s="159">
        <v>867875</v>
      </c>
      <c r="I44" s="201">
        <f>867875+144986+5000</f>
        <v>1017861</v>
      </c>
      <c r="J44" s="100">
        <v>962941</v>
      </c>
      <c r="K44" s="296" t="s">
        <v>90</v>
      </c>
      <c r="L44" s="87">
        <v>100</v>
      </c>
      <c r="M44" s="154">
        <v>100</v>
      </c>
      <c r="N44" s="323" t="s">
        <v>137</v>
      </c>
      <c r="O44" s="82"/>
      <c r="P44" s="11"/>
    </row>
    <row r="45" spans="1:18" ht="27" customHeight="1">
      <c r="A45" s="268"/>
      <c r="B45" s="271"/>
      <c r="C45" s="274"/>
      <c r="D45" s="322"/>
      <c r="E45" s="388"/>
      <c r="F45" s="286"/>
      <c r="G45" s="17" t="s">
        <v>85</v>
      </c>
      <c r="H45" s="159">
        <v>170441</v>
      </c>
      <c r="I45" s="201">
        <f>170441+122094</f>
        <v>292535</v>
      </c>
      <c r="J45" s="100"/>
      <c r="K45" s="297"/>
      <c r="L45" s="114">
        <v>1</v>
      </c>
      <c r="M45" s="155">
        <v>1</v>
      </c>
      <c r="N45" s="324"/>
      <c r="O45" s="132"/>
      <c r="P45" s="11"/>
    </row>
    <row r="46" spans="1:18" ht="22.5" customHeight="1">
      <c r="A46" s="268"/>
      <c r="B46" s="271"/>
      <c r="C46" s="274"/>
      <c r="D46" s="322"/>
      <c r="E46" s="388"/>
      <c r="F46" s="286"/>
      <c r="G46" s="17" t="s">
        <v>43</v>
      </c>
      <c r="H46" s="159">
        <v>2461770</v>
      </c>
      <c r="I46" s="201">
        <f>2461770-122094</f>
        <v>2339676</v>
      </c>
      <c r="J46" s="100">
        <v>2314109</v>
      </c>
      <c r="K46" s="263"/>
      <c r="L46" s="67"/>
      <c r="M46" s="156"/>
      <c r="N46" s="156"/>
      <c r="O46" s="66"/>
      <c r="P46" s="11"/>
    </row>
    <row r="47" spans="1:18" ht="18" customHeight="1" thickBot="1">
      <c r="A47" s="269"/>
      <c r="B47" s="272"/>
      <c r="C47" s="275"/>
      <c r="D47" s="123"/>
      <c r="E47" s="389"/>
      <c r="F47" s="287"/>
      <c r="G47" s="26" t="s">
        <v>6</v>
      </c>
      <c r="H47" s="150">
        <f>SUM(H43:H46)</f>
        <v>3696969</v>
      </c>
      <c r="I47" s="95">
        <f>SUM(I43:I46)</f>
        <v>3846955</v>
      </c>
      <c r="J47" s="101">
        <f>SUM(J43:J46)</f>
        <v>3473933</v>
      </c>
      <c r="K47" s="264"/>
      <c r="L47" s="111"/>
      <c r="M47" s="157"/>
      <c r="N47" s="157"/>
      <c r="O47" s="112"/>
      <c r="P47" s="11"/>
    </row>
    <row r="48" spans="1:18" ht="17.25" customHeight="1">
      <c r="A48" s="267" t="s">
        <v>7</v>
      </c>
      <c r="B48" s="270" t="s">
        <v>5</v>
      </c>
      <c r="C48" s="299" t="s">
        <v>7</v>
      </c>
      <c r="D48" s="302" t="s">
        <v>84</v>
      </c>
      <c r="E48" s="212" t="s">
        <v>45</v>
      </c>
      <c r="F48" s="318" t="s">
        <v>44</v>
      </c>
      <c r="G48" s="12" t="s">
        <v>34</v>
      </c>
      <c r="H48" s="158">
        <v>14481</v>
      </c>
      <c r="I48" s="109">
        <f>14481-11481</f>
        <v>3000</v>
      </c>
      <c r="J48" s="99">
        <v>0</v>
      </c>
      <c r="K48" s="202" t="s">
        <v>91</v>
      </c>
      <c r="L48" s="203">
        <v>1</v>
      </c>
      <c r="M48" s="204">
        <v>0</v>
      </c>
      <c r="N48" s="329" t="s">
        <v>138</v>
      </c>
      <c r="O48" s="325" t="s">
        <v>117</v>
      </c>
      <c r="P48" s="11"/>
    </row>
    <row r="49" spans="1:35" ht="18" customHeight="1">
      <c r="A49" s="268"/>
      <c r="B49" s="271"/>
      <c r="C49" s="300"/>
      <c r="D49" s="303"/>
      <c r="E49" s="288" t="s">
        <v>78</v>
      </c>
      <c r="F49" s="319"/>
      <c r="G49" s="68" t="s">
        <v>42</v>
      </c>
      <c r="H49" s="160"/>
      <c r="I49" s="201"/>
      <c r="J49" s="110"/>
      <c r="K49" s="205" t="s">
        <v>88</v>
      </c>
      <c r="L49" s="206">
        <v>1</v>
      </c>
      <c r="M49" s="207">
        <v>0</v>
      </c>
      <c r="N49" s="330"/>
      <c r="O49" s="326"/>
      <c r="P49" s="11"/>
    </row>
    <row r="50" spans="1:35" ht="19.5" customHeight="1">
      <c r="A50" s="268"/>
      <c r="B50" s="271"/>
      <c r="C50" s="300"/>
      <c r="D50" s="303"/>
      <c r="E50" s="289"/>
      <c r="F50" s="319"/>
      <c r="G50" s="18" t="s">
        <v>43</v>
      </c>
      <c r="H50" s="161"/>
      <c r="I50" s="107"/>
      <c r="J50" s="100"/>
      <c r="K50" s="205"/>
      <c r="L50" s="206"/>
      <c r="M50" s="207"/>
      <c r="N50" s="330"/>
      <c r="O50" s="327"/>
      <c r="P50" s="11"/>
    </row>
    <row r="51" spans="1:35" ht="16.5" customHeight="1">
      <c r="A51" s="268"/>
      <c r="B51" s="271"/>
      <c r="C51" s="300"/>
      <c r="D51" s="303"/>
      <c r="E51" s="289"/>
      <c r="F51" s="319"/>
      <c r="G51" s="68" t="s">
        <v>59</v>
      </c>
      <c r="H51" s="160"/>
      <c r="I51" s="201"/>
      <c r="J51" s="110"/>
      <c r="K51" s="208"/>
      <c r="L51" s="206"/>
      <c r="M51" s="207"/>
      <c r="N51" s="330"/>
      <c r="O51" s="327"/>
      <c r="P51" s="11"/>
    </row>
    <row r="52" spans="1:35" ht="18.75" customHeight="1" thickBot="1">
      <c r="A52" s="269"/>
      <c r="B52" s="272"/>
      <c r="C52" s="301"/>
      <c r="D52" s="304"/>
      <c r="E52" s="290"/>
      <c r="F52" s="320"/>
      <c r="G52" s="27" t="s">
        <v>6</v>
      </c>
      <c r="H52" s="162">
        <f t="shared" ref="H52" si="9">SUM(H48:H51)</f>
        <v>14481</v>
      </c>
      <c r="I52" s="97">
        <f t="shared" ref="I52:J52" si="10">SUM(I48:I51)</f>
        <v>3000</v>
      </c>
      <c r="J52" s="96">
        <f t="shared" si="10"/>
        <v>0</v>
      </c>
      <c r="K52" s="209"/>
      <c r="L52" s="210"/>
      <c r="M52" s="211"/>
      <c r="N52" s="331"/>
      <c r="O52" s="328"/>
      <c r="P52" s="11"/>
    </row>
    <row r="53" spans="1:35" ht="14.25" customHeight="1" thickBot="1">
      <c r="A53" s="215" t="s">
        <v>7</v>
      </c>
      <c r="B53" s="117" t="s">
        <v>5</v>
      </c>
      <c r="C53" s="317" t="s">
        <v>8</v>
      </c>
      <c r="D53" s="291"/>
      <c r="E53" s="291"/>
      <c r="F53" s="291"/>
      <c r="G53" s="292"/>
      <c r="H53" s="151">
        <f>H52+H47</f>
        <v>3711450</v>
      </c>
      <c r="I53" s="86">
        <f>I52+I47</f>
        <v>3849955</v>
      </c>
      <c r="J53" s="79">
        <f t="shared" ref="J53" si="11">J52+J47</f>
        <v>3473933</v>
      </c>
      <c r="K53" s="305"/>
      <c r="L53" s="306"/>
      <c r="M53" s="306"/>
      <c r="N53" s="306"/>
      <c r="O53" s="307"/>
    </row>
    <row r="54" spans="1:35" ht="14.25" customHeight="1" thickBot="1">
      <c r="A54" s="220" t="s">
        <v>7</v>
      </c>
      <c r="B54" s="384" t="s">
        <v>9</v>
      </c>
      <c r="C54" s="385"/>
      <c r="D54" s="385"/>
      <c r="E54" s="385"/>
      <c r="F54" s="385"/>
      <c r="G54" s="386"/>
      <c r="H54" s="163">
        <f>H53</f>
        <v>3711450</v>
      </c>
      <c r="I54" s="80">
        <f>I53</f>
        <v>3849955</v>
      </c>
      <c r="J54" s="115">
        <f>SUM(J53)</f>
        <v>3473933</v>
      </c>
      <c r="K54" s="308"/>
      <c r="L54" s="309"/>
      <c r="M54" s="309"/>
      <c r="N54" s="309"/>
      <c r="O54" s="310"/>
    </row>
    <row r="55" spans="1:35" ht="15.75" customHeight="1" thickBot="1">
      <c r="A55" s="22" t="s">
        <v>5</v>
      </c>
      <c r="B55" s="311" t="s">
        <v>139</v>
      </c>
      <c r="C55" s="312"/>
      <c r="D55" s="312"/>
      <c r="E55" s="312"/>
      <c r="F55" s="312"/>
      <c r="G55" s="313"/>
      <c r="H55" s="164">
        <f>H54+H40</f>
        <v>4235807</v>
      </c>
      <c r="I55" s="81">
        <f>I54+I40</f>
        <v>4374312</v>
      </c>
      <c r="J55" s="165">
        <f>SUM(J40,J54)</f>
        <v>3994755</v>
      </c>
      <c r="K55" s="314"/>
      <c r="L55" s="315"/>
      <c r="M55" s="315"/>
      <c r="N55" s="315"/>
      <c r="O55" s="316"/>
    </row>
    <row r="56" spans="1:35" s="16" customFormat="1" ht="15.75" customHeight="1">
      <c r="A56" s="298" t="s">
        <v>141</v>
      </c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s="16" customFormat="1" ht="16.5" customHeight="1">
      <c r="A57" s="152" t="s">
        <v>142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s="16" customFormat="1" ht="13.5" customHeight="1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s="16" customFormat="1" ht="14.25" customHeight="1" thickBot="1">
      <c r="A59" s="377" t="s">
        <v>12</v>
      </c>
      <c r="B59" s="377"/>
      <c r="C59" s="377"/>
      <c r="D59" s="377"/>
      <c r="E59" s="377"/>
      <c r="F59" s="377"/>
      <c r="G59" s="377"/>
      <c r="H59" s="377"/>
      <c r="I59" s="377"/>
      <c r="J59" s="4"/>
      <c r="K59" s="5"/>
      <c r="L59" s="5"/>
      <c r="M59" s="5"/>
      <c r="N59" s="5"/>
      <c r="O59" s="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57" customHeight="1" thickBot="1">
      <c r="A60" s="378" t="s">
        <v>10</v>
      </c>
      <c r="B60" s="379"/>
      <c r="C60" s="379"/>
      <c r="D60" s="379"/>
      <c r="E60" s="379"/>
      <c r="F60" s="379"/>
      <c r="G60" s="380"/>
      <c r="H60" s="171" t="s">
        <v>93</v>
      </c>
      <c r="I60" s="172" t="s">
        <v>94</v>
      </c>
      <c r="J60" s="173" t="s">
        <v>95</v>
      </c>
    </row>
    <row r="61" spans="1:35" ht="14.25" customHeight="1">
      <c r="A61" s="381" t="s">
        <v>13</v>
      </c>
      <c r="B61" s="382"/>
      <c r="C61" s="382"/>
      <c r="D61" s="382"/>
      <c r="E61" s="382"/>
      <c r="F61" s="382"/>
      <c r="G61" s="383"/>
      <c r="H61" s="75">
        <f>H62+H63+H64</f>
        <v>1603596</v>
      </c>
      <c r="I61" s="75">
        <f>I62+I63+I64</f>
        <v>1742101</v>
      </c>
      <c r="J61" s="75">
        <f t="shared" ref="J61" si="12">J62+J63+J64</f>
        <v>1680646</v>
      </c>
    </row>
    <row r="62" spans="1:35" ht="14.25" customHeight="1">
      <c r="A62" s="371" t="s">
        <v>31</v>
      </c>
      <c r="B62" s="372"/>
      <c r="C62" s="372"/>
      <c r="D62" s="372"/>
      <c r="E62" s="372"/>
      <c r="F62" s="372"/>
      <c r="G62" s="373"/>
      <c r="H62" s="76">
        <f>SUMIF(G12:G55,"SB",H12:H55)</f>
        <v>1261903</v>
      </c>
      <c r="I62" s="76">
        <f>SUMIF(G12:G55,"SB",I12:I55)</f>
        <v>1400408</v>
      </c>
      <c r="J62" s="76">
        <f>SUMIF(G12:G55,"SB",J12:J55)</f>
        <v>1338953</v>
      </c>
    </row>
    <row r="63" spans="1:35" ht="14.25" customHeight="1">
      <c r="A63" s="374" t="s">
        <v>32</v>
      </c>
      <c r="B63" s="375"/>
      <c r="C63" s="375"/>
      <c r="D63" s="375"/>
      <c r="E63" s="375"/>
      <c r="F63" s="375"/>
      <c r="G63" s="376"/>
      <c r="H63" s="76">
        <f>SUMIF(G12:G55,"SB(P)",H12:H55)</f>
        <v>196883</v>
      </c>
      <c r="I63" s="76">
        <f>SUMIF(G12:G55,"SB(P)",I12:I55)</f>
        <v>196883</v>
      </c>
      <c r="J63" s="76">
        <f>SUMIF(G12:G55,"SB(P)",J12:J55)</f>
        <v>196883</v>
      </c>
      <c r="K63" s="25"/>
    </row>
    <row r="64" spans="1:35" ht="25.5" customHeight="1">
      <c r="A64" s="359" t="s">
        <v>66</v>
      </c>
      <c r="B64" s="360"/>
      <c r="C64" s="360"/>
      <c r="D64" s="360"/>
      <c r="E64" s="360"/>
      <c r="F64" s="360"/>
      <c r="G64" s="361"/>
      <c r="H64" s="76">
        <f>SUMIF(G8:G51,"SB(VB)",H8:H51)</f>
        <v>144810</v>
      </c>
      <c r="I64" s="76">
        <f>SUMIF(G8:G51,"SB(VB)",I8:I51)</f>
        <v>144810</v>
      </c>
      <c r="J64" s="76">
        <f>SUMIF(G8:G51,"SB(VB)",J8:J51)</f>
        <v>144810</v>
      </c>
    </row>
    <row r="65" spans="1:10" ht="12.75" customHeight="1">
      <c r="A65" s="260" t="s">
        <v>86</v>
      </c>
      <c r="B65" s="261"/>
      <c r="C65" s="261"/>
      <c r="D65" s="261"/>
      <c r="E65" s="261"/>
      <c r="F65" s="261"/>
      <c r="G65" s="262"/>
      <c r="H65" s="88">
        <f>SUMIF(G11:G52,"PF",H11:H52)</f>
        <v>170441</v>
      </c>
      <c r="I65" s="88">
        <f>SUMIF(G11:G52,"PF",I11:I52)</f>
        <v>292535</v>
      </c>
      <c r="J65" s="88"/>
    </row>
    <row r="66" spans="1:10" ht="14.25" customHeight="1">
      <c r="A66" s="368" t="s">
        <v>14</v>
      </c>
      <c r="B66" s="369"/>
      <c r="C66" s="369"/>
      <c r="D66" s="369"/>
      <c r="E66" s="369"/>
      <c r="F66" s="369"/>
      <c r="G66" s="370"/>
      <c r="H66" s="77">
        <f>SUM(H67:H69)</f>
        <v>2461770</v>
      </c>
      <c r="I66" s="77">
        <f>SUM(I67:I69)</f>
        <v>2339676</v>
      </c>
      <c r="J66" s="77">
        <f>SUM(J67:J69)</f>
        <v>2314109</v>
      </c>
    </row>
    <row r="67" spans="1:10" ht="15" customHeight="1">
      <c r="A67" s="365" t="s">
        <v>62</v>
      </c>
      <c r="B67" s="366"/>
      <c r="C67" s="366"/>
      <c r="D67" s="366"/>
      <c r="E67" s="366"/>
      <c r="F67" s="366"/>
      <c r="G67" s="367"/>
      <c r="H67" s="76">
        <f>SUMIF(G11:G54,"KVJUD",H11:H54)</f>
        <v>0</v>
      </c>
      <c r="I67" s="76">
        <f>SUMIF(G11:G54,"KVJUD",I11:I54)</f>
        <v>0</v>
      </c>
      <c r="J67" s="76">
        <f>SUMIF(G11:G54,"KVJUD",J11:J54)</f>
        <v>0</v>
      </c>
    </row>
    <row r="68" spans="1:10" ht="13.5" customHeight="1">
      <c r="A68" s="365" t="s">
        <v>63</v>
      </c>
      <c r="B68" s="366"/>
      <c r="C68" s="366"/>
      <c r="D68" s="366"/>
      <c r="E68" s="366"/>
      <c r="F68" s="366"/>
      <c r="G68" s="367"/>
      <c r="H68" s="76">
        <f>SUMIF(G12:G54,"LRVB",H12:H54)</f>
        <v>0</v>
      </c>
      <c r="I68" s="76">
        <f>SUMIF(G12:G54,"LRVB",I12:I54)</f>
        <v>0</v>
      </c>
      <c r="J68" s="76">
        <f>SUMIF(G12:G54,"LRVB",J12:J54)</f>
        <v>0</v>
      </c>
    </row>
    <row r="69" spans="1:10" ht="15" customHeight="1">
      <c r="A69" s="365" t="s">
        <v>33</v>
      </c>
      <c r="B69" s="366"/>
      <c r="C69" s="366"/>
      <c r="D69" s="366"/>
      <c r="E69" s="366"/>
      <c r="F69" s="366"/>
      <c r="G69" s="367"/>
      <c r="H69" s="76">
        <f>SUMIF(G12:G55,"ES",H12:H55)</f>
        <v>2461770</v>
      </c>
      <c r="I69" s="76">
        <f>SUMIF(G12:G55,"ES",I12:I55)</f>
        <v>2339676</v>
      </c>
      <c r="J69" s="76">
        <f>SUMIF(G12:G55,"ES",J12:J55)</f>
        <v>2314109</v>
      </c>
    </row>
    <row r="70" spans="1:10" ht="14.25" customHeight="1" thickBot="1">
      <c r="A70" s="362" t="s">
        <v>15</v>
      </c>
      <c r="B70" s="363"/>
      <c r="C70" s="363"/>
      <c r="D70" s="363"/>
      <c r="E70" s="363"/>
      <c r="F70" s="363"/>
      <c r="G70" s="364"/>
      <c r="H70" s="78">
        <f>H66+H65+H61</f>
        <v>4235807</v>
      </c>
      <c r="I70" s="78">
        <f>I66+I65+I61</f>
        <v>4374312</v>
      </c>
      <c r="J70" s="78">
        <f t="shared" ref="J70" si="13">J66+J65+J61</f>
        <v>3994755</v>
      </c>
    </row>
    <row r="72" spans="1:10">
      <c r="I72" s="170"/>
    </row>
    <row r="75" spans="1:10">
      <c r="J75" s="69"/>
    </row>
  </sheetData>
  <mergeCells count="115">
    <mergeCell ref="B40:G40"/>
    <mergeCell ref="A8:O8"/>
    <mergeCell ref="C11:O11"/>
    <mergeCell ref="A7:O7"/>
    <mergeCell ref="O4:O6"/>
    <mergeCell ref="L5:L6"/>
    <mergeCell ref="M5:M6"/>
    <mergeCell ref="A4:A6"/>
    <mergeCell ref="B4:B6"/>
    <mergeCell ref="C4:C6"/>
    <mergeCell ref="D4:D6"/>
    <mergeCell ref="E4:E6"/>
    <mergeCell ref="F4:F6"/>
    <mergeCell ref="G4:G6"/>
    <mergeCell ref="H4:J4"/>
    <mergeCell ref="H5:H6"/>
    <mergeCell ref="I5:I6"/>
    <mergeCell ref="J5:J6"/>
    <mergeCell ref="K5:K6"/>
    <mergeCell ref="B9:G10"/>
    <mergeCell ref="H9:J9"/>
    <mergeCell ref="N9:O9"/>
    <mergeCell ref="H10:J10"/>
    <mergeCell ref="N10:O10"/>
    <mergeCell ref="K39:O39"/>
    <mergeCell ref="A64:G64"/>
    <mergeCell ref="F23:F25"/>
    <mergeCell ref="A23:A25"/>
    <mergeCell ref="B23:B25"/>
    <mergeCell ref="C23:C25"/>
    <mergeCell ref="D23:D25"/>
    <mergeCell ref="E23:E25"/>
    <mergeCell ref="A70:G70"/>
    <mergeCell ref="A68:G68"/>
    <mergeCell ref="A69:G69"/>
    <mergeCell ref="A66:G66"/>
    <mergeCell ref="A67:G67"/>
    <mergeCell ref="A62:G62"/>
    <mergeCell ref="A63:G63"/>
    <mergeCell ref="A59:I59"/>
    <mergeCell ref="A60:G60"/>
    <mergeCell ref="A61:G61"/>
    <mergeCell ref="B54:G54"/>
    <mergeCell ref="F43:F47"/>
    <mergeCell ref="E44:E47"/>
    <mergeCell ref="C39:G39"/>
    <mergeCell ref="C42:O42"/>
    <mergeCell ref="D37:D38"/>
    <mergeCell ref="D35:D36"/>
    <mergeCell ref="E35:E36"/>
    <mergeCell ref="F35:F36"/>
    <mergeCell ref="M30:M31"/>
    <mergeCell ref="N35:O36"/>
    <mergeCell ref="O37:O38"/>
    <mergeCell ref="A28:A31"/>
    <mergeCell ref="E37:E38"/>
    <mergeCell ref="F37:F38"/>
    <mergeCell ref="C32:C34"/>
    <mergeCell ref="K30:K31"/>
    <mergeCell ref="L30:L31"/>
    <mergeCell ref="D32:D34"/>
    <mergeCell ref="E32:E34"/>
    <mergeCell ref="F32:F34"/>
    <mergeCell ref="B28:B31"/>
    <mergeCell ref="C28:C31"/>
    <mergeCell ref="D28:D31"/>
    <mergeCell ref="E28:E31"/>
    <mergeCell ref="C27:O27"/>
    <mergeCell ref="K44:K45"/>
    <mergeCell ref="A56:O56"/>
    <mergeCell ref="A48:A52"/>
    <mergeCell ref="B48:B52"/>
    <mergeCell ref="C48:C52"/>
    <mergeCell ref="D48:D52"/>
    <mergeCell ref="K53:O53"/>
    <mergeCell ref="K46:K47"/>
    <mergeCell ref="K54:O54"/>
    <mergeCell ref="B55:G55"/>
    <mergeCell ref="K55:O55"/>
    <mergeCell ref="A43:A47"/>
    <mergeCell ref="B43:B47"/>
    <mergeCell ref="C43:C47"/>
    <mergeCell ref="C53:G53"/>
    <mergeCell ref="F48:F52"/>
    <mergeCell ref="D43:D46"/>
    <mergeCell ref="N44:N45"/>
    <mergeCell ref="O48:O52"/>
    <mergeCell ref="N48:N52"/>
    <mergeCell ref="K40:O40"/>
    <mergeCell ref="A32:A34"/>
    <mergeCell ref="B32:B34"/>
    <mergeCell ref="B41:G41"/>
    <mergeCell ref="H41:J41"/>
    <mergeCell ref="A1:O1"/>
    <mergeCell ref="A2:O2"/>
    <mergeCell ref="L3:O3"/>
    <mergeCell ref="K4:M4"/>
    <mergeCell ref="N4:N6"/>
    <mergeCell ref="A65:G65"/>
    <mergeCell ref="K21:K22"/>
    <mergeCell ref="F12:F16"/>
    <mergeCell ref="A17:A22"/>
    <mergeCell ref="B17:B22"/>
    <mergeCell ref="C17:C22"/>
    <mergeCell ref="D17:D22"/>
    <mergeCell ref="E17:E22"/>
    <mergeCell ref="F17:F22"/>
    <mergeCell ref="A12:A16"/>
    <mergeCell ref="B12:B16"/>
    <mergeCell ref="C12:C16"/>
    <mergeCell ref="D12:D16"/>
    <mergeCell ref="E12:E16"/>
    <mergeCell ref="F28:F31"/>
    <mergeCell ref="E49:E52"/>
    <mergeCell ref="C26:G26"/>
  </mergeCells>
  <printOptions horizontalCentered="1"/>
  <pageMargins left="0" right="0" top="0.39370078740157483" bottom="0.19685039370078741" header="0" footer="0"/>
  <pageSetup paperSize="9" scale="85" orientation="landscape" r:id="rId1"/>
  <rowBreaks count="2" manualBreakCount="2">
    <brk id="22" max="14" man="1"/>
    <brk id="42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452" t="s">
        <v>17</v>
      </c>
      <c r="B1" s="452"/>
    </row>
    <row r="2" spans="1:2" ht="31.5">
      <c r="A2" s="2" t="s">
        <v>3</v>
      </c>
      <c r="B2" s="1" t="s">
        <v>16</v>
      </c>
    </row>
    <row r="3" spans="1:2" ht="15.75" customHeight="1">
      <c r="A3" s="2" t="s">
        <v>18</v>
      </c>
      <c r="B3" s="1" t="s">
        <v>19</v>
      </c>
    </row>
    <row r="4" spans="1:2" ht="15.75" customHeight="1">
      <c r="A4" s="2" t="s">
        <v>20</v>
      </c>
      <c r="B4" s="1" t="s">
        <v>21</v>
      </c>
    </row>
    <row r="5" spans="1:2" ht="15.75" customHeight="1">
      <c r="A5" s="2" t="s">
        <v>22</v>
      </c>
      <c r="B5" s="1" t="s">
        <v>23</v>
      </c>
    </row>
    <row r="6" spans="1:2" ht="15.75" customHeight="1">
      <c r="A6" s="2" t="s">
        <v>24</v>
      </c>
      <c r="B6" s="1" t="s">
        <v>25</v>
      </c>
    </row>
    <row r="7" spans="1:2" ht="15.75" customHeight="1">
      <c r="A7" s="2" t="s">
        <v>26</v>
      </c>
      <c r="B7" s="1" t="s">
        <v>27</v>
      </c>
    </row>
    <row r="8" spans="1:2" ht="15.75" customHeight="1">
      <c r="A8" s="2" t="s">
        <v>28</v>
      </c>
      <c r="B8" s="1" t="s">
        <v>29</v>
      </c>
    </row>
    <row r="9" spans="1:2" ht="15.75" customHeight="1"/>
    <row r="10" spans="1:2" ht="15.75" customHeight="1">
      <c r="A10" s="453" t="s">
        <v>30</v>
      </c>
      <c r="B10" s="453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Ataskaita</vt:lpstr>
      <vt:lpstr>Priemonių suvestinė</vt:lpstr>
      <vt:lpstr>Asignavimų valdytojų kodai</vt:lpstr>
      <vt:lpstr>Ataskaita!Print_Area</vt:lpstr>
      <vt:lpstr>'Priemonių suvestinė'!Print_Area</vt:lpstr>
      <vt:lpstr>'Priemonių suvestinė'!Print_Titles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2016-02-03T09:41:31Z</cp:lastPrinted>
  <dcterms:created xsi:type="dcterms:W3CDTF">2007-07-27T10:32:34Z</dcterms:created>
  <dcterms:modified xsi:type="dcterms:W3CDTF">2016-03-14T08:13:03Z</dcterms:modified>
</cp:coreProperties>
</file>