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V.Palaimiene\Desktop\T1-81\"/>
    </mc:Choice>
  </mc:AlternateContent>
  <bookViews>
    <workbookView xWindow="0" yWindow="5085" windowWidth="19200" windowHeight="8100" tabRatio="595" firstSheet="1" activeTab="1"/>
  </bookViews>
  <sheets>
    <sheet name="Asignavimų valdytojų kodai" sheetId="29" state="hidden" r:id="rId1"/>
    <sheet name="Ataskaita" sheetId="44" r:id="rId2"/>
    <sheet name="Priemonių suvestinė" sheetId="41" r:id="rId3"/>
    <sheet name="Lyginamasis variantas " sheetId="43" state="hidden" r:id="rId4"/>
  </sheets>
  <definedNames>
    <definedName name="_xlnm.Print_Area" localSheetId="1">Ataskaita!$A$1:$I$35</definedName>
    <definedName name="_xlnm.Print_Area" localSheetId="3">'Lyginamasis variantas '!$A$1:$J$141</definedName>
    <definedName name="_xlnm.Print_Area" localSheetId="2">'Priemonių suvestinė'!$A$1:$O$145</definedName>
    <definedName name="_xlnm.Print_Titles" localSheetId="3">'Lyginamasis variantas '!$6:$8</definedName>
    <definedName name="_xlnm.Print_Titles" localSheetId="2">'Priemonių suvestinė'!$4:$6</definedName>
  </definedNames>
  <calcPr calcId="152511" fullPrecision="0"/>
</workbook>
</file>

<file path=xl/calcChain.xml><?xml version="1.0" encoding="utf-8"?>
<calcChain xmlns="http://schemas.openxmlformats.org/spreadsheetml/2006/main">
  <c r="J137" i="41" l="1"/>
  <c r="H78" i="41" l="1"/>
  <c r="H120" i="41"/>
  <c r="H119" i="41"/>
  <c r="J106" i="41" l="1"/>
  <c r="J103" i="41"/>
  <c r="J101" i="41"/>
  <c r="J98" i="41"/>
  <c r="J87" i="41"/>
  <c r="J93" i="41"/>
  <c r="J90" i="41"/>
  <c r="J45" i="41"/>
  <c r="J107" i="41" l="1"/>
  <c r="J140" i="41"/>
  <c r="J139" i="41"/>
  <c r="H91" i="41"/>
  <c r="H86" i="41"/>
  <c r="H85" i="41"/>
  <c r="H70" i="41"/>
  <c r="H48" i="41"/>
  <c r="H34" i="41"/>
  <c r="H140" i="41" l="1"/>
  <c r="H137" i="41"/>
  <c r="H136" i="41"/>
  <c r="H135" i="41"/>
  <c r="H133" i="41"/>
  <c r="H121" i="41"/>
  <c r="H109" i="41"/>
  <c r="H118" i="41" s="1"/>
  <c r="H106" i="41"/>
  <c r="H102" i="41"/>
  <c r="H103" i="41" s="1"/>
  <c r="H101" i="41"/>
  <c r="H97" i="41"/>
  <c r="H96" i="41"/>
  <c r="H92" i="41"/>
  <c r="H89" i="41"/>
  <c r="H88" i="41"/>
  <c r="H144" i="41" s="1"/>
  <c r="H87" i="41"/>
  <c r="H73" i="41"/>
  <c r="H75" i="41" s="1"/>
  <c r="H71" i="41"/>
  <c r="H50" i="41"/>
  <c r="H141" i="41" s="1"/>
  <c r="H49" i="41"/>
  <c r="H138" i="41" s="1"/>
  <c r="H46" i="41"/>
  <c r="H47" i="41" s="1"/>
  <c r="H45" i="41"/>
  <c r="H40" i="41"/>
  <c r="H39" i="41"/>
  <c r="H36" i="41"/>
  <c r="H37" i="41" s="1"/>
  <c r="H35" i="41"/>
  <c r="H33" i="41"/>
  <c r="H30" i="41"/>
  <c r="H31" i="41" s="1"/>
  <c r="H20" i="41"/>
  <c r="H139" i="41" s="1"/>
  <c r="H143" i="41" l="1"/>
  <c r="H142" i="41" s="1"/>
  <c r="H132" i="41"/>
  <c r="H42" i="41"/>
  <c r="H69" i="41"/>
  <c r="H98" i="41"/>
  <c r="H107" i="41" s="1"/>
  <c r="H134" i="41"/>
  <c r="H131" i="41" s="1"/>
  <c r="H130" i="41" s="1"/>
  <c r="H90" i="41"/>
  <c r="H122" i="41"/>
  <c r="H84" i="41"/>
  <c r="H29" i="41"/>
  <c r="H93" i="41"/>
  <c r="I43" i="41"/>
  <c r="I39" i="43"/>
  <c r="I16" i="41"/>
  <c r="I13" i="43"/>
  <c r="H76" i="41" l="1"/>
  <c r="H145" i="41"/>
  <c r="H94" i="41"/>
  <c r="I19" i="41"/>
  <c r="I18" i="41"/>
  <c r="I17" i="41"/>
  <c r="I16" i="43"/>
  <c r="H123" i="41" l="1"/>
  <c r="H124" i="41" s="1"/>
  <c r="H87" i="43"/>
  <c r="H86" i="43"/>
  <c r="H88" i="43" s="1"/>
  <c r="H84" i="43"/>
  <c r="H83" i="43"/>
  <c r="H81" i="43"/>
  <c r="H80" i="43"/>
  <c r="H82" i="43" s="1"/>
  <c r="H74" i="43"/>
  <c r="H65" i="43"/>
  <c r="H44" i="43"/>
  <c r="H39" i="43"/>
  <c r="J39" i="43" s="1"/>
  <c r="J41" i="43" s="1"/>
  <c r="H17" i="43"/>
  <c r="H16" i="43"/>
  <c r="H15" i="43"/>
  <c r="H14" i="43"/>
  <c r="H13" i="43"/>
  <c r="H85" i="43" l="1"/>
  <c r="I48" i="41"/>
  <c r="I44" i="43"/>
  <c r="I70" i="41" l="1"/>
  <c r="I65" i="43"/>
  <c r="J131" i="43" l="1"/>
  <c r="I14" i="43"/>
  <c r="I91" i="41" l="1"/>
  <c r="I86" i="43"/>
  <c r="I85" i="41" l="1"/>
  <c r="I80" i="43"/>
  <c r="I101" i="41" l="1"/>
  <c r="I79" i="41" l="1"/>
  <c r="I74" i="43"/>
  <c r="I96" i="43" l="1"/>
  <c r="H96" i="43" l="1"/>
  <c r="H102" i="43"/>
  <c r="H30" i="43"/>
  <c r="H31" i="43" s="1"/>
  <c r="H28" i="43"/>
  <c r="H29" i="43" s="1"/>
  <c r="I106" i="41" l="1"/>
  <c r="I34" i="41"/>
  <c r="I35" i="41" s="1"/>
  <c r="I32" i="41"/>
  <c r="I33" i="41" s="1"/>
  <c r="I15" i="43"/>
  <c r="I30" i="43"/>
  <c r="I28" i="43"/>
  <c r="I29" i="43" s="1"/>
  <c r="I31" i="43" l="1"/>
  <c r="I86" i="41"/>
  <c r="I81" i="43"/>
  <c r="I102" i="43" l="1"/>
  <c r="J138" i="43"/>
  <c r="I109" i="41" l="1"/>
  <c r="I132" i="43" l="1"/>
  <c r="H135" i="43" l="1"/>
  <c r="I135" i="43"/>
  <c r="H41" i="43"/>
  <c r="H105" i="43"/>
  <c r="H68" i="43"/>
  <c r="H134" i="43"/>
  <c r="H35" i="43"/>
  <c r="I20" i="41" l="1"/>
  <c r="I29" i="41" s="1"/>
  <c r="I140" i="41" l="1"/>
  <c r="I139" i="41"/>
  <c r="J135" i="43" l="1"/>
  <c r="I17" i="43"/>
  <c r="I134" i="43" s="1"/>
  <c r="J134" i="43" l="1"/>
  <c r="I45" i="41"/>
  <c r="I41" i="43"/>
  <c r="J132" i="43"/>
  <c r="I105" i="43" l="1"/>
  <c r="I73" i="41" l="1"/>
  <c r="I68" i="43"/>
  <c r="I75" i="41" l="1"/>
  <c r="I134" i="41"/>
  <c r="I70" i="43"/>
  <c r="I129" i="43"/>
  <c r="I39" i="41" l="1"/>
  <c r="I35" i="43"/>
  <c r="I140" i="43" l="1"/>
  <c r="I114" i="43"/>
  <c r="I97" i="43"/>
  <c r="I98" i="43" s="1"/>
  <c r="I92" i="43"/>
  <c r="I91" i="43"/>
  <c r="I87" i="43"/>
  <c r="I84" i="43"/>
  <c r="I83" i="43"/>
  <c r="I139" i="43" s="1"/>
  <c r="I130" i="43"/>
  <c r="I73" i="43"/>
  <c r="I79" i="43" s="1"/>
  <c r="I66" i="43"/>
  <c r="I46" i="43"/>
  <c r="I45" i="43"/>
  <c r="I133" i="43" s="1"/>
  <c r="I42" i="43"/>
  <c r="I43" i="43" s="1"/>
  <c r="I36" i="43"/>
  <c r="I38" i="43" s="1"/>
  <c r="I32" i="43"/>
  <c r="I33" i="43" s="1"/>
  <c r="I26" i="43"/>
  <c r="I27" i="43" s="1"/>
  <c r="I128" i="43"/>
  <c r="I131" i="43"/>
  <c r="I127" i="43" l="1"/>
  <c r="I126" i="43" s="1"/>
  <c r="I82" i="43"/>
  <c r="I88" i="43"/>
  <c r="I64" i="43"/>
  <c r="I25" i="43"/>
  <c r="I136" i="43"/>
  <c r="I93" i="43"/>
  <c r="I103" i="43" s="1"/>
  <c r="I85" i="43"/>
  <c r="I117" i="43"/>
  <c r="I118" i="43" s="1"/>
  <c r="I138" i="43"/>
  <c r="I137" i="43" s="1"/>
  <c r="I71" i="43" l="1"/>
  <c r="I125" i="43"/>
  <c r="I141" i="43" s="1"/>
  <c r="I89" i="43"/>
  <c r="I119" i="43" l="1"/>
  <c r="I120" i="43" s="1"/>
  <c r="H140" i="43" l="1"/>
  <c r="H132" i="43"/>
  <c r="H97" i="43"/>
  <c r="H98" i="43" s="1"/>
  <c r="H92" i="43"/>
  <c r="H91" i="43"/>
  <c r="H139" i="43"/>
  <c r="H73" i="43"/>
  <c r="H79" i="43" s="1"/>
  <c r="H66" i="43"/>
  <c r="H46" i="43"/>
  <c r="H136" i="43" s="1"/>
  <c r="H45" i="43"/>
  <c r="H133" i="43" s="1"/>
  <c r="H42" i="43"/>
  <c r="H43" i="43" s="1"/>
  <c r="H36" i="43"/>
  <c r="H32" i="43"/>
  <c r="H33" i="43" s="1"/>
  <c r="H26" i="43"/>
  <c r="H128" i="43"/>
  <c r="J128" i="43" s="1"/>
  <c r="H131" i="43"/>
  <c r="H27" i="43" l="1"/>
  <c r="H127" i="43"/>
  <c r="J127" i="43" s="1"/>
  <c r="H114" i="43"/>
  <c r="H70" i="43"/>
  <c r="H129" i="43"/>
  <c r="J16" i="43"/>
  <c r="J129" i="43" s="1"/>
  <c r="H138" i="43"/>
  <c r="H137" i="43" s="1"/>
  <c r="H117" i="43"/>
  <c r="H118" i="43" s="1"/>
  <c r="H38" i="43"/>
  <c r="H64" i="43"/>
  <c r="H93" i="43"/>
  <c r="H103" i="43" s="1"/>
  <c r="J137" i="43"/>
  <c r="H25" i="43"/>
  <c r="H130" i="43"/>
  <c r="J126" i="43" l="1"/>
  <c r="J125" i="43" s="1"/>
  <c r="J141" i="43" s="1"/>
  <c r="H126" i="43"/>
  <c r="H125" i="43" s="1"/>
  <c r="H89" i="43"/>
  <c r="J25" i="43"/>
  <c r="J71" i="43" s="1"/>
  <c r="J119" i="43" s="1"/>
  <c r="J120" i="43" s="1"/>
  <c r="H71" i="43"/>
  <c r="H119" i="43" l="1"/>
  <c r="H120" i="43" s="1"/>
  <c r="H141" i="43"/>
  <c r="I102" i="41" l="1"/>
  <c r="I97" i="41"/>
  <c r="I96" i="41"/>
  <c r="I92" i="41"/>
  <c r="I89" i="41"/>
  <c r="I88" i="41"/>
  <c r="I78" i="41"/>
  <c r="I84" i="41" s="1"/>
  <c r="J75" i="41"/>
  <c r="I50" i="41"/>
  <c r="J138" i="41"/>
  <c r="I49" i="41"/>
  <c r="I138" i="41" s="1"/>
  <c r="I46" i="41"/>
  <c r="I40" i="41"/>
  <c r="I36" i="41"/>
  <c r="I30" i="41"/>
  <c r="J42" i="41" l="1"/>
  <c r="I42" i="41"/>
  <c r="I37" i="41" l="1"/>
  <c r="J37" i="41" l="1"/>
  <c r="J84" i="41" l="1"/>
  <c r="J69" i="41"/>
  <c r="J29" i="41"/>
  <c r="J136" i="41" l="1"/>
  <c r="J134" i="41"/>
  <c r="J132" i="41"/>
  <c r="I136" i="41"/>
  <c r="I144" i="41"/>
  <c r="I143" i="41"/>
  <c r="I137" i="41"/>
  <c r="I135" i="41"/>
  <c r="I133" i="41"/>
  <c r="I132" i="41"/>
  <c r="I118" i="41"/>
  <c r="I131" i="41" l="1"/>
  <c r="I142" i="41"/>
  <c r="I141" i="41"/>
  <c r="I103" i="41"/>
  <c r="I121" i="41"/>
  <c r="J118" i="41"/>
  <c r="I98" i="41"/>
  <c r="I90" i="41"/>
  <c r="I93" i="41"/>
  <c r="I87" i="41"/>
  <c r="I69" i="41"/>
  <c r="I71" i="41"/>
  <c r="I47" i="41"/>
  <c r="I31" i="41"/>
  <c r="I107" i="41" l="1"/>
  <c r="I76" i="41"/>
  <c r="I130" i="41"/>
  <c r="I122" i="41"/>
  <c r="I94" i="41"/>
  <c r="J144" i="41"/>
  <c r="J143" i="41"/>
  <c r="J141" i="41"/>
  <c r="J135" i="41"/>
  <c r="J133" i="41"/>
  <c r="J121" i="41"/>
  <c r="J122" i="41" s="1"/>
  <c r="J71" i="41"/>
  <c r="J47" i="41"/>
  <c r="J35" i="41"/>
  <c r="J33" i="41"/>
  <c r="J31" i="41"/>
  <c r="J76" i="41" l="1"/>
  <c r="I123" i="41"/>
  <c r="I124" i="41" s="1"/>
  <c r="J94" i="41"/>
  <c r="J142" i="41"/>
  <c r="I145" i="41"/>
  <c r="J123" i="41" l="1"/>
  <c r="J124" i="41" s="1"/>
  <c r="J131" i="41"/>
  <c r="J130" i="41" l="1"/>
  <c r="J145" i="41" s="1"/>
</calcChain>
</file>

<file path=xl/comments1.xml><?xml version="1.0" encoding="utf-8"?>
<comments xmlns="http://schemas.openxmlformats.org/spreadsheetml/2006/main">
  <authors>
    <author>Audra Cepiene</author>
  </authors>
  <commentList>
    <comment ref="D36" authorId="0" shapeId="0">
      <text>
        <r>
          <rPr>
            <sz val="9"/>
            <color indexed="81"/>
            <rFont val="Tahoma"/>
            <family val="2"/>
            <charset val="186"/>
          </rPr>
          <t xml:space="preserve">Gali sudaryti iki  dviejų Lietuvos statistikos departamento paskutiniojo paskelbto Lietuvos ūkio vidutinio mėnesinio darbo užmokesčio dydžių sumą (2355,7 Lt), skaičiuota 1,5 proc.
</t>
        </r>
      </text>
    </comment>
    <comment ref="K66" authorId="0" shapeId="0">
      <text>
        <r>
          <rPr>
            <sz val="9"/>
            <color indexed="81"/>
            <rFont val="Tahoma"/>
            <family val="2"/>
            <charset val="186"/>
          </rPr>
          <t xml:space="preserve">Stoginių darbai:
tarp pastatų Taikos pr. 99 ir 101 būtina pašalinti stoginės perdengimo plokštes ir kolonas laikančias plokštes. Stogo plotas apie 30 kv. metrų;
tarp pastatų Taikos pr. 107 ir 109 būtina pašalinti stoginės perdengimo plokštes, kolonas laikančias plokštes. Stogo plotas apie 30 kv. metrų.
</t>
        </r>
      </text>
    </comment>
    <comment ref="K68" authorId="0" shapeId="0">
      <text>
        <r>
          <rPr>
            <sz val="9"/>
            <color indexed="81"/>
            <rFont val="Tahoma"/>
            <family val="2"/>
            <charset val="186"/>
          </rPr>
          <t xml:space="preserve">Strėvos g. 5, prižiūrimos teritorijos plotas apie 0,8-1 hetaras;
I. Simonaitytės g. 29A, teritorijos plotas apie 0,08 hektaro;
Senosios Smiltelės g. 6A, teritorijos plotas apie 0,20 hektaro.
</t>
        </r>
      </text>
    </comment>
  </commentList>
</comments>
</file>

<file path=xl/comments2.xml><?xml version="1.0" encoding="utf-8"?>
<comments xmlns="http://schemas.openxmlformats.org/spreadsheetml/2006/main">
  <authors>
    <author>Audra Cepiene</author>
  </authors>
  <commentList>
    <comment ref="D32" authorId="0" shapeId="0">
      <text>
        <r>
          <rPr>
            <sz val="9"/>
            <color indexed="81"/>
            <rFont val="Tahoma"/>
            <family val="2"/>
            <charset val="186"/>
          </rPr>
          <t xml:space="preserve">Gali sudaryti iki  dviejų Lietuvos statistikos departamento paskutiniojo paskelbto Lietuvos ūkio vidutinio mėnesinio darbo užmokesčio dydžių sumą (2355,7 Lt), skaičiuota 1,5 proc.
</t>
        </r>
      </text>
    </comment>
  </commentList>
</comments>
</file>

<file path=xl/sharedStrings.xml><?xml version="1.0" encoding="utf-8"?>
<sst xmlns="http://schemas.openxmlformats.org/spreadsheetml/2006/main" count="698" uniqueCount="297">
  <si>
    <t>Uždavinio kodas</t>
  </si>
  <si>
    <t>Priemonės kodas</t>
  </si>
  <si>
    <t>Priemonės požymis</t>
  </si>
  <si>
    <t>Asignavimų valdytojo kodas</t>
  </si>
  <si>
    <t>Finansavimo šaltinis</t>
  </si>
  <si>
    <t>01</t>
  </si>
  <si>
    <t>02</t>
  </si>
  <si>
    <t>03</t>
  </si>
  <si>
    <t>04</t>
  </si>
  <si>
    <t>SB</t>
  </si>
  <si>
    <t>PF</t>
  </si>
  <si>
    <t>ES</t>
  </si>
  <si>
    <t>Iš viso:</t>
  </si>
  <si>
    <t>Iš viso uždaviniui:</t>
  </si>
  <si>
    <t>Iš viso programai:</t>
  </si>
  <si>
    <t>Iš viso tikslui:</t>
  </si>
  <si>
    <t>Finansavimo šaltiniai</t>
  </si>
  <si>
    <t>Pavadinimas</t>
  </si>
  <si>
    <t>Finansavimo šaltinių suvestinė</t>
  </si>
  <si>
    <t>SAVIVALDYBĖS  LĖŠOS, IŠ VISO:</t>
  </si>
  <si>
    <t>KITI ŠALTINIAI, IŠ VISO:</t>
  </si>
  <si>
    <t>IŠ VISO:</t>
  </si>
  <si>
    <t>Paskolų grąžinimas ir palūkanų mokėjimas</t>
  </si>
  <si>
    <t>Projekto „Klaipėdos miesto savivaldybės administracijos darbo organizavimo gerinimas tobulinant organizacinę struktūrą, finansinių išteklių ir veiklos valdymo procesus“ įgyvendinimas</t>
  </si>
  <si>
    <t>Strateginis tikslas 01. Didinti miesto konkurencingumą, kryptingai vystant infrastruktūrą ir sudarant palankias sąlygas verslui</t>
  </si>
  <si>
    <t xml:space="preserve">Savivaldybės biudžetas, iš jo: </t>
  </si>
  <si>
    <t>05</t>
  </si>
  <si>
    <t>10</t>
  </si>
  <si>
    <t>06</t>
  </si>
  <si>
    <t>07</t>
  </si>
  <si>
    <t>08</t>
  </si>
  <si>
    <t>09</t>
  </si>
  <si>
    <t>11</t>
  </si>
  <si>
    <t>Tobulinti savivaldybės administracinių paslaugų teikimą, taikant pažangius vadybos principus</t>
  </si>
  <si>
    <t>22</t>
  </si>
  <si>
    <r>
      <t>Kelių priežiūros ir plėtros programos lėšos</t>
    </r>
    <r>
      <rPr>
        <b/>
        <sz val="10"/>
        <rFont val="Times New Roman"/>
        <family val="1"/>
        <charset val="186"/>
      </rPr>
      <t xml:space="preserve"> KPP</t>
    </r>
  </si>
  <si>
    <t>SB(VB)</t>
  </si>
  <si>
    <t>Savivaldybės tarybos finansinio, ūkinio bei materialinio aptarnavimo užtikrinimas</t>
  </si>
  <si>
    <r>
      <t xml:space="preserve">Valstybės biudžeto specialiosios tikslinės dotacijos lėšos </t>
    </r>
    <r>
      <rPr>
        <b/>
        <sz val="10"/>
        <rFont val="Times New Roman"/>
        <family val="1"/>
        <charset val="186"/>
      </rPr>
      <t>SB(VB)</t>
    </r>
  </si>
  <si>
    <t>Kurti savivaldybės valdymo sistemą, patogią verslui ir gyventojams</t>
  </si>
  <si>
    <t>Savivaldybei priklausančių patalpų eksploatacinių ir kitų išlaidų padengimas</t>
  </si>
  <si>
    <t>Organizuoti savivaldybės veiklos bendrųjų funkcijų vykdymą</t>
  </si>
  <si>
    <t>1</t>
  </si>
  <si>
    <t>5</t>
  </si>
  <si>
    <t xml:space="preserve">Savivaldybei priklausančių statinių esamos techninės būklės įvertinimo paslaugų įsigijimas </t>
  </si>
  <si>
    <r>
      <t xml:space="preserve">Savivaldybės biudžeto lėšos </t>
    </r>
    <r>
      <rPr>
        <b/>
        <sz val="10"/>
        <rFont val="Times New Roman"/>
        <family val="1"/>
        <charset val="186"/>
      </rPr>
      <t>SB</t>
    </r>
  </si>
  <si>
    <r>
      <t xml:space="preserve">Europos Sąjungos paramos lėšos </t>
    </r>
    <r>
      <rPr>
        <b/>
        <sz val="10"/>
        <rFont val="Times New Roman"/>
        <family val="1"/>
        <charset val="186"/>
      </rPr>
      <t>ES</t>
    </r>
  </si>
  <si>
    <r>
      <t xml:space="preserve">Valstybės biudžeto lėšos </t>
    </r>
    <r>
      <rPr>
        <b/>
        <sz val="10"/>
        <rFont val="Times New Roman"/>
        <family val="1"/>
        <charset val="186"/>
      </rPr>
      <t>LRVB</t>
    </r>
  </si>
  <si>
    <t xml:space="preserve"> TIKSLŲ, UŽDAVINIŲ, PRIEMONIŲ IR PRIEMONIŲ IŠLAIDŲ SUVESTINĖ</t>
  </si>
  <si>
    <r>
      <t xml:space="preserve">Pajamų įmokos už patalpų nuomą </t>
    </r>
    <r>
      <rPr>
        <b/>
        <sz val="10"/>
        <rFont val="Times New Roman"/>
        <family val="1"/>
        <charset val="186"/>
      </rPr>
      <t>SB(SP)</t>
    </r>
  </si>
  <si>
    <t>SB(SP)</t>
  </si>
  <si>
    <t>03 Savivaldybės valdymo programa</t>
  </si>
  <si>
    <t>Projekto „Klaipėdos miesto savivaldybės administracijos darbuotojų ir savivaldybės tarybos narių kvalifikacijos tobulinimas, II etapas“ įgyvendinimas</t>
  </si>
  <si>
    <t>Gerinti gyventojų aptarnavimo ir darbuotojų darbo sąlygas Savivaldybės administracijoje</t>
  </si>
  <si>
    <t>Diegti Savivaldybės administracijoje modernias informacines sistemas ir plėsti elektroninių paslaugų spektrą</t>
  </si>
  <si>
    <t>Objektų rengimas privatizavimui, privatizavimo programų rengimas, objektų privatizavimo organizavimas</t>
  </si>
  <si>
    <t>Mokymų dalyvių skaičius</t>
  </si>
  <si>
    <t>I</t>
  </si>
  <si>
    <t>Savivaldybės tarybos sekretoriato darbuotojų skaičius</t>
  </si>
  <si>
    <t>Pastatų, kuriuose yra savivaldybei priklausančios negyvenamosios patalpos, bendro naudojimo objektų remonto išlaidų padengimas</t>
  </si>
  <si>
    <t>Savivaldybės administracijos direktoriaus rezervas</t>
  </si>
  <si>
    <t>Asignavimų valdytojų kodų klasifikatorius*</t>
  </si>
  <si>
    <t xml:space="preserve">                              Pavadinimas</t>
  </si>
  <si>
    <t>1.</t>
  </si>
  <si>
    <t>Savivaldybės administracijos direktorius</t>
  </si>
  <si>
    <t>2.</t>
  </si>
  <si>
    <t>Ugdymo ir kultūros departamento direktorius</t>
  </si>
  <si>
    <t>3.</t>
  </si>
  <si>
    <t>Socialinių reikalų departamento direktorius</t>
  </si>
  <si>
    <t>4.</t>
  </si>
  <si>
    <t>Urbanistinės plėtros departamento direktorius</t>
  </si>
  <si>
    <t>5.</t>
  </si>
  <si>
    <t>Investicijų ir ekonomikos departamento direktorius</t>
  </si>
  <si>
    <t>6.</t>
  </si>
  <si>
    <t>Miesto ūkio departamento direktorius</t>
  </si>
  <si>
    <t>* patvirtinta Klaipėdos miesto savivaldybės administracijos direktoriaus 2011-02-24 įsakymu Nr. AD1-384</t>
  </si>
  <si>
    <t>Atlikta inžinerinių tinklų matavimų, km</t>
  </si>
  <si>
    <t>Perduota inžinerinių tinklų, km</t>
  </si>
  <si>
    <t>Pasirašytų paskolų sutarčių skaičius</t>
  </si>
  <si>
    <t>P3.4.3.1</t>
  </si>
  <si>
    <t>P3.4.2.2.</t>
  </si>
  <si>
    <t>Administracinio pastato, esančio Liepų g. 7, Klaipėdoje, atnaujinimas (modernizavimas), sumažinant energijos suvartojimo sąnaudas</t>
  </si>
  <si>
    <t>LRVB</t>
  </si>
  <si>
    <t>SB(P)</t>
  </si>
  <si>
    <r>
      <t xml:space="preserve">Paskolos lėšos </t>
    </r>
    <r>
      <rPr>
        <b/>
        <sz val="10"/>
        <rFont val="Times New Roman"/>
        <family val="1"/>
        <charset val="186"/>
      </rPr>
      <t>SB(P)</t>
    </r>
  </si>
  <si>
    <t>P3.4.1.1,P3.4.2.1, P3.4.1.4</t>
  </si>
  <si>
    <t>Kontrolės ir audito tarnybos finansinio, ūkinio bei materialinio aptarnavimo užtikrinimas</t>
  </si>
  <si>
    <t>Dalyvio mokestis už narystę Lietuvos savivaldybių asociacijoje  (LSA)</t>
  </si>
  <si>
    <t>SB(VR)</t>
  </si>
  <si>
    <r>
      <t xml:space="preserve">Savivaldybės biudžeto rinkliavos lėšos </t>
    </r>
    <r>
      <rPr>
        <b/>
        <sz val="10"/>
        <rFont val="Times New Roman"/>
        <family val="1"/>
        <charset val="186"/>
      </rPr>
      <t>SB(VR)</t>
    </r>
  </si>
  <si>
    <t>VALDYMO PROGRAMOS (NR. 3)</t>
  </si>
  <si>
    <t>P3.4.1.1.</t>
  </si>
  <si>
    <t>Savivaldybės administracijos reikmėms naudojamų pastatų ir patalpų einamasis remontas:</t>
  </si>
  <si>
    <t>Savivaldybės tarybos sekretoriato finansinio, ūkinio bei materialinio aptarnavimo užtikrinimas</t>
  </si>
  <si>
    <t>Savivaldybei nuosavybės teise priklausančio ir patikėjimo teise valdomo turto valdymas, naudojimas ir disponavimas:</t>
  </si>
  <si>
    <t>Dalyvavimas vietinių ir tarptautinių organizacijų veikloje:</t>
  </si>
  <si>
    <t>Savivaldybės tarybos narių skaičius</t>
  </si>
  <si>
    <t>Kontrolės ir audito tarnybos darbuotojų skaičius</t>
  </si>
  <si>
    <t xml:space="preserve">Eksploatuojamų kompiuterių skaičius, vnt. </t>
  </si>
  <si>
    <r>
      <t xml:space="preserve">Savivaldybės biudžeto privatizavimo fondo lėšos </t>
    </r>
    <r>
      <rPr>
        <b/>
        <sz val="10"/>
        <rFont val="Times New Roman"/>
        <family val="1"/>
        <charset val="186"/>
      </rPr>
      <t>SB(PF)</t>
    </r>
  </si>
  <si>
    <t>Parengtas techninis projektas, vnt.</t>
  </si>
  <si>
    <t>Valstybės deleguotų funkcijų vykdymas:</t>
  </si>
  <si>
    <t>Žemės ūkio priemonių vykdymas</t>
  </si>
  <si>
    <t>Darbo rinkos politikos priemonių vykdymas</t>
  </si>
  <si>
    <t>Vykdoma sutartis su Klaipėdos rajono savivaldybe, vnt.</t>
  </si>
  <si>
    <t>Įdarbinta asmenų, vnt.</t>
  </si>
  <si>
    <t>Mero reprezentacinių priemonių vykdymas (Mero fondo naudojimas)</t>
  </si>
  <si>
    <t>Nekilnojamojo turto matavimai ir  teisinė registracija</t>
  </si>
  <si>
    <t>Automobilių statymo aikštelės prie „Švyturio“ arenos apšvietimo išlaidų dengimas ir energetinių išteklių išlaidų kompensavimas UAB „Klaipėdos arena“</t>
  </si>
  <si>
    <t>Projekto „Interaktyvių elektroninių paslaugų plėtra ir prieinamumas“ įgyvendinimas</t>
  </si>
  <si>
    <t>Projekto „Centralizuotas savivaldybių paslaugų perkėlimas į elektroninę erdvę“ įgyvendinimas</t>
  </si>
  <si>
    <t>Dalyvavimas projekte „Besikeičiantys miestai: bendradarbiavimas miestų plėtros srityje“</t>
  </si>
  <si>
    <t>Pastato Laukininkų g. 19A fasado einamasis remontas</t>
  </si>
  <si>
    <t>Įrengta skaitmeninių e. kioskų, vnt.</t>
  </si>
  <si>
    <t>Veiklos plano tikslo kodas</t>
  </si>
  <si>
    <t>2015-ųjų metų asignavimų planas</t>
  </si>
  <si>
    <t>SB(SPL)</t>
  </si>
  <si>
    <t>SB(L)</t>
  </si>
  <si>
    <t>Atlikta apklausų, tyrimų, vnt.</t>
  </si>
  <si>
    <t>9/40</t>
  </si>
  <si>
    <t>Pastato Liepų g. 7 I aukšto bei rūsio patalpų einamasis remontas</t>
  </si>
  <si>
    <t>Pastato Liepų g. 11  fasado remontas</t>
  </si>
  <si>
    <t>1/31</t>
  </si>
  <si>
    <t xml:space="preserve">Įdiegta projektų valdymo informacinė sistema, vnt. </t>
  </si>
  <si>
    <t>Remontuojamų objektų kiekis, vnt.</t>
  </si>
  <si>
    <t>Savivaldybės kontroliuojamų įmonių įstatinio kapitalo didinimas, perduodant inžinerinius tinklus funkcijoms vykdyti</t>
  </si>
  <si>
    <t xml:space="preserve">Parengta projektų, vnt. </t>
  </si>
  <si>
    <t>Privatizuota objektų, vnt.</t>
  </si>
  <si>
    <t xml:space="preserve">Savivaldybės nekilnojamojo turto  (negyvenamoji paskirtis) remontas </t>
  </si>
  <si>
    <t>Turto valdymo dokumentų rengimas (galimybių studijos, ekspertizės ir kt.)</t>
  </si>
  <si>
    <t xml:space="preserve">Nerentabiliai veikiančių įmonių likvidavimas </t>
  </si>
  <si>
    <t xml:space="preserve">Dalyvavimas tarptautinių organizacijų,  miestų partnerių organizuojamuose tarptautiniuose renginiuose </t>
  </si>
  <si>
    <t>Privatizuota gyvenamųjų patalpų ir jų priklausinių, vnt.</t>
  </si>
  <si>
    <t>Atlikti pastato modernizavimo darbai, užbaigtumas, proc.</t>
  </si>
  <si>
    <r>
      <t xml:space="preserve">Programų lėšų likučių laikinai laisvos lėšos </t>
    </r>
    <r>
      <rPr>
        <b/>
        <sz val="10"/>
        <rFont val="Times New Roman"/>
        <family val="1"/>
        <charset val="186"/>
      </rPr>
      <t>SB(L)</t>
    </r>
  </si>
  <si>
    <t>Pastato Liepų g. 11 stogo remontas</t>
  </si>
  <si>
    <t>2/20</t>
  </si>
  <si>
    <r>
      <t xml:space="preserve">Kiti finansavimo šaltiniai </t>
    </r>
    <r>
      <rPr>
        <b/>
        <sz val="10"/>
        <rFont val="Times New Roman"/>
        <family val="1"/>
        <charset val="186"/>
      </rPr>
      <t>Kt</t>
    </r>
  </si>
  <si>
    <t xml:space="preserve">                              1-10</t>
  </si>
  <si>
    <t>Įsigyta licencijų, vnt.</t>
  </si>
  <si>
    <t>Išnuomota  programinės įrangos licencijų, vnt.</t>
  </si>
  <si>
    <t>Informacinių technologijų palaikymas ir plėtojimas Savivaldybės administracijoje</t>
  </si>
  <si>
    <t>Kompiuterinės ir organizacinės technikos bei licencijų įsigijimas</t>
  </si>
  <si>
    <t>Kompiuterinės ir organizacinės technikos eksploatavimas</t>
  </si>
  <si>
    <t>11/125</t>
  </si>
  <si>
    <r>
      <rPr>
        <b/>
        <sz val="10"/>
        <rFont val="Times New Roman"/>
        <family val="1"/>
        <charset val="186"/>
      </rPr>
      <t>Priemonių, mažinančių administracinę naštą juridiniams ir fiziniams asmenims, taikymas</t>
    </r>
    <r>
      <rPr>
        <sz val="10"/>
        <rFont val="Times New Roman"/>
        <family val="1"/>
        <charset val="186"/>
      </rPr>
      <t xml:space="preserve"> (Licencijų ir leidimų išdavimo, proceso valdymo ir kontrolės sistemos sukūrimas)</t>
    </r>
  </si>
  <si>
    <t>Perkeltų į elektroninę erdvę paslaugų skaičius, vnt.</t>
  </si>
  <si>
    <t>Įrengtas LED ekranas, vnt.</t>
  </si>
  <si>
    <t>Savivaldybės administracijos darbuotojų etatų skaičius</t>
  </si>
  <si>
    <t>Per ataskaitinį laikotarpį užbaigtų bylų (teismuose) skaičius</t>
  </si>
  <si>
    <t>Parengtos baseino operatoriaus parinkimo konkurso salygos ir galimybių studija, vnt.</t>
  </si>
  <si>
    <t xml:space="preserve">Eksploatuojama programa / IS vartotojų skaičius </t>
  </si>
  <si>
    <t>Tarptautinių organizacijų, kurių narė yra Klaipėdos miesto savivaldybė,  skaičius</t>
  </si>
  <si>
    <t>Organizuota mokymų temų, skaičius / mokymų dalyvių skaičius</t>
  </si>
  <si>
    <t>Teisiškai įregistruotų objektų skaičius vnt.</t>
  </si>
  <si>
    <t>Prižiūrimų objektų skaičius, vnt.</t>
  </si>
  <si>
    <t>Eksploatuojama žibintų, apšviečiančių aikšteles, skaičius</t>
  </si>
  <si>
    <t>Parengta UAB „Senasis turgus“ veiklos gerinimo galimybių studija, vnt.</t>
  </si>
  <si>
    <t>Nugriauta statinių, vnt. / prižiūrima inžinerinių tinklų, km</t>
  </si>
  <si>
    <t>Įvertinta pastatų, skaičius</t>
  </si>
  <si>
    <t>Įsigyta ar išnuomota IT įrangos, vnt.</t>
  </si>
  <si>
    <t>Konferencijų, kuriose dalyvauta, skaičius</t>
  </si>
  <si>
    <r>
      <t>Organizuota renginių (1990</t>
    </r>
    <r>
      <rPr>
        <sz val="10"/>
        <rFont val="Calibri"/>
        <family val="2"/>
        <charset val="186"/>
      </rPr>
      <t>–</t>
    </r>
    <r>
      <rPr>
        <sz val="10"/>
        <rFont val="Times New Roman"/>
        <family val="1"/>
        <charset val="186"/>
      </rPr>
      <t>1995 m. Klaipėdos miesto tarybos 25-mečio paminėjimo renginys, Savivaldos diena), vnt.</t>
    </r>
  </si>
  <si>
    <r>
      <t>Suremontuota stogo ploto (Liepų g. 11), m</t>
    </r>
    <r>
      <rPr>
        <sz val="10"/>
        <rFont val="Calibri"/>
        <family val="2"/>
        <charset val="186"/>
      </rPr>
      <t>²</t>
    </r>
  </si>
  <si>
    <r>
      <t>Suremontuota patalpų pastate Liepų g. 7, m</t>
    </r>
    <r>
      <rPr>
        <sz val="10"/>
        <rFont val="Calibri"/>
        <family val="2"/>
        <charset val="186"/>
      </rPr>
      <t>²</t>
    </r>
  </si>
  <si>
    <r>
      <t>Suremontuota fasado ploto,  m</t>
    </r>
    <r>
      <rPr>
        <sz val="10"/>
        <rFont val="Calibri"/>
        <family val="2"/>
        <charset val="186"/>
      </rPr>
      <t>²</t>
    </r>
  </si>
  <si>
    <r>
      <t>Suremontuota parketo ploto, m</t>
    </r>
    <r>
      <rPr>
        <sz val="10"/>
        <rFont val="Calibri"/>
        <family val="2"/>
        <charset val="186"/>
      </rPr>
      <t>²</t>
    </r>
  </si>
  <si>
    <r>
      <t>Pakeista laminuotos grindų dangos ploto, m</t>
    </r>
    <r>
      <rPr>
        <sz val="10"/>
        <rFont val="Calibri"/>
        <family val="2"/>
        <charset val="186"/>
      </rPr>
      <t>²</t>
    </r>
  </si>
  <si>
    <r>
      <t>Suremontuota kabinetų ploto, m</t>
    </r>
    <r>
      <rPr>
        <sz val="10"/>
        <rFont val="Calibri"/>
        <family val="2"/>
        <charset val="186"/>
      </rPr>
      <t>²</t>
    </r>
  </si>
  <si>
    <r>
      <t>Suremontuota patalpų ploto, m</t>
    </r>
    <r>
      <rPr>
        <sz val="10"/>
        <rFont val="Calibri"/>
        <family val="2"/>
        <charset val="186"/>
      </rPr>
      <t>²</t>
    </r>
  </si>
  <si>
    <r>
      <t>Suremontuota fasado ploto (Laukininkų g. 19A), m</t>
    </r>
    <r>
      <rPr>
        <sz val="10"/>
        <rFont val="Calibri"/>
        <family val="2"/>
        <charset val="186"/>
      </rPr>
      <t>²</t>
    </r>
  </si>
  <si>
    <t xml:space="preserve">Dalyvio mokestis už narystę  tarptautinių organizacijų veikloje  (Cruise Baltic – CB, EUROCITIES, Union of the Baltic Cities – UBC, Baltic Sail,  European Cities Against Drugs – ECAD, World Health Organization – WHO,  Kommunnes Internasjonale Miljøorganisasjon – KIMO)   </t>
  </si>
  <si>
    <t>Gyvenamųjų patalpų ir jų priklausinių, taip pat pagalbinės paskirties pastatų, jų dalių privatizavimo dokumentų rengimas</t>
  </si>
  <si>
    <t>Savivaldybės nenaudojamų (neeksploatuojamų) statinių  nugriovimas ir jų inžinerinių tinklų techninės būklės palaikymas (nugriovimas)</t>
  </si>
  <si>
    <t>Pastato I. Kanto g. 11  patalpų einamasis remontas, elektros instaliacijos modernizavimas</t>
  </si>
  <si>
    <t>Eur</t>
  </si>
  <si>
    <t xml:space="preserve">Lyginamasis variantas </t>
  </si>
  <si>
    <t>Siūlomas keisti 2015-ųjų metų asignavimų planas</t>
  </si>
  <si>
    <t>Skirtumas</t>
  </si>
  <si>
    <t>Įvykdytų rinkodaros ir reprezentacinių priemonių, skaičius</t>
  </si>
  <si>
    <t>Nupirkta spaudos ploto dienraščiuose, psl.</t>
  </si>
  <si>
    <r>
      <t xml:space="preserve">2015–2017 M. KLAIPĖDOS MIESTO SAVIVALDYBĖS </t>
    </r>
    <r>
      <rPr>
        <b/>
        <sz val="12"/>
        <rFont val="Times New Roman"/>
        <family val="1"/>
        <charset val="186"/>
      </rPr>
      <t xml:space="preserve">                       
VALDYMO PROGRAMOS (NR. 03)</t>
    </r>
  </si>
  <si>
    <t xml:space="preserve">Atnaujinta Turgaus g. 21 pastato siena, vnt. </t>
  </si>
  <si>
    <t>Savivaldybės administracijos veiklos užtikrinimas</t>
  </si>
  <si>
    <t>Teritorijų prie nenaudojamų savivaldybės pastatų tvarkymas</t>
  </si>
  <si>
    <t>1,28</t>
  </si>
  <si>
    <r>
      <t xml:space="preserve">Programų lėšų likučių lėšos </t>
    </r>
    <r>
      <rPr>
        <b/>
        <sz val="10"/>
        <rFont val="Times New Roman"/>
        <family val="1"/>
        <charset val="186"/>
      </rPr>
      <t>SB(L)</t>
    </r>
  </si>
  <si>
    <t>SB(VRL)</t>
  </si>
  <si>
    <r>
      <t>Vietinių rinkliavų lėšų likutis</t>
    </r>
    <r>
      <rPr>
        <b/>
        <sz val="10"/>
        <rFont val="Times New Roman"/>
        <family val="1"/>
        <charset val="186"/>
      </rPr>
      <t xml:space="preserve"> SB(VRL)</t>
    </r>
  </si>
  <si>
    <r>
      <t xml:space="preserve">Pajamų įmokų už patalpų nuomą likutis </t>
    </r>
    <r>
      <rPr>
        <b/>
        <sz val="10"/>
        <rFont val="Times New Roman"/>
        <family val="1"/>
        <charset val="186"/>
      </rPr>
      <t>SB(SPL)</t>
    </r>
  </si>
  <si>
    <r>
      <t>Kelių priežiūros ir plėtros programos lėšos</t>
    </r>
    <r>
      <rPr>
        <b/>
        <sz val="10"/>
        <rFont val="Times New Roman"/>
        <family val="1"/>
        <charset val="186"/>
      </rPr>
      <t xml:space="preserve"> SB(KPP)</t>
    </r>
  </si>
  <si>
    <t>SB(KPP)</t>
  </si>
  <si>
    <t>Prižiūrimos teritorijos prie nenaudojamų savivaldybei priskirtų pastatų  plotas, ha</t>
  </si>
  <si>
    <t>Pastato Liepų g. 11  patalpų einamasis remontas (parketo atnaujinimas, laminuotos grindų dangos atnaujinimas, tarybos posėdžių salės, kabinetų remontas)</t>
  </si>
  <si>
    <t>Klaipėdos miesto integruotų investicijų teritorijos vietos veiklos grupės strategijos parengimas</t>
  </si>
  <si>
    <t>Įsteigta asociacija, vnt.</t>
  </si>
  <si>
    <t>Įvykdyta gyventojų apklausa, vnt.</t>
  </si>
  <si>
    <r>
      <t>Pastato Liepų g. 11 patalpų einamasis remontas (parketo atnaujinimas, laminuotos grindų dangos atnaujinimas,</t>
    </r>
    <r>
      <rPr>
        <b/>
        <sz val="10"/>
        <rFont val="Times New Roman"/>
        <family val="1"/>
        <charset val="186"/>
      </rPr>
      <t xml:space="preserve"> </t>
    </r>
    <r>
      <rPr>
        <sz val="10"/>
        <rFont val="Times New Roman"/>
        <family val="1"/>
        <charset val="186"/>
      </rPr>
      <t>tarybos posėdžių salės, kabinetų remontas)</t>
    </r>
  </si>
  <si>
    <t xml:space="preserve">Sukurta korupcijos rodiklių identifikavimo ir matavimo metodika, vnt. </t>
  </si>
  <si>
    <t>Kt</t>
  </si>
  <si>
    <t>KT</t>
  </si>
  <si>
    <t xml:space="preserve">Projekto „Lietuvos Respublikos ir Norvegijos karalystės institucijų bendradarbiavimas perteikiant žinias ir gerąją patirtį administracinio- finansinio valdymo bei korupcijos mažinimo ir prevencijos srityje Lietuvos Respublikos valstybės ir savivaldybių institucijoms“ įgyvendinimas </t>
  </si>
  <si>
    <t xml:space="preserve">Projekto „Lietuvos Respublikos ir Norvegijos karalystės institucijų bendradarbiavimas perteikiant žinias ir gerąją patirtį administracinio-finansinio valdymo bei korupcijos mažinimo ir prevencijos srityje Lietuvos Respublikos valstybės ir savivaldybių institucijoms“ įgyvendinimas </t>
  </si>
  <si>
    <t>Programos tikslo kodas</t>
  </si>
  <si>
    <t>Asignavimai (Eur)</t>
  </si>
  <si>
    <t>Vertinimo kriterijaus</t>
  </si>
  <si>
    <t>Informacija apie pasiektus rezultatus, duomenys apie programai skirtų asignavimų panaudojimo tikslingumą</t>
  </si>
  <si>
    <t>Priežastys, dėl kurių planuotos rodiklių reikšmės nepasiektos</t>
  </si>
  <si>
    <t>2015 m. asignavimų patvirtintas planas*</t>
  </si>
  <si>
    <t>2015 m. asignavimų patikslintas planas**</t>
  </si>
  <si>
    <t>2015 m. panaudotos lėšos (kasinės išlaidos)</t>
  </si>
  <si>
    <t>planuotos reikšmės</t>
  </si>
  <si>
    <t>faktinės reikšmės</t>
  </si>
  <si>
    <t xml:space="preserve">STRATEGINIO VEIKLOS PLANO VYKDYMO ATASKAITA </t>
  </si>
  <si>
    <t>(VALDYMO PROGRAMOS (NR. 3))</t>
  </si>
  <si>
    <t>23/80</t>
  </si>
  <si>
    <t>Atlikta gyventojų prašymų nagrinėjimo ir aptarnavimo vertinimo apklausa bei  vartotojų pasitenkinimo KMSA teikiamomis e. paslaugomis apklausa</t>
  </si>
  <si>
    <t>4</t>
  </si>
  <si>
    <t>Atlikti lietaus ir buitinių nuotekų, vandentiekio, šilumos perdavimo tinklų matavimai</t>
  </si>
  <si>
    <t>Ne visi daugiabučių namų administratoriai pateikė planuotas paraiškas dėl apmokėjimo už bendrojo naudojimo objektų remonto išlaidų padengimą</t>
  </si>
  <si>
    <t>Atliktas numatytų perduoti inžinerinių tinklų (vandentiekio, buitinių nuotekų, šilumos tinklų) vertinimas</t>
  </si>
  <si>
    <t>Parengtos 38 objektų privatizavimo sąlygos</t>
  </si>
  <si>
    <t>18</t>
  </si>
  <si>
    <t>Dalis gyvenamųjų patalpų neprivatizuota, nes pareiškėjai atsisakė pirkti gyvenamąsias patalpas</t>
  </si>
  <si>
    <t>Demontuotos numatytos stoginės</t>
  </si>
  <si>
    <t>Atlikta kelių ir aikštelių matavimų, km.</t>
  </si>
  <si>
    <t>Prižiūrimos savivaldybei priklausančios nenaudojamos gyvenamosios ir negyvenamosios patalpos, kurias numatyta parduoti</t>
  </si>
  <si>
    <t>Labai didelė darbuotojų kaita, daug nedarbingumo lapelių, todėl negalima nedarbingumo metu įdarbinti kitų darbuotojų</t>
  </si>
  <si>
    <t>Įsigyta SOPHOS licencija sistemų apsaugai ir administravimui</t>
  </si>
  <si>
    <t>Įrengti 3 skaitmeniniai  e. kioskai</t>
  </si>
  <si>
    <t>Įrengtas LED ekranas</t>
  </si>
  <si>
    <t xml:space="preserve">Metodiką planuojama sukurti 2016 m. </t>
  </si>
  <si>
    <t>Atliktas numatytas patalpų remontas</t>
  </si>
  <si>
    <t xml:space="preserve">Atliktas numatytas pastato Laukininkų g. 19A fasado remontas </t>
  </si>
  <si>
    <t>Atlikti administracinio pastato šilumos punkto modernizavimo darbai</t>
  </si>
  <si>
    <t>Turto skyrius</t>
  </si>
  <si>
    <t>Teisiškai neįregistruoto turto skaičius nuo viso turto skaičiaus, proc.</t>
  </si>
  <si>
    <t>Teisiškai įregistruotų gatvių skaičius nuo faktiškai esančio gatvių skaičiaus, proc.</t>
  </si>
  <si>
    <t>Nenaudojamo veikloje nekilnojamojo turto dalis, palyginti su visu savivaldybės nekilnojamuoju turtu, proc. (skaičiuojama pagal nekilnojamojo turto objektus)</t>
  </si>
  <si>
    <t>Savivaldybės kontroliuojamų įmonių rentabilumas (proc.)</t>
  </si>
  <si>
    <t>Personalo skyrius</t>
  </si>
  <si>
    <t>Savivaldybės administracijos darbuotojų kaita, proc.</t>
  </si>
  <si>
    <t>Informavimo ir e. paslaugų skyrius</t>
  </si>
  <si>
    <t>Perkeltų į elektroninę erdvę paslaugų kiekis</t>
  </si>
  <si>
    <t xml:space="preserve"> VALDYMO  PROGRAMOS (NR. 03)</t>
  </si>
  <si>
    <t>ĮVYKDYMO ATASKAITA</t>
  </si>
  <si>
    <r>
      <t xml:space="preserve">Asignavimų valdytoja </t>
    </r>
    <r>
      <rPr>
        <sz val="12"/>
        <rFont val="Times New Roman"/>
        <family val="1"/>
        <charset val="186"/>
      </rPr>
      <t>– Klaipėdos miesto savivaldybės administracija.</t>
    </r>
  </si>
  <si>
    <t>faktiškai įvykdyta</t>
  </si>
  <si>
    <t>–</t>
  </si>
  <si>
    <t>(pagal planą arba geriau),</t>
  </si>
  <si>
    <t>iš dalies įvykdyta</t>
  </si>
  <si>
    <t>(blogiau, nei planuota).</t>
  </si>
  <si>
    <r>
      <rPr>
        <b/>
        <sz val="12"/>
        <rFont val="Times New Roman"/>
        <family val="1"/>
        <charset val="186"/>
      </rPr>
      <t>Pastaba.</t>
    </r>
    <r>
      <rPr>
        <sz val="12"/>
        <rFont val="Times New Roman"/>
        <family val="1"/>
        <charset val="186"/>
      </rPr>
      <t xml:space="preserve"> Strateginio planavimo skyrius, vertindamas programos įgyvendinimo lygį, atsižvelgia į programos priemonių įgyvendinimo lygį:</t>
    </r>
  </si>
  <si>
    <t>1) priemonė laikoma visiškai įvykdyta, jei pasiektos visos planuotų ataskaitiniais metais vertinimo  kriterijų reikšmės;</t>
  </si>
  <si>
    <t>2) priemonė laikoma iš dalies įvykdyta, jei pasiekta mažiau vertinimo kriterijų reikšmių, nei planuota ataskaitiniais metais;</t>
  </si>
  <si>
    <t>3) priemonė laikoma neįvykdyta, jei nepasiekta nė viena planuoto ataskaitinių metų produkto kriterijaus reikšmė.</t>
  </si>
  <si>
    <t>1-10</t>
  </si>
  <si>
    <t xml:space="preserve">2015 M. KLAIPĖDOS MIESTO SAVIVALDYBĖS </t>
  </si>
  <si>
    <t>2015 m. SVP programos Nr. 03 įvykdymas</t>
  </si>
  <si>
    <t>Mokymuose dalyvavo 80 darbuotojų. 20 darbuotojų dalyvavo įvadiniuose valstybės tarnautojų mokymuose, 60 darbuotojų dalyvavo mokymuose profesinės kvalifikacijos kėlimo temomis</t>
  </si>
  <si>
    <t>Sprendimų projektai dėl įstatinio kapitalo didinimo bus teikiami savivaldybės tarybai 2016-02 mėn.</t>
  </si>
  <si>
    <t>Vykdant viešųjų pirkimų procedūras buvo pasiūlyta per didelė darbų kaina. Priemonės vykdymas perkeltas į 2016 metus</t>
  </si>
  <si>
    <t>Prižiūrėta teritorija prie nenaudojamo savivaldybei priklausančio pastato Strėvos g. 5</t>
  </si>
  <si>
    <t>Du darbuotojai vyko į mokymus
Norvegijoje</t>
  </si>
  <si>
    <t>Nuspręsta fasado remontą atidėti, lėšos panaudotos posėdžių salės remontui</t>
  </si>
  <si>
    <t>Operatoriaus parinkimo konkursas nebuvo vykdomas, nes  nėra priimtas galutinis sprendimas dėl baseino valdymo modelio</t>
  </si>
  <si>
    <r>
      <rPr>
        <b/>
        <sz val="12"/>
        <rFont val="Times New Roman"/>
        <family val="1"/>
        <charset val="186"/>
      </rPr>
      <t>Programą vykdė:</t>
    </r>
    <r>
      <rPr>
        <sz val="12"/>
        <rFont val="Times New Roman"/>
        <family val="1"/>
        <charset val="186"/>
      </rPr>
      <t xml:space="preserve"> Finansų ir turto departamentas (Finansų skyrius, Apskaitos skyrius, Turto skyrius, Mokesčių skyrius), Savivaldybės administracijos direktoriaus pavaldumo Strateginio planavimo skyrius, Teisės skyrius, Personalo skyrius, Informavimo ir e. paslaugų skyrius, Savivaldybės administracijos direktoriaus pavaduotojo pavaldumo Ūkio skyrius, Viešosios tvarkos skyrius, Investicijų ir ekonomikos departamentas (Tarptautinių ryšių, verslo plėtros ir turizmo skyrius, Projektų skyrius).</t>
    </r>
  </si>
  <si>
    <t>2015 metais nebuvo galimybės atlikti visų planuotų pravažiavimo / įvažiavimo kelių kadastrinių matavimų, kadangi dalis pravažiavimo / įvažiavimo kelių patenka į kitus žemės sklypus arba dengia kitus inžinerinius statinius</t>
  </si>
  <si>
    <t>Informacija buvo skelbiama vietos dienraščiuose „Klaipėda“ ir „Vakarų ekspresas“</t>
  </si>
  <si>
    <t>Įsigyta daugiau rinkodaros priemonių / suvenyrų rūšių, nei planuota: 5 rūšių saldainių rinkiniai, trimačio vaizdo stiklo gaminys, 6 rūšių savivaldybės simbolika pažymėta atributika, teminiai kalendoriai, skirti darnaus judumo metams pažymėti</t>
  </si>
  <si>
    <t xml:space="preserve">Atnaujinta posėdžių rengimo informacinė sistema </t>
  </si>
  <si>
    <t>Organizuoti 4 renginiai. Išleista suvenyrinė knyga-fotoalbumas, įsigyta atminimo medalio dėžutėje sukūrimo paslauga ir medaliai,  parengti kvietimai, organizuotas Klaipėdos miesto tarybos 25-mečio renginys.  Organizuotas Savivaldos dienos renginys,  kalėdiniai renginiai savivaldybės darbuotojams bei darbuotojų vaikams</t>
  </si>
  <si>
    <t>Padidintas Klaipėdos miesto savivaldybės  tarybos ir mero sekretoriato valstybės tarnautojų ir darbuotojų, dirbančių pagal darbo sutartis, skaičius (2015-07-31 savivaldybės  tarybos sprendimas Nr. T2-197)</t>
  </si>
  <si>
    <t xml:space="preserve">Dalyvio mokestis už narystę  tarptautinių organizacijų veikloje  („Cruise Baltic“ – CB, „EUROCITIES“, „Union of the Baltic Cities“ – UBC, „Baltic Sail“,  „European Cities Against Drugs“ – ECAD, „World Health Organization“ – WHO, „Kommunnes Internasjonale Miljøorganisasjon“ – KIMO)   </t>
  </si>
  <si>
    <t>Renginių, kuriuose dalyvauta, skaičius</t>
  </si>
  <si>
    <t>Birželio 5–8 d. Klaipėdoje vyko renginys „Tall Ships Regatta 2015“, regatai finišuojant Ščecine organizuotas atsakomasis kultūrinis vizitas.  Organizuotas Manheimo ir Klaipėdos bendradarbiavimo sutarties  pasirašymo šimtmečio paminėjimas</t>
  </si>
  <si>
    <t xml:space="preserve">Atsiradus finansinėms galimybėms 2015 m. pabaigoje anksčiau laiko įvykdytos trys paskolų sutartys (visiškai grąžintos trys paimtos paskolos). 
Šiuo metu dar galioja trys paskolų sutartys
</t>
  </si>
  <si>
    <t>Teisiškai įregistruoti planuoti objektai – inžineriniai tinklai, negyvenamosios ir gyvenamosios patalpos, inžineriniai statiniai</t>
  </si>
  <si>
    <t>Atlikti pastatų, kuriuose yra savivaldybei priklausančios negyvenamosios patalpos (kuriose veikia ambulatorija ir biblioteka) modernizavimo darbai: Kretingos g. 31, Naikupės g. 8, J. Janonio g. 9</t>
  </si>
  <si>
    <t>Dalis viešų privatizavimo aukcionų neįvyko dėl to, kad neužsiregistravo nė vienas dalyvis</t>
  </si>
  <si>
    <t>Suremontuotos patalpos S. Daukanto g. 24 ir Herkaus Manto g. 47, vnt.</t>
  </si>
  <si>
    <t>2015 m. pradėtas vykdyti patalpų S. Daukanto g. 24 remontas</t>
  </si>
  <si>
    <t>Vykdant viešųjų pirkimų procedūras buvo pasiūlyta per didelė pastato Herkaus Manto g. 47 remonto darbų kaina. Priemonės vykdymas perkeltas į 2016 metus</t>
  </si>
  <si>
    <r>
      <t>Demontuota ir remontuota stoginių konstrukcijų Vingio g. ir Taikos pr., m</t>
    </r>
    <r>
      <rPr>
        <sz val="10"/>
        <rFont val="Calibri"/>
        <family val="2"/>
        <charset val="186"/>
      </rPr>
      <t>²</t>
    </r>
  </si>
  <si>
    <t xml:space="preserve">Įvertinta 7 objektų (8 pastatai) esama techninė būklė: 6 vaikų lopšeliai-darželiai (7 pastatai); Regos ugdymo centras </t>
  </si>
  <si>
    <t>Įdarbinta bedarbių daugiau, negu planuota</t>
  </si>
  <si>
    <t>Informacinių technologijų (toliau – IT) palaikymas ir plėtojimas Savivaldybės administracijoje</t>
  </si>
  <si>
    <t>Įsigyti 109 stacionarūs, 10 nešiojamųjų kompiuterių, 1 rezervinio maitinimo šaltinis, 12 daugiafunkcių įrenginių, 2 spausdintuvai, 2 multimedijos projektoriai ir kt. smulki IT įranga</t>
  </si>
  <si>
    <t>Įgyvendintas projektas, kurio metu į elektroninę erdvę perkelta 30 paslaugų (3–4 lygio)</t>
  </si>
  <si>
    <t>Strategija parengta. Patvirtinta savivaldybės tarybos 2016-01-28 sprendimu Nr. T2-22</t>
  </si>
  <si>
    <t>Suremontuotas visas numatytas patalpų plotas pastate Liepų g. 7 (I aukštas ir rūsio patalpos)</t>
  </si>
  <si>
    <t>Pigiau nupirkus paslaugą, suremontuotas didesnis stogo plotas, nei buvo planuota</t>
  </si>
  <si>
    <t>Suremontuotos Vaiko teisių apsaugos skyriaus patalpos I. Kanto g. 11</t>
  </si>
  <si>
    <t>pavadinimas</t>
  </si>
  <si>
    <r>
      <rPr>
        <b/>
        <sz val="12"/>
        <rFont val="Times New Roman"/>
        <family val="1"/>
        <charset val="186"/>
      </rPr>
      <t xml:space="preserve">Iš 2015 m. </t>
    </r>
    <r>
      <rPr>
        <sz val="12"/>
        <rFont val="Times New Roman"/>
        <family val="1"/>
        <charset val="186"/>
      </rPr>
      <t xml:space="preserve">planuotos įvykdyti 21 priemonės (kurioms patvirtinti / skirti asignavimai): </t>
    </r>
  </si>
  <si>
    <t>* Pagal Klaipėdos miesto savivaldybės tarybos 2015 m. vasario 19 d. sprendimą Nr. T2-12</t>
  </si>
  <si>
    <t>** Pagal Klaipėdos miesto savivaldybės tarybos 2015 m. lapkričio 26 d. sprendimą Nr. T2-322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</si>
</sst>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L_t_-;\-* #,##0.00\ _L_t_-;_-* &quot;-&quot;??\ _L_t_-;_-@_-"/>
    <numFmt numFmtId="165" formatCode="0.0"/>
  </numFmts>
  <fonts count="33">
    <font>
      <sz val="10"/>
      <name val="Arial"/>
      <charset val="186"/>
    </font>
    <font>
      <sz val="10"/>
      <name val="Arial"/>
      <family val="2"/>
      <charset val="186"/>
    </font>
    <font>
      <b/>
      <sz val="9"/>
      <name val="Times New Roman"/>
      <family val="1"/>
    </font>
    <font>
      <sz val="9"/>
      <name val="Times New Roman"/>
      <family val="1"/>
    </font>
    <font>
      <b/>
      <sz val="10"/>
      <name val="Times New Roman"/>
      <family val="1"/>
    </font>
    <font>
      <sz val="10"/>
      <name val="Times New Roman"/>
      <family val="1"/>
    </font>
    <font>
      <b/>
      <sz val="9"/>
      <name val="Times New Roman"/>
      <family val="1"/>
      <charset val="186"/>
    </font>
    <font>
      <sz val="9"/>
      <name val="Times New Roman"/>
      <family val="1"/>
      <charset val="186"/>
    </font>
    <font>
      <b/>
      <sz val="8"/>
      <name val="Times New Roman"/>
      <family val="1"/>
      <charset val="186"/>
    </font>
    <font>
      <sz val="10"/>
      <name val="Times New Roman"/>
      <family val="1"/>
      <charset val="186"/>
    </font>
    <font>
      <sz val="8"/>
      <name val="Times New Roman"/>
      <family val="1"/>
      <charset val="186"/>
    </font>
    <font>
      <b/>
      <sz val="10"/>
      <name val="Times New Roman"/>
      <family val="1"/>
      <charset val="186"/>
    </font>
    <font>
      <sz val="8"/>
      <name val="Times New Roman"/>
      <family val="1"/>
    </font>
    <font>
      <sz val="10"/>
      <name val="Arial"/>
      <family val="2"/>
      <charset val="186"/>
    </font>
    <font>
      <sz val="10"/>
      <name val="TimesLT"/>
      <charset val="186"/>
    </font>
    <font>
      <sz val="10"/>
      <name val="Arial"/>
      <family val="2"/>
      <charset val="186"/>
    </font>
    <font>
      <b/>
      <sz val="8"/>
      <name val="Times New Roman"/>
      <family val="1"/>
    </font>
    <font>
      <sz val="12"/>
      <name val="Times New Roman"/>
      <family val="1"/>
      <charset val="186"/>
    </font>
    <font>
      <sz val="9"/>
      <color indexed="81"/>
      <name val="Tahoma"/>
      <family val="2"/>
      <charset val="186"/>
    </font>
    <font>
      <sz val="11"/>
      <color theme="1"/>
      <name val="Calibri"/>
      <family val="2"/>
      <charset val="186"/>
      <scheme val="minor"/>
    </font>
    <font>
      <sz val="11"/>
      <color theme="1"/>
      <name val="Calibri"/>
      <family val="2"/>
      <scheme val="minor"/>
    </font>
    <font>
      <sz val="10"/>
      <color rgb="FFFF0000"/>
      <name val="Times New Roman"/>
      <family val="1"/>
      <charset val="186"/>
    </font>
    <font>
      <sz val="9"/>
      <name val="Arial"/>
      <family val="2"/>
      <charset val="186"/>
    </font>
    <font>
      <sz val="10"/>
      <name val="Calibri"/>
      <family val="2"/>
      <charset val="186"/>
    </font>
    <font>
      <b/>
      <i/>
      <sz val="12"/>
      <name val="Times New Roman"/>
      <family val="1"/>
      <charset val="186"/>
    </font>
    <font>
      <b/>
      <i/>
      <sz val="12"/>
      <name val="Arial"/>
      <family val="2"/>
      <charset val="186"/>
    </font>
    <font>
      <b/>
      <sz val="12"/>
      <name val="Times New Roman"/>
      <family val="1"/>
      <charset val="186"/>
    </font>
    <font>
      <sz val="12"/>
      <name val="Arial"/>
      <family val="2"/>
      <charset val="186"/>
    </font>
    <font>
      <b/>
      <sz val="10"/>
      <color rgb="FFFF0000"/>
      <name val="Times New Roman"/>
      <family val="1"/>
      <charset val="186"/>
    </font>
    <font>
      <sz val="8"/>
      <name val="Arial"/>
      <family val="2"/>
      <charset val="186"/>
    </font>
    <font>
      <sz val="12"/>
      <name val="Times New Roman"/>
      <family val="1"/>
    </font>
    <font>
      <b/>
      <sz val="10"/>
      <name val="Arial"/>
      <family val="2"/>
      <charset val="186"/>
    </font>
    <font>
      <sz val="11"/>
      <name val="Times New Roman"/>
      <family val="1"/>
      <charset val="186"/>
    </font>
  </fonts>
  <fills count="11">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rgb="FFFFCCFF"/>
        <bgColor indexed="64"/>
      </patternFill>
    </fill>
    <fill>
      <patternFill patternType="solid">
        <fgColor rgb="FFFFFF99"/>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CECFF"/>
        <bgColor indexed="64"/>
      </patternFill>
    </fill>
  </fills>
  <borders count="116">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auto="1"/>
      </bottom>
      <diagonal/>
    </border>
    <border>
      <left style="thin">
        <color indexed="64"/>
      </left>
      <right/>
      <top style="hair">
        <color indexed="64"/>
      </top>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bottom style="hair">
        <color auto="1"/>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20" fillId="0" borderId="0"/>
    <xf numFmtId="0" fontId="15" fillId="0" borderId="0"/>
    <xf numFmtId="0" fontId="13" fillId="0" borderId="0"/>
    <xf numFmtId="164" fontId="1" fillId="0" borderId="0" applyFont="0" applyFill="0" applyBorder="0" applyAlignment="0" applyProtection="0"/>
    <xf numFmtId="0" fontId="19" fillId="0" borderId="0"/>
    <xf numFmtId="0" fontId="14" fillId="0" borderId="0"/>
  </cellStyleXfs>
  <cellXfs count="1110">
    <xf numFmtId="0" fontId="0" fillId="0" borderId="0" xfId="0"/>
    <xf numFmtId="0" fontId="10" fillId="0" borderId="0" xfId="0" applyFont="1" applyAlignment="1">
      <alignment vertical="top"/>
    </xf>
    <xf numFmtId="0" fontId="9" fillId="0" borderId="0" xfId="0" applyFont="1" applyAlignment="1">
      <alignment vertical="top"/>
    </xf>
    <xf numFmtId="49" fontId="8" fillId="0" borderId="0" xfId="0" applyNumberFormat="1" applyFont="1" applyBorder="1" applyAlignment="1">
      <alignment vertical="top"/>
    </xf>
    <xf numFmtId="0" fontId="8" fillId="0" borderId="0" xfId="0" applyFont="1" applyBorder="1" applyAlignment="1">
      <alignment vertical="top"/>
    </xf>
    <xf numFmtId="165" fontId="10" fillId="0" borderId="0" xfId="0" applyNumberFormat="1" applyFont="1" applyAlignment="1">
      <alignment vertical="top"/>
    </xf>
    <xf numFmtId="165" fontId="10" fillId="0" borderId="0" xfId="0" applyNumberFormat="1" applyFont="1" applyBorder="1" applyAlignment="1">
      <alignment vertical="top"/>
    </xf>
    <xf numFmtId="49" fontId="11" fillId="0" borderId="0" xfId="0" applyNumberFormat="1" applyFont="1" applyFill="1" applyBorder="1" applyAlignment="1">
      <alignment horizontal="right" vertical="top"/>
    </xf>
    <xf numFmtId="0" fontId="10" fillId="0" borderId="0" xfId="0" applyFont="1" applyAlignment="1">
      <alignment horizontal="center" vertical="top"/>
    </xf>
    <xf numFmtId="49" fontId="11" fillId="2" borderId="42" xfId="0" applyNumberFormat="1" applyFont="1" applyFill="1" applyBorder="1" applyAlignment="1">
      <alignment horizontal="center" vertical="top"/>
    </xf>
    <xf numFmtId="0" fontId="9" fillId="0" borderId="12" xfId="0" applyFont="1" applyBorder="1" applyAlignment="1">
      <alignment horizontal="center" vertical="top"/>
    </xf>
    <xf numFmtId="0" fontId="9" fillId="0" borderId="0" xfId="0" applyFont="1" applyBorder="1" applyAlignment="1">
      <alignment vertical="top"/>
    </xf>
    <xf numFmtId="0" fontId="9" fillId="0" borderId="1" xfId="0" applyFont="1" applyBorder="1" applyAlignment="1">
      <alignment horizontal="center" vertical="top"/>
    </xf>
    <xf numFmtId="0" fontId="9" fillId="0" borderId="2" xfId="0" applyFont="1" applyBorder="1" applyAlignment="1">
      <alignment horizontal="center" vertical="top"/>
    </xf>
    <xf numFmtId="165" fontId="11" fillId="0" borderId="0" xfId="0" applyNumberFormat="1" applyFont="1" applyFill="1" applyBorder="1" applyAlignment="1">
      <alignment horizontal="center" vertical="top"/>
    </xf>
    <xf numFmtId="165" fontId="9" fillId="0" borderId="0" xfId="0" applyNumberFormat="1" applyFont="1" applyAlignment="1">
      <alignment vertical="top"/>
    </xf>
    <xf numFmtId="165" fontId="9" fillId="0" borderId="0" xfId="0" applyNumberFormat="1" applyFont="1" applyBorder="1" applyAlignment="1">
      <alignment vertical="top"/>
    </xf>
    <xf numFmtId="0" fontId="9" fillId="0" borderId="12" xfId="0" applyFont="1" applyFill="1" applyBorder="1" applyAlignment="1">
      <alignment horizontal="center" vertical="top" wrapText="1"/>
    </xf>
    <xf numFmtId="0" fontId="9" fillId="0" borderId="8" xfId="0" applyFont="1" applyBorder="1" applyAlignment="1">
      <alignment horizontal="center" vertical="top"/>
    </xf>
    <xf numFmtId="0" fontId="9" fillId="0" borderId="55" xfId="0" applyFont="1" applyBorder="1" applyAlignment="1">
      <alignment horizontal="center" vertical="top"/>
    </xf>
    <xf numFmtId="0" fontId="10" fillId="0" borderId="0" xfId="0" applyFont="1" applyBorder="1" applyAlignment="1">
      <alignment vertical="top"/>
    </xf>
    <xf numFmtId="49" fontId="11" fillId="2" borderId="56" xfId="0" applyNumberFormat="1" applyFont="1" applyFill="1" applyBorder="1" applyAlignment="1">
      <alignment horizontal="center" vertical="top"/>
    </xf>
    <xf numFmtId="49" fontId="9" fillId="0" borderId="0" xfId="0" applyNumberFormat="1" applyFont="1" applyFill="1" applyBorder="1" applyAlignment="1">
      <alignment horizontal="right" vertical="top"/>
    </xf>
    <xf numFmtId="49" fontId="9" fillId="0" borderId="0" xfId="0" applyNumberFormat="1" applyFont="1" applyFill="1" applyBorder="1" applyAlignment="1">
      <alignment vertical="top"/>
    </xf>
    <xf numFmtId="0" fontId="6" fillId="0" borderId="0" xfId="0" applyFont="1" applyFill="1" applyBorder="1" applyAlignment="1">
      <alignment horizontal="left" vertical="top" wrapText="1"/>
    </xf>
    <xf numFmtId="165" fontId="7" fillId="0" borderId="0" xfId="0" applyNumberFormat="1" applyFont="1" applyFill="1" applyBorder="1" applyAlignment="1">
      <alignment horizontal="center" vertical="top" wrapText="1"/>
    </xf>
    <xf numFmtId="0" fontId="7" fillId="0" borderId="0" xfId="0" applyFont="1" applyAlignment="1">
      <alignment vertical="top"/>
    </xf>
    <xf numFmtId="49" fontId="7" fillId="0" borderId="0" xfId="0" applyNumberFormat="1" applyFont="1" applyFill="1" applyBorder="1" applyAlignment="1">
      <alignment horizontal="right" vertical="top"/>
    </xf>
    <xf numFmtId="0" fontId="9" fillId="0" borderId="25" xfId="0" applyFont="1" applyBorder="1" applyAlignment="1">
      <alignment vertical="top"/>
    </xf>
    <xf numFmtId="0" fontId="9" fillId="0" borderId="30" xfId="0" applyFont="1" applyBorder="1" applyAlignment="1">
      <alignment vertical="top"/>
    </xf>
    <xf numFmtId="0" fontId="9" fillId="0" borderId="25" xfId="0" applyFont="1" applyBorder="1" applyAlignment="1">
      <alignment vertical="top" wrapText="1"/>
    </xf>
    <xf numFmtId="0" fontId="9" fillId="0" borderId="33" xfId="0" applyFont="1" applyBorder="1" applyAlignment="1">
      <alignment vertical="top" wrapText="1"/>
    </xf>
    <xf numFmtId="0" fontId="8" fillId="0" borderId="3" xfId="0" applyFont="1" applyBorder="1" applyAlignment="1">
      <alignment horizontal="center" vertical="center" wrapText="1"/>
    </xf>
    <xf numFmtId="0" fontId="10" fillId="0" borderId="0" xfId="0" applyNumberFormat="1" applyFont="1" applyAlignment="1">
      <alignment horizontal="center" vertical="top"/>
    </xf>
    <xf numFmtId="0" fontId="9" fillId="0" borderId="0" xfId="0" applyNumberFormat="1" applyFont="1" applyAlignment="1">
      <alignment horizontal="center" vertical="top"/>
    </xf>
    <xf numFmtId="0" fontId="9" fillId="0" borderId="26" xfId="0" applyNumberFormat="1" applyFont="1" applyBorder="1" applyAlignment="1">
      <alignment horizontal="center" vertical="top"/>
    </xf>
    <xf numFmtId="0" fontId="9" fillId="0" borderId="27" xfId="0" applyNumberFormat="1" applyFont="1" applyBorder="1" applyAlignment="1">
      <alignment horizontal="center" vertical="top"/>
    </xf>
    <xf numFmtId="0" fontId="9" fillId="0" borderId="29" xfId="0" applyNumberFormat="1" applyFont="1" applyBorder="1" applyAlignment="1">
      <alignment horizontal="center" vertical="top"/>
    </xf>
    <xf numFmtId="0" fontId="9" fillId="0" borderId="36" xfId="0" applyNumberFormat="1" applyFont="1" applyBorder="1" applyAlignment="1">
      <alignment horizontal="center" vertical="top"/>
    </xf>
    <xf numFmtId="0" fontId="9" fillId="0" borderId="0" xfId="0" applyNumberFormat="1" applyFont="1" applyBorder="1" applyAlignment="1">
      <alignment horizontal="center" vertical="top"/>
    </xf>
    <xf numFmtId="49" fontId="11" fillId="2" borderId="40" xfId="0" applyNumberFormat="1" applyFont="1" applyFill="1" applyBorder="1" applyAlignment="1">
      <alignment vertical="top"/>
    </xf>
    <xf numFmtId="49" fontId="11" fillId="2" borderId="43" xfId="0" applyNumberFormat="1" applyFont="1" applyFill="1" applyBorder="1" applyAlignment="1">
      <alignment vertical="top"/>
    </xf>
    <xf numFmtId="0" fontId="9" fillId="0" borderId="0" xfId="0" applyFont="1" applyAlignment="1">
      <alignment horizontal="center" vertical="top"/>
    </xf>
    <xf numFmtId="49" fontId="9" fillId="0" borderId="0" xfId="0" applyNumberFormat="1" applyFont="1" applyFill="1" applyBorder="1" applyAlignment="1">
      <alignment horizontal="center" vertical="top"/>
    </xf>
    <xf numFmtId="0" fontId="9" fillId="0" borderId="15" xfId="0" applyFont="1" applyBorder="1" applyAlignment="1">
      <alignment horizontal="center" vertical="top"/>
    </xf>
    <xf numFmtId="0" fontId="9" fillId="4" borderId="6" xfId="0" applyFont="1" applyFill="1" applyBorder="1" applyAlignment="1">
      <alignment horizontal="center" vertical="top"/>
    </xf>
    <xf numFmtId="0" fontId="7" fillId="0" borderId="43" xfId="0" applyFont="1" applyFill="1" applyBorder="1" applyAlignment="1">
      <alignment vertical="top" wrapText="1"/>
    </xf>
    <xf numFmtId="0" fontId="9" fillId="4" borderId="53" xfId="0" applyNumberFormat="1" applyFont="1" applyFill="1" applyBorder="1" applyAlignment="1">
      <alignment horizontal="center" vertical="top"/>
    </xf>
    <xf numFmtId="49" fontId="11" fillId="7" borderId="24" xfId="0" applyNumberFormat="1" applyFont="1" applyFill="1" applyBorder="1" applyAlignment="1">
      <alignment horizontal="center" vertical="top"/>
    </xf>
    <xf numFmtId="0" fontId="17" fillId="0" borderId="0" xfId="0" applyFont="1"/>
    <xf numFmtId="0" fontId="17" fillId="0" borderId="38" xfId="0" applyFont="1" applyBorder="1" applyAlignment="1">
      <alignment horizontal="center" vertical="top" wrapText="1"/>
    </xf>
    <xf numFmtId="0" fontId="17" fillId="0" borderId="38" xfId="0" applyFont="1" applyBorder="1" applyAlignment="1">
      <alignment vertical="top" wrapText="1"/>
    </xf>
    <xf numFmtId="0" fontId="9" fillId="0" borderId="35" xfId="0" applyNumberFormat="1" applyFont="1" applyBorder="1" applyAlignment="1">
      <alignment horizontal="center" vertical="top"/>
    </xf>
    <xf numFmtId="0" fontId="9" fillId="0" borderId="34" xfId="0" applyNumberFormat="1" applyFont="1" applyBorder="1" applyAlignment="1">
      <alignment horizontal="center" vertical="top"/>
    </xf>
    <xf numFmtId="0" fontId="9" fillId="3" borderId="0" xfId="0" applyFont="1" applyFill="1" applyAlignment="1">
      <alignment vertical="top"/>
    </xf>
    <xf numFmtId="0" fontId="9" fillId="4" borderId="1" xfId="0" applyFont="1" applyFill="1" applyBorder="1" applyAlignment="1">
      <alignment horizontal="center" vertical="top"/>
    </xf>
    <xf numFmtId="0" fontId="9" fillId="0" borderId="45" xfId="0" applyFont="1" applyBorder="1" applyAlignment="1">
      <alignment vertical="top" wrapText="1"/>
    </xf>
    <xf numFmtId="0" fontId="9" fillId="0" borderId="49" xfId="0" applyNumberFormat="1" applyFont="1" applyBorder="1" applyAlignment="1">
      <alignment horizontal="center" vertical="top"/>
    </xf>
    <xf numFmtId="0" fontId="9" fillId="0" borderId="48" xfId="0" applyNumberFormat="1" applyFont="1" applyBorder="1" applyAlignment="1">
      <alignment horizontal="center" vertical="top"/>
    </xf>
    <xf numFmtId="0" fontId="9" fillId="0" borderId="50" xfId="0" applyNumberFormat="1" applyFont="1" applyBorder="1" applyAlignment="1">
      <alignment horizontal="center" vertical="top"/>
    </xf>
    <xf numFmtId="0" fontId="3" fillId="0" borderId="12" xfId="0" applyFont="1" applyFill="1" applyBorder="1" applyAlignment="1">
      <alignment horizontal="center" vertical="top" wrapText="1"/>
    </xf>
    <xf numFmtId="0" fontId="9" fillId="4" borderId="19" xfId="0" applyNumberFormat="1" applyFont="1" applyFill="1" applyBorder="1" applyAlignment="1">
      <alignment horizontal="center" vertical="top"/>
    </xf>
    <xf numFmtId="0" fontId="9" fillId="4" borderId="43" xfId="0" applyNumberFormat="1" applyFont="1" applyFill="1" applyBorder="1" applyAlignment="1">
      <alignment horizontal="center" vertical="top"/>
    </xf>
    <xf numFmtId="0" fontId="9" fillId="4" borderId="39" xfId="0" applyFont="1" applyFill="1" applyBorder="1" applyAlignment="1">
      <alignment horizontal="left" vertical="top" wrapText="1"/>
    </xf>
    <xf numFmtId="0" fontId="9" fillId="0" borderId="34" xfId="0" applyFont="1" applyBorder="1" applyAlignment="1">
      <alignment horizontal="center" vertical="top" wrapText="1"/>
    </xf>
    <xf numFmtId="49" fontId="11" fillId="0" borderId="43" xfId="0" applyNumberFormat="1" applyFont="1" applyFill="1" applyBorder="1" applyAlignment="1">
      <alignment horizontal="center" vertical="top"/>
    </xf>
    <xf numFmtId="0" fontId="9" fillId="4" borderId="26" xfId="0" applyNumberFormat="1" applyFont="1" applyFill="1" applyBorder="1" applyAlignment="1">
      <alignment horizontal="center" vertical="top"/>
    </xf>
    <xf numFmtId="0" fontId="9" fillId="0" borderId="18" xfId="0" applyNumberFormat="1" applyFont="1" applyBorder="1" applyAlignment="1">
      <alignment horizontal="center" vertical="top"/>
    </xf>
    <xf numFmtId="0" fontId="3" fillId="0" borderId="1" xfId="0" applyFont="1" applyFill="1" applyBorder="1" applyAlignment="1">
      <alignment horizontal="center" vertical="top" wrapText="1"/>
    </xf>
    <xf numFmtId="49" fontId="11" fillId="2" borderId="17" xfId="0" applyNumberFormat="1" applyFont="1" applyFill="1" applyBorder="1" applyAlignment="1">
      <alignment horizontal="center" vertical="top"/>
    </xf>
    <xf numFmtId="49" fontId="9" fillId="0" borderId="15" xfId="0" applyNumberFormat="1" applyFont="1" applyFill="1" applyBorder="1" applyAlignment="1">
      <alignment horizontal="center" vertical="top"/>
    </xf>
    <xf numFmtId="0" fontId="7" fillId="0" borderId="0" xfId="0" applyFont="1" applyFill="1" applyBorder="1" applyAlignment="1">
      <alignment horizontal="left" vertical="top" wrapText="1"/>
    </xf>
    <xf numFmtId="0" fontId="9" fillId="4" borderId="27" xfId="0" applyNumberFormat="1" applyFont="1" applyFill="1" applyBorder="1" applyAlignment="1">
      <alignment horizontal="center" vertical="top"/>
    </xf>
    <xf numFmtId="49" fontId="11" fillId="4" borderId="40" xfId="0" applyNumberFormat="1" applyFont="1" applyFill="1" applyBorder="1" applyAlignment="1">
      <alignment horizontal="center" vertical="top" wrapText="1"/>
    </xf>
    <xf numFmtId="49" fontId="11" fillId="4" borderId="43" xfId="0" applyNumberFormat="1" applyFont="1" applyFill="1" applyBorder="1" applyAlignment="1">
      <alignment horizontal="center" vertical="top" wrapText="1"/>
    </xf>
    <xf numFmtId="49" fontId="11" fillId="4" borderId="31" xfId="0" applyNumberFormat="1" applyFont="1" applyFill="1" applyBorder="1" applyAlignment="1">
      <alignment horizontal="center" vertical="top" wrapText="1"/>
    </xf>
    <xf numFmtId="0" fontId="9" fillId="4" borderId="60" xfId="0" applyNumberFormat="1" applyFont="1" applyFill="1" applyBorder="1" applyAlignment="1">
      <alignment horizontal="center" vertical="top"/>
    </xf>
    <xf numFmtId="0" fontId="9" fillId="0" borderId="17" xfId="0" applyNumberFormat="1" applyFont="1" applyBorder="1" applyAlignment="1">
      <alignment horizontal="center" vertical="top"/>
    </xf>
    <xf numFmtId="0" fontId="9" fillId="0" borderId="19" xfId="0" applyNumberFormat="1" applyFont="1" applyBorder="1" applyAlignment="1">
      <alignment horizontal="center" vertical="top"/>
    </xf>
    <xf numFmtId="0" fontId="9" fillId="0" borderId="43" xfId="0" applyNumberFormat="1" applyFont="1" applyBorder="1" applyAlignment="1">
      <alignment horizontal="center" vertical="top"/>
    </xf>
    <xf numFmtId="0" fontId="9" fillId="0" borderId="52" xfId="0" applyNumberFormat="1" applyFont="1" applyBorder="1" applyAlignment="1">
      <alignment horizontal="center" vertical="top"/>
    </xf>
    <xf numFmtId="49" fontId="11" fillId="2" borderId="64" xfId="0" applyNumberFormat="1" applyFont="1" applyFill="1" applyBorder="1" applyAlignment="1">
      <alignment horizontal="center" vertical="top"/>
    </xf>
    <xf numFmtId="49" fontId="11" fillId="2" borderId="76" xfId="0" applyNumberFormat="1" applyFont="1" applyFill="1" applyBorder="1" applyAlignment="1">
      <alignment horizontal="center" vertical="top"/>
    </xf>
    <xf numFmtId="165" fontId="21" fillId="4" borderId="0" xfId="0" applyNumberFormat="1" applyFont="1" applyFill="1" applyAlignment="1">
      <alignment vertical="top"/>
    </xf>
    <xf numFmtId="49" fontId="11" fillId="2" borderId="64" xfId="0" applyNumberFormat="1" applyFont="1" applyFill="1" applyBorder="1" applyAlignment="1">
      <alignment vertical="top"/>
    </xf>
    <xf numFmtId="49" fontId="11" fillId="2" borderId="75" xfId="0" applyNumberFormat="1" applyFont="1" applyFill="1" applyBorder="1" applyAlignment="1">
      <alignment vertical="top"/>
    </xf>
    <xf numFmtId="49" fontId="11" fillId="4" borderId="0" xfId="0" applyNumberFormat="1" applyFont="1" applyFill="1" applyBorder="1" applyAlignment="1">
      <alignment vertical="top"/>
    </xf>
    <xf numFmtId="0" fontId="9" fillId="4" borderId="38" xfId="0" applyFont="1" applyFill="1" applyBorder="1" applyAlignment="1">
      <alignment horizontal="center" vertical="top"/>
    </xf>
    <xf numFmtId="49" fontId="11" fillId="2" borderId="49" xfId="0" applyNumberFormat="1" applyFont="1" applyFill="1" applyBorder="1" applyAlignment="1">
      <alignment horizontal="left" vertical="top"/>
    </xf>
    <xf numFmtId="0" fontId="11" fillId="8" borderId="5" xfId="0" applyFont="1" applyFill="1" applyBorder="1" applyAlignment="1">
      <alignment horizontal="right" vertical="top" wrapText="1"/>
    </xf>
    <xf numFmtId="0" fontId="11" fillId="8" borderId="10" xfId="0" applyFont="1" applyFill="1" applyBorder="1" applyAlignment="1">
      <alignment horizontal="right" vertical="top" wrapText="1"/>
    </xf>
    <xf numFmtId="0" fontId="11" fillId="8" borderId="4" xfId="0" applyFont="1" applyFill="1" applyBorder="1" applyAlignment="1">
      <alignment horizontal="right" vertical="top" wrapText="1"/>
    </xf>
    <xf numFmtId="0" fontId="11" fillId="8" borderId="55" xfId="0" applyFont="1" applyFill="1" applyBorder="1" applyAlignment="1">
      <alignment horizontal="center" vertical="top" wrapText="1"/>
    </xf>
    <xf numFmtId="0" fontId="16" fillId="8" borderId="5" xfId="0" applyFont="1" applyFill="1" applyBorder="1" applyAlignment="1">
      <alignment horizontal="center" vertical="top"/>
    </xf>
    <xf numFmtId="0" fontId="9" fillId="5" borderId="30" xfId="0" applyFont="1" applyFill="1" applyBorder="1" applyAlignment="1">
      <alignment vertical="top"/>
    </xf>
    <xf numFmtId="0" fontId="9" fillId="5" borderId="29" xfId="0" applyNumberFormat="1" applyFont="1" applyFill="1" applyBorder="1" applyAlignment="1">
      <alignment horizontal="center" vertical="top"/>
    </xf>
    <xf numFmtId="0" fontId="9" fillId="5" borderId="36" xfId="0" applyNumberFormat="1" applyFont="1" applyFill="1" applyBorder="1" applyAlignment="1">
      <alignment horizontal="center" vertical="top"/>
    </xf>
    <xf numFmtId="0" fontId="9" fillId="0" borderId="20" xfId="0" applyFont="1" applyBorder="1" applyAlignment="1">
      <alignment vertical="top"/>
    </xf>
    <xf numFmtId="0" fontId="10" fillId="0" borderId="31" xfId="0" applyNumberFormat="1" applyFont="1" applyBorder="1" applyAlignment="1">
      <alignment horizontal="center" vertical="top"/>
    </xf>
    <xf numFmtId="0" fontId="10" fillId="0" borderId="32" xfId="0" applyNumberFormat="1" applyFont="1" applyBorder="1" applyAlignment="1">
      <alignment horizontal="center" vertical="top"/>
    </xf>
    <xf numFmtId="0" fontId="9" fillId="5" borderId="13" xfId="0" applyFont="1" applyFill="1" applyBorder="1" applyAlignment="1">
      <alignment vertical="top"/>
    </xf>
    <xf numFmtId="0" fontId="9" fillId="5" borderId="69" xfId="0" applyNumberFormat="1" applyFont="1" applyFill="1" applyBorder="1" applyAlignment="1">
      <alignment horizontal="center" vertical="top"/>
    </xf>
    <xf numFmtId="0" fontId="9" fillId="4" borderId="52" xfId="0" applyNumberFormat="1" applyFont="1" applyFill="1" applyBorder="1" applyAlignment="1">
      <alignment horizontal="center" vertical="top"/>
    </xf>
    <xf numFmtId="0" fontId="6" fillId="0" borderId="57" xfId="0" applyFont="1" applyFill="1" applyBorder="1" applyAlignment="1">
      <alignment horizontal="center" vertical="center" textRotation="90"/>
    </xf>
    <xf numFmtId="0" fontId="11" fillId="8" borderId="5" xfId="0" applyFont="1" applyFill="1" applyBorder="1" applyAlignment="1">
      <alignment horizontal="center" vertical="top"/>
    </xf>
    <xf numFmtId="0" fontId="9" fillId="0" borderId="65" xfId="0" applyFont="1" applyBorder="1" applyAlignment="1">
      <alignment horizontal="left" vertical="top" wrapText="1"/>
    </xf>
    <xf numFmtId="0" fontId="9" fillId="0" borderId="76" xfId="0" applyFont="1" applyBorder="1" applyAlignment="1">
      <alignment vertical="top" wrapText="1"/>
    </xf>
    <xf numFmtId="0" fontId="9" fillId="0" borderId="40" xfId="0" applyFont="1" applyBorder="1" applyAlignment="1">
      <alignment horizontal="center" vertical="top" wrapText="1"/>
    </xf>
    <xf numFmtId="0" fontId="5" fillId="0" borderId="18" xfId="0" applyNumberFormat="1" applyFont="1" applyBorder="1" applyAlignment="1">
      <alignment horizontal="center" vertical="top"/>
    </xf>
    <xf numFmtId="0" fontId="7" fillId="0" borderId="19" xfId="0" applyFont="1" applyFill="1" applyBorder="1" applyAlignment="1">
      <alignment vertical="top" wrapText="1"/>
    </xf>
    <xf numFmtId="0" fontId="11" fillId="0" borderId="35" xfId="4" applyNumberFormat="1" applyFont="1" applyBorder="1" applyAlignment="1">
      <alignment horizontal="center" vertical="top"/>
    </xf>
    <xf numFmtId="0" fontId="9" fillId="4" borderId="34" xfId="0" applyFont="1" applyFill="1" applyBorder="1" applyAlignment="1">
      <alignment horizontal="center" vertical="top"/>
    </xf>
    <xf numFmtId="0" fontId="9" fillId="4" borderId="35" xfId="0" applyNumberFormat="1" applyFont="1" applyFill="1" applyBorder="1" applyAlignment="1">
      <alignment horizontal="center" vertical="top"/>
    </xf>
    <xf numFmtId="0" fontId="5" fillId="4" borderId="40" xfId="0" applyFont="1" applyFill="1" applyBorder="1" applyAlignment="1">
      <alignment horizontal="center" vertical="top" wrapText="1"/>
    </xf>
    <xf numFmtId="0" fontId="12" fillId="4" borderId="41" xfId="0" applyFont="1" applyFill="1" applyBorder="1" applyAlignment="1">
      <alignment horizontal="center" vertical="top" wrapText="1"/>
    </xf>
    <xf numFmtId="0" fontId="7" fillId="0" borderId="60" xfId="0" applyFont="1" applyFill="1" applyBorder="1" applyAlignment="1">
      <alignment horizontal="center" vertical="top" wrapText="1"/>
    </xf>
    <xf numFmtId="0" fontId="9" fillId="4" borderId="8" xfId="0" applyFont="1" applyFill="1" applyBorder="1" applyAlignment="1">
      <alignment vertical="top" wrapText="1"/>
    </xf>
    <xf numFmtId="0" fontId="9" fillId="0" borderId="43" xfId="0" applyFont="1" applyFill="1" applyBorder="1" applyAlignment="1">
      <alignment vertical="top" wrapText="1"/>
    </xf>
    <xf numFmtId="0" fontId="9" fillId="4" borderId="63" xfId="0" applyFont="1" applyFill="1" applyBorder="1" applyAlignment="1">
      <alignment vertical="top" wrapText="1"/>
    </xf>
    <xf numFmtId="0" fontId="9" fillId="5" borderId="23" xfId="0" applyNumberFormat="1" applyFont="1" applyFill="1" applyBorder="1" applyAlignment="1">
      <alignment horizontal="center" vertical="top"/>
    </xf>
    <xf numFmtId="0" fontId="9" fillId="0" borderId="31" xfId="0" applyFont="1" applyFill="1" applyBorder="1" applyAlignment="1">
      <alignment vertical="top" wrapText="1"/>
    </xf>
    <xf numFmtId="0" fontId="9" fillId="0" borderId="12" xfId="0" applyFont="1" applyFill="1" applyBorder="1" applyAlignment="1">
      <alignment horizontal="center" vertical="top"/>
    </xf>
    <xf numFmtId="0" fontId="9" fillId="4" borderId="2" xfId="0" applyFont="1" applyFill="1" applyBorder="1" applyAlignment="1">
      <alignment horizontal="center" vertical="top"/>
    </xf>
    <xf numFmtId="49" fontId="11" fillId="9" borderId="8" xfId="0" applyNumberFormat="1" applyFont="1" applyFill="1" applyBorder="1" applyAlignment="1">
      <alignment horizontal="left" vertical="top" wrapText="1"/>
    </xf>
    <xf numFmtId="49" fontId="11" fillId="9" borderId="28" xfId="0" applyNumberFormat="1" applyFont="1" applyFill="1" applyBorder="1" applyAlignment="1">
      <alignment vertical="top"/>
    </xf>
    <xf numFmtId="49" fontId="11" fillId="9" borderId="7" xfId="0" applyNumberFormat="1" applyFont="1" applyFill="1" applyBorder="1" applyAlignment="1">
      <alignment horizontal="center" vertical="top"/>
    </xf>
    <xf numFmtId="49" fontId="11" fillId="9" borderId="13" xfId="0" applyNumberFormat="1" applyFont="1" applyFill="1" applyBorder="1" applyAlignment="1">
      <alignment horizontal="center" vertical="top"/>
    </xf>
    <xf numFmtId="49" fontId="11" fillId="9" borderId="20" xfId="0" applyNumberFormat="1" applyFont="1" applyFill="1" applyBorder="1" applyAlignment="1">
      <alignment vertical="top"/>
    </xf>
    <xf numFmtId="49" fontId="11" fillId="9" borderId="21" xfId="0" applyNumberFormat="1" applyFont="1" applyFill="1" applyBorder="1" applyAlignment="1">
      <alignment vertical="top"/>
    </xf>
    <xf numFmtId="49" fontId="11" fillId="9" borderId="24" xfId="0" applyNumberFormat="1" applyFont="1" applyFill="1" applyBorder="1" applyAlignment="1">
      <alignment horizontal="center" vertical="top"/>
    </xf>
    <xf numFmtId="0" fontId="9" fillId="0" borderId="72" xfId="0" applyFont="1" applyBorder="1" applyAlignment="1">
      <alignment vertical="top" wrapText="1"/>
    </xf>
    <xf numFmtId="0" fontId="9" fillId="4" borderId="50" xfId="0" applyNumberFormat="1" applyFont="1" applyFill="1" applyBorder="1" applyAlignment="1">
      <alignment horizontal="center" vertical="top"/>
    </xf>
    <xf numFmtId="0" fontId="9" fillId="4" borderId="45" xfId="0" applyFont="1" applyFill="1" applyBorder="1" applyAlignment="1">
      <alignment vertical="top" wrapText="1"/>
    </xf>
    <xf numFmtId="0" fontId="9" fillId="0" borderId="21" xfId="0" applyFont="1" applyBorder="1" applyAlignment="1">
      <alignment vertical="top"/>
    </xf>
    <xf numFmtId="0" fontId="11" fillId="4" borderId="26" xfId="0" applyFont="1" applyFill="1" applyBorder="1" applyAlignment="1">
      <alignment vertical="top" wrapText="1"/>
    </xf>
    <xf numFmtId="49" fontId="11" fillId="0" borderId="40" xfId="0" applyNumberFormat="1" applyFont="1" applyFill="1" applyBorder="1" applyAlignment="1">
      <alignment horizontal="center" vertical="top"/>
    </xf>
    <xf numFmtId="0" fontId="4" fillId="8" borderId="5" xfId="0" applyFont="1" applyFill="1" applyBorder="1" applyAlignment="1">
      <alignment horizontal="center" vertical="top"/>
    </xf>
    <xf numFmtId="0" fontId="4" fillId="8" borderId="5" xfId="0" applyFont="1" applyFill="1" applyBorder="1" applyAlignment="1">
      <alignment horizontal="right" vertical="top" wrapText="1"/>
    </xf>
    <xf numFmtId="0" fontId="9" fillId="4" borderId="28" xfId="0" applyFont="1" applyFill="1" applyBorder="1" applyAlignment="1">
      <alignment horizontal="left" vertical="top" wrapText="1"/>
    </xf>
    <xf numFmtId="0" fontId="9" fillId="0" borderId="7" xfId="0" applyFont="1" applyBorder="1" applyAlignment="1">
      <alignment horizontal="center" vertical="top"/>
    </xf>
    <xf numFmtId="0" fontId="9" fillId="0" borderId="84" xfId="0" applyFont="1" applyBorder="1" applyAlignment="1">
      <alignment horizontal="center" vertical="top"/>
    </xf>
    <xf numFmtId="0" fontId="9" fillId="0" borderId="82" xfId="0" applyFont="1" applyFill="1" applyBorder="1" applyAlignment="1">
      <alignment horizontal="center" vertical="top"/>
    </xf>
    <xf numFmtId="0" fontId="9" fillId="0" borderId="79" xfId="0" applyNumberFormat="1" applyFont="1" applyBorder="1" applyAlignment="1">
      <alignment horizontal="center" vertical="top"/>
    </xf>
    <xf numFmtId="0" fontId="9" fillId="0" borderId="81" xfId="0" applyNumberFormat="1" applyFont="1" applyBorder="1" applyAlignment="1">
      <alignment horizontal="center" vertical="top"/>
    </xf>
    <xf numFmtId="0" fontId="9" fillId="4" borderId="82" xfId="0" applyFont="1" applyFill="1" applyBorder="1" applyAlignment="1">
      <alignment horizontal="center" vertical="top"/>
    </xf>
    <xf numFmtId="0" fontId="9" fillId="4" borderId="86" xfId="0" applyFont="1" applyFill="1" applyBorder="1" applyAlignment="1">
      <alignment horizontal="center" vertical="top"/>
    </xf>
    <xf numFmtId="0" fontId="9" fillId="4" borderId="85" xfId="0" applyFont="1" applyFill="1" applyBorder="1" applyAlignment="1">
      <alignment horizontal="left" vertical="top" wrapText="1"/>
    </xf>
    <xf numFmtId="0" fontId="9" fillId="4" borderId="25" xfId="0" applyFont="1" applyFill="1" applyBorder="1" applyAlignment="1">
      <alignment horizontal="left" vertical="top" wrapText="1"/>
    </xf>
    <xf numFmtId="0" fontId="9" fillId="4" borderId="26" xfId="0" applyFont="1" applyFill="1" applyBorder="1" applyAlignment="1">
      <alignment horizontal="center" vertical="top"/>
    </xf>
    <xf numFmtId="0" fontId="5" fillId="4" borderId="34" xfId="0" applyFont="1" applyFill="1" applyBorder="1" applyAlignment="1">
      <alignment horizontal="center" vertical="top" wrapText="1"/>
    </xf>
    <xf numFmtId="0" fontId="5" fillId="4" borderId="31" xfId="0" applyFont="1" applyFill="1" applyBorder="1" applyAlignment="1">
      <alignment horizontal="center" vertical="top" wrapText="1"/>
    </xf>
    <xf numFmtId="0" fontId="12" fillId="4" borderId="31" xfId="0" applyFont="1" applyFill="1" applyBorder="1" applyAlignment="1">
      <alignment horizontal="center" vertical="top" wrapText="1"/>
    </xf>
    <xf numFmtId="0" fontId="9" fillId="0" borderId="4" xfId="0" applyFont="1" applyBorder="1" applyAlignment="1">
      <alignment horizontal="center" vertical="top"/>
    </xf>
    <xf numFmtId="0" fontId="9" fillId="4" borderId="51" xfId="0" applyFont="1" applyFill="1" applyBorder="1" applyAlignment="1">
      <alignment horizontal="center" vertical="top"/>
    </xf>
    <xf numFmtId="0" fontId="9" fillId="4" borderId="82" xfId="0" applyNumberFormat="1" applyFont="1" applyFill="1" applyBorder="1" applyAlignment="1">
      <alignment horizontal="center" vertical="top"/>
    </xf>
    <xf numFmtId="0" fontId="9" fillId="4" borderId="86" xfId="0" applyNumberFormat="1" applyFont="1" applyFill="1" applyBorder="1" applyAlignment="1">
      <alignment horizontal="center" vertical="top"/>
    </xf>
    <xf numFmtId="0" fontId="9" fillId="4" borderId="34" xfId="0" applyNumberFormat="1" applyFont="1" applyFill="1" applyBorder="1" applyAlignment="1">
      <alignment horizontal="center" vertical="top"/>
    </xf>
    <xf numFmtId="0" fontId="9" fillId="0" borderId="80" xfId="0" applyNumberFormat="1" applyFont="1" applyBorder="1" applyAlignment="1">
      <alignment horizontal="center" vertical="top"/>
    </xf>
    <xf numFmtId="0" fontId="6" fillId="0" borderId="40" xfId="0" applyFont="1" applyFill="1" applyBorder="1" applyAlignment="1">
      <alignment horizontal="center" vertical="top" wrapText="1"/>
    </xf>
    <xf numFmtId="0" fontId="6" fillId="0" borderId="43" xfId="0" applyFont="1" applyFill="1" applyBorder="1" applyAlignment="1">
      <alignment horizontal="center" vertical="top" wrapText="1"/>
    </xf>
    <xf numFmtId="49" fontId="11" fillId="0" borderId="40" xfId="0" applyNumberFormat="1" applyFont="1" applyBorder="1" applyAlignment="1">
      <alignment horizontal="center" vertical="top" wrapText="1"/>
    </xf>
    <xf numFmtId="49" fontId="11" fillId="0" borderId="43" xfId="0" applyNumberFormat="1" applyFont="1" applyBorder="1" applyAlignment="1">
      <alignment horizontal="center" vertical="top" wrapText="1"/>
    </xf>
    <xf numFmtId="49" fontId="9" fillId="4" borderId="50" xfId="0" applyNumberFormat="1" applyFont="1" applyFill="1" applyBorder="1" applyAlignment="1">
      <alignment horizontal="center" vertical="top"/>
    </xf>
    <xf numFmtId="0" fontId="9" fillId="0" borderId="43" xfId="0" applyFont="1" applyBorder="1" applyAlignment="1">
      <alignment horizontal="center" vertical="top" wrapText="1"/>
    </xf>
    <xf numFmtId="0" fontId="9" fillId="0" borderId="64" xfId="0" applyFont="1" applyBorder="1" applyAlignment="1">
      <alignment vertical="top" wrapText="1"/>
    </xf>
    <xf numFmtId="0" fontId="9" fillId="0" borderId="77" xfId="0" applyFont="1" applyBorder="1" applyAlignment="1">
      <alignment horizontal="center" vertical="top"/>
    </xf>
    <xf numFmtId="0" fontId="9" fillId="0" borderId="78" xfId="0" applyFont="1" applyBorder="1" applyAlignment="1">
      <alignment horizontal="left" vertical="top" wrapText="1"/>
    </xf>
    <xf numFmtId="0" fontId="9" fillId="4" borderId="80" xfId="0" applyFont="1" applyFill="1" applyBorder="1" applyAlignment="1">
      <alignment horizontal="left" vertical="top" wrapText="1"/>
    </xf>
    <xf numFmtId="0" fontId="9" fillId="0" borderId="7" xfId="0" applyFont="1" applyBorder="1" applyAlignment="1">
      <alignment vertical="top"/>
    </xf>
    <xf numFmtId="0" fontId="5" fillId="0" borderId="53" xfId="0" applyNumberFormat="1" applyFont="1" applyBorder="1" applyAlignment="1">
      <alignment horizontal="center" vertical="top"/>
    </xf>
    <xf numFmtId="0" fontId="5" fillId="4" borderId="33" xfId="0" applyFont="1" applyFill="1" applyBorder="1" applyAlignment="1">
      <alignment horizontal="left" vertical="top" wrapText="1"/>
    </xf>
    <xf numFmtId="49" fontId="5" fillId="4" borderId="16" xfId="0" applyNumberFormat="1" applyFont="1" applyFill="1" applyBorder="1" applyAlignment="1">
      <alignment horizontal="center" vertical="top" wrapText="1"/>
    </xf>
    <xf numFmtId="0" fontId="9" fillId="4" borderId="16" xfId="0" applyFont="1" applyFill="1" applyBorder="1" applyAlignment="1">
      <alignment horizontal="center" vertical="top"/>
    </xf>
    <xf numFmtId="0" fontId="5" fillId="4" borderId="43" xfId="0" applyFont="1" applyFill="1" applyBorder="1" applyAlignment="1">
      <alignment horizontal="center" vertical="top" wrapText="1"/>
    </xf>
    <xf numFmtId="0" fontId="12" fillId="4" borderId="52" xfId="0" applyFont="1" applyFill="1" applyBorder="1" applyAlignment="1">
      <alignment horizontal="center" vertical="top" wrapText="1"/>
    </xf>
    <xf numFmtId="0" fontId="5" fillId="0" borderId="43" xfId="0" applyFont="1" applyFill="1" applyBorder="1" applyAlignment="1">
      <alignment horizontal="center" vertical="top" wrapText="1"/>
    </xf>
    <xf numFmtId="0" fontId="5" fillId="4" borderId="13" xfId="0" applyFont="1" applyFill="1" applyBorder="1" applyAlignment="1">
      <alignment horizontal="left" vertical="top" wrapText="1"/>
    </xf>
    <xf numFmtId="0" fontId="12" fillId="4" borderId="69" xfId="0" applyFont="1" applyFill="1" applyBorder="1" applyAlignment="1">
      <alignment horizontal="center" vertical="top" wrapText="1"/>
    </xf>
    <xf numFmtId="0" fontId="9" fillId="0" borderId="13" xfId="0" applyFont="1" applyBorder="1" applyAlignment="1">
      <alignment vertical="top"/>
    </xf>
    <xf numFmtId="0" fontId="9" fillId="0" borderId="69" xfId="0" applyNumberFormat="1" applyFont="1" applyBorder="1" applyAlignment="1">
      <alignment horizontal="center" vertical="top"/>
    </xf>
    <xf numFmtId="0" fontId="9" fillId="4" borderId="21" xfId="0" applyFont="1" applyFill="1" applyBorder="1" applyAlignment="1">
      <alignment vertical="top" wrapText="1"/>
    </xf>
    <xf numFmtId="0" fontId="9" fillId="0" borderId="43" xfId="0" applyFont="1" applyBorder="1" applyAlignment="1">
      <alignment vertical="top"/>
    </xf>
    <xf numFmtId="0" fontId="9" fillId="4" borderId="87" xfId="0" applyFont="1" applyFill="1" applyBorder="1" applyAlignment="1">
      <alignment vertical="top" wrapText="1"/>
    </xf>
    <xf numFmtId="49" fontId="11" fillId="2" borderId="40" xfId="0" applyNumberFormat="1" applyFont="1" applyFill="1" applyBorder="1" applyAlignment="1">
      <alignment horizontal="center" vertical="top"/>
    </xf>
    <xf numFmtId="49" fontId="11" fillId="2" borderId="31" xfId="0" applyNumberFormat="1" applyFont="1" applyFill="1" applyBorder="1" applyAlignment="1">
      <alignment horizontal="center" vertical="top"/>
    </xf>
    <xf numFmtId="49" fontId="11" fillId="2" borderId="43" xfId="0" applyNumberFormat="1" applyFont="1" applyFill="1" applyBorder="1" applyAlignment="1">
      <alignment horizontal="center" vertical="top"/>
    </xf>
    <xf numFmtId="0" fontId="7" fillId="0" borderId="0" xfId="0" applyFont="1" applyFill="1" applyBorder="1" applyAlignment="1">
      <alignment horizontal="center" vertical="top" wrapText="1"/>
    </xf>
    <xf numFmtId="0" fontId="9" fillId="4" borderId="40" xfId="0" applyNumberFormat="1" applyFont="1" applyFill="1" applyBorder="1" applyAlignment="1">
      <alignment horizontal="center" vertical="top"/>
    </xf>
    <xf numFmtId="0" fontId="9" fillId="4" borderId="41" xfId="0" applyNumberFormat="1" applyFont="1" applyFill="1" applyBorder="1" applyAlignment="1">
      <alignment horizontal="center" vertical="top"/>
    </xf>
    <xf numFmtId="0" fontId="9" fillId="0" borderId="31" xfId="0" applyNumberFormat="1" applyFont="1" applyBorder="1" applyAlignment="1">
      <alignment horizontal="center" vertical="top"/>
    </xf>
    <xf numFmtId="49" fontId="11" fillId="4" borderId="43" xfId="0" applyNumberFormat="1" applyFont="1" applyFill="1" applyBorder="1" applyAlignment="1">
      <alignment vertical="top"/>
    </xf>
    <xf numFmtId="49" fontId="11" fillId="4" borderId="18" xfId="0" applyNumberFormat="1" applyFont="1" applyFill="1" applyBorder="1" applyAlignment="1">
      <alignment vertical="top"/>
    </xf>
    <xf numFmtId="49" fontId="11" fillId="4" borderId="19" xfId="0" applyNumberFormat="1" applyFont="1" applyFill="1" applyBorder="1" applyAlignment="1">
      <alignment vertical="top"/>
    </xf>
    <xf numFmtId="165" fontId="9" fillId="4" borderId="43" xfId="0" applyNumberFormat="1" applyFont="1" applyFill="1" applyBorder="1" applyAlignment="1">
      <alignment horizontal="center" vertical="center" textRotation="90" wrapText="1"/>
    </xf>
    <xf numFmtId="165" fontId="9" fillId="4" borderId="52" xfId="0" applyNumberFormat="1" applyFont="1" applyFill="1" applyBorder="1" applyAlignment="1">
      <alignment horizontal="center" vertical="center" textRotation="90" wrapText="1"/>
    </xf>
    <xf numFmtId="49" fontId="11" fillId="4" borderId="76" xfId="0" applyNumberFormat="1" applyFont="1" applyFill="1" applyBorder="1" applyAlignment="1">
      <alignment horizontal="center" vertical="top"/>
    </xf>
    <xf numFmtId="49" fontId="11" fillId="4" borderId="64" xfId="0" applyNumberFormat="1" applyFont="1" applyFill="1" applyBorder="1" applyAlignment="1">
      <alignment horizontal="center" vertical="top"/>
    </xf>
    <xf numFmtId="49" fontId="11" fillId="4" borderId="23" xfId="0" applyNumberFormat="1" applyFont="1" applyFill="1" applyBorder="1" applyAlignment="1">
      <alignment vertical="top"/>
    </xf>
    <xf numFmtId="0" fontId="3" fillId="0" borderId="90" xfId="0" applyFont="1" applyFill="1" applyBorder="1" applyAlignment="1">
      <alignment horizontal="center" vertical="top" wrapText="1"/>
    </xf>
    <xf numFmtId="0" fontId="5" fillId="0" borderId="28" xfId="0" applyFont="1" applyFill="1" applyBorder="1" applyAlignment="1">
      <alignment horizontal="left" vertical="top" wrapText="1"/>
    </xf>
    <xf numFmtId="0" fontId="5" fillId="0" borderId="43" xfId="0" applyFont="1" applyFill="1" applyBorder="1" applyAlignment="1">
      <alignment horizontal="center" vertical="top"/>
    </xf>
    <xf numFmtId="0" fontId="5" fillId="0" borderId="52" xfId="0" applyFont="1" applyFill="1" applyBorder="1" applyAlignment="1">
      <alignment horizontal="center" vertical="top"/>
    </xf>
    <xf numFmtId="0" fontId="3" fillId="4" borderId="21" xfId="0" applyFont="1" applyFill="1" applyBorder="1" applyAlignment="1">
      <alignment horizontal="left" vertical="top" wrapText="1"/>
    </xf>
    <xf numFmtId="0" fontId="12" fillId="4" borderId="31" xfId="0" applyNumberFormat="1" applyFont="1" applyFill="1" applyBorder="1" applyAlignment="1">
      <alignment horizontal="center" vertical="top"/>
    </xf>
    <xf numFmtId="0" fontId="12" fillId="4" borderId="32" xfId="0" applyNumberFormat="1" applyFont="1" applyFill="1" applyBorder="1" applyAlignment="1">
      <alignment horizontal="center" vertical="top"/>
    </xf>
    <xf numFmtId="49" fontId="11" fillId="4" borderId="40" xfId="0" applyNumberFormat="1" applyFont="1" applyFill="1" applyBorder="1" applyAlignment="1">
      <alignment vertical="top"/>
    </xf>
    <xf numFmtId="49" fontId="11" fillId="4" borderId="64" xfId="0" applyNumberFormat="1" applyFont="1" applyFill="1" applyBorder="1" applyAlignment="1">
      <alignment vertical="top"/>
    </xf>
    <xf numFmtId="49" fontId="11" fillId="0" borderId="60" xfId="0" applyNumberFormat="1" applyFont="1" applyFill="1" applyBorder="1" applyAlignment="1">
      <alignment horizontal="center" vertical="top"/>
    </xf>
    <xf numFmtId="49" fontId="11" fillId="0" borderId="53" xfId="0" applyNumberFormat="1" applyFont="1" applyFill="1" applyBorder="1" applyAlignment="1">
      <alignment horizontal="center" vertical="top"/>
    </xf>
    <xf numFmtId="0" fontId="11" fillId="8" borderId="55" xfId="0" applyFont="1" applyFill="1" applyBorder="1" applyAlignment="1">
      <alignment horizontal="center" vertical="top"/>
    </xf>
    <xf numFmtId="0" fontId="22" fillId="4" borderId="31" xfId="0" applyFont="1" applyFill="1" applyBorder="1" applyAlignment="1"/>
    <xf numFmtId="49" fontId="11" fillId="4" borderId="31" xfId="0" applyNumberFormat="1" applyFont="1" applyFill="1" applyBorder="1" applyAlignment="1">
      <alignment vertical="top"/>
    </xf>
    <xf numFmtId="49" fontId="11" fillId="4" borderId="32" xfId="0" applyNumberFormat="1" applyFont="1" applyFill="1" applyBorder="1" applyAlignment="1">
      <alignment vertical="top"/>
    </xf>
    <xf numFmtId="0" fontId="9" fillId="0" borderId="85" xfId="0" applyFont="1" applyBorder="1" applyAlignment="1">
      <alignment vertical="top" wrapText="1"/>
    </xf>
    <xf numFmtId="0" fontId="9" fillId="0" borderId="32" xfId="0" applyNumberFormat="1" applyFont="1" applyBorder="1" applyAlignment="1">
      <alignment horizontal="center" vertical="top"/>
    </xf>
    <xf numFmtId="49" fontId="9" fillId="4" borderId="38" xfId="0" applyNumberFormat="1" applyFont="1" applyFill="1" applyBorder="1" applyAlignment="1">
      <alignment horizontal="center" vertical="top"/>
    </xf>
    <xf numFmtId="49" fontId="11" fillId="2" borderId="40" xfId="0" applyNumberFormat="1" applyFont="1" applyFill="1" applyBorder="1" applyAlignment="1">
      <alignment horizontal="center" vertical="top"/>
    </xf>
    <xf numFmtId="49" fontId="11" fillId="2" borderId="31" xfId="0" applyNumberFormat="1" applyFont="1" applyFill="1" applyBorder="1" applyAlignment="1">
      <alignment horizontal="center" vertical="top"/>
    </xf>
    <xf numFmtId="49" fontId="11" fillId="4" borderId="17" xfId="0" applyNumberFormat="1" applyFont="1" applyFill="1" applyBorder="1" applyAlignment="1">
      <alignment horizontal="center" vertical="top"/>
    </xf>
    <xf numFmtId="49" fontId="11" fillId="4" borderId="19" xfId="0" applyNumberFormat="1" applyFont="1" applyFill="1" applyBorder="1" applyAlignment="1">
      <alignment horizontal="center" vertical="top"/>
    </xf>
    <xf numFmtId="49" fontId="11" fillId="2" borderId="43" xfId="0" applyNumberFormat="1" applyFont="1" applyFill="1" applyBorder="1" applyAlignment="1">
      <alignment horizontal="center" vertical="top"/>
    </xf>
    <xf numFmtId="0" fontId="9" fillId="4" borderId="38" xfId="0" applyFont="1" applyFill="1" applyBorder="1" applyAlignment="1">
      <alignment vertical="top" wrapText="1"/>
    </xf>
    <xf numFmtId="0" fontId="9" fillId="4" borderId="18" xfId="0" applyFont="1" applyFill="1" applyBorder="1" applyAlignment="1">
      <alignment horizontal="center" vertical="top"/>
    </xf>
    <xf numFmtId="49" fontId="9" fillId="0" borderId="60" xfId="0" applyNumberFormat="1" applyFont="1" applyBorder="1" applyAlignment="1">
      <alignment horizontal="center" vertical="top"/>
    </xf>
    <xf numFmtId="0" fontId="9" fillId="4" borderId="38" xfId="0" applyFont="1" applyFill="1" applyBorder="1" applyAlignment="1">
      <alignment horizontal="center" vertical="top" wrapText="1"/>
    </xf>
    <xf numFmtId="0" fontId="9" fillId="4" borderId="16" xfId="0" applyFont="1" applyFill="1" applyBorder="1" applyAlignment="1">
      <alignment horizontal="center" vertical="top" wrapText="1"/>
    </xf>
    <xf numFmtId="0" fontId="11" fillId="0" borderId="53" xfId="4" applyNumberFormat="1" applyFont="1" applyBorder="1" applyAlignment="1">
      <alignment horizontal="center" vertical="top"/>
    </xf>
    <xf numFmtId="0" fontId="9" fillId="4" borderId="85" xfId="0" applyFont="1" applyFill="1" applyBorder="1" applyAlignment="1">
      <alignment vertical="top" wrapText="1"/>
    </xf>
    <xf numFmtId="49" fontId="9" fillId="4" borderId="88" xfId="0" applyNumberFormat="1" applyFont="1" applyFill="1" applyBorder="1" applyAlignment="1">
      <alignment horizontal="center" vertical="top"/>
    </xf>
    <xf numFmtId="49" fontId="9" fillId="4" borderId="86" xfId="0" applyNumberFormat="1" applyFont="1" applyFill="1" applyBorder="1" applyAlignment="1">
      <alignment horizontal="center" vertical="top"/>
    </xf>
    <xf numFmtId="0" fontId="6" fillId="0" borderId="22" xfId="0" applyFont="1" applyFill="1" applyBorder="1" applyAlignment="1">
      <alignment horizontal="center" vertical="center" textRotation="90"/>
    </xf>
    <xf numFmtId="0" fontId="6" fillId="0" borderId="70" xfId="0" applyFont="1" applyFill="1" applyBorder="1" applyAlignment="1">
      <alignment horizontal="center" vertical="center" textRotation="90"/>
    </xf>
    <xf numFmtId="0" fontId="7" fillId="0" borderId="76" xfId="0" applyFont="1" applyFill="1" applyBorder="1" applyAlignment="1">
      <alignment vertical="top" wrapText="1"/>
    </xf>
    <xf numFmtId="0" fontId="7" fillId="0" borderId="64" xfId="0" applyFont="1" applyFill="1" applyBorder="1" applyAlignment="1">
      <alignment vertical="top" wrapText="1"/>
    </xf>
    <xf numFmtId="0" fontId="7" fillId="0" borderId="45" xfId="0" applyFont="1" applyFill="1" applyBorder="1" applyAlignment="1">
      <alignment vertical="top" wrapText="1"/>
    </xf>
    <xf numFmtId="0" fontId="7" fillId="0" borderId="72" xfId="0" applyFont="1" applyFill="1" applyBorder="1" applyAlignment="1">
      <alignment vertical="top" wrapText="1"/>
    </xf>
    <xf numFmtId="0" fontId="7" fillId="0" borderId="0" xfId="0" applyFont="1" applyFill="1" applyBorder="1" applyAlignment="1">
      <alignment vertical="top" wrapText="1"/>
    </xf>
    <xf numFmtId="0" fontId="7" fillId="0" borderId="65" xfId="0" applyFont="1" applyFill="1" applyBorder="1" applyAlignment="1">
      <alignment vertical="top" wrapText="1"/>
    </xf>
    <xf numFmtId="0" fontId="9" fillId="4" borderId="0" xfId="0" applyFont="1" applyFill="1" applyAlignment="1">
      <alignment vertical="top"/>
    </xf>
    <xf numFmtId="0" fontId="9" fillId="0" borderId="97" xfId="0" applyNumberFormat="1" applyFont="1" applyBorder="1" applyAlignment="1">
      <alignment horizontal="center" vertical="top"/>
    </xf>
    <xf numFmtId="0" fontId="9" fillId="4" borderId="7" xfId="0" applyFont="1" applyFill="1" applyBorder="1" applyAlignment="1">
      <alignment horizontal="center" vertical="top"/>
    </xf>
    <xf numFmtId="0" fontId="9" fillId="0" borderId="4" xfId="0" applyFont="1" applyFill="1" applyBorder="1" applyAlignment="1">
      <alignment horizontal="center" vertical="top" wrapText="1"/>
    </xf>
    <xf numFmtId="0" fontId="9" fillId="0" borderId="16" xfId="0" applyFont="1" applyBorder="1" applyAlignment="1">
      <alignment vertical="top"/>
    </xf>
    <xf numFmtId="0" fontId="9" fillId="0" borderId="53" xfId="0" applyFont="1" applyBorder="1" applyAlignment="1">
      <alignment vertical="top"/>
    </xf>
    <xf numFmtId="0" fontId="9" fillId="0" borderId="82" xfId="0" applyFont="1" applyBorder="1" applyAlignment="1">
      <alignment vertical="top"/>
    </xf>
    <xf numFmtId="0" fontId="9" fillId="4" borderId="88" xfId="0" applyFont="1" applyFill="1" applyBorder="1" applyAlignment="1">
      <alignment horizontal="center" vertical="top"/>
    </xf>
    <xf numFmtId="0" fontId="9" fillId="0" borderId="86" xfId="0" applyFont="1" applyBorder="1" applyAlignment="1">
      <alignment vertical="top"/>
    </xf>
    <xf numFmtId="0" fontId="9" fillId="0" borderId="1" xfId="0" applyFont="1" applyFill="1" applyBorder="1" applyAlignment="1">
      <alignment horizontal="center" vertical="top" wrapText="1"/>
    </xf>
    <xf numFmtId="49" fontId="11" fillId="4" borderId="19" xfId="0" applyNumberFormat="1" applyFont="1" applyFill="1" applyBorder="1" applyAlignment="1">
      <alignment horizontal="center" vertical="top"/>
    </xf>
    <xf numFmtId="49" fontId="11" fillId="2" borderId="43" xfId="0" applyNumberFormat="1" applyFont="1" applyFill="1" applyBorder="1" applyAlignment="1">
      <alignment horizontal="center" vertical="top"/>
    </xf>
    <xf numFmtId="0" fontId="9" fillId="4" borderId="44" xfId="0" applyFont="1" applyFill="1" applyBorder="1" applyAlignment="1">
      <alignment horizontal="left" vertical="top" wrapText="1"/>
    </xf>
    <xf numFmtId="0" fontId="9" fillId="4" borderId="20" xfId="0" applyFont="1" applyFill="1" applyBorder="1" applyAlignment="1">
      <alignment vertical="top"/>
    </xf>
    <xf numFmtId="0" fontId="9" fillId="4" borderId="17" xfId="0" applyFont="1" applyFill="1" applyBorder="1" applyAlignment="1">
      <alignment horizontal="center" vertical="top"/>
    </xf>
    <xf numFmtId="0" fontId="9" fillId="4" borderId="93" xfId="0" applyFont="1" applyFill="1" applyBorder="1" applyAlignment="1">
      <alignment horizontal="left" vertical="top" wrapText="1"/>
    </xf>
    <xf numFmtId="0" fontId="9" fillId="4" borderId="91" xfId="0" applyFont="1" applyFill="1" applyBorder="1" applyAlignment="1">
      <alignment horizontal="center" vertical="top"/>
    </xf>
    <xf numFmtId="0" fontId="9" fillId="0" borderId="92" xfId="0" applyFont="1" applyBorder="1" applyAlignment="1">
      <alignment vertical="top"/>
    </xf>
    <xf numFmtId="0" fontId="9" fillId="4" borderId="49" xfId="0" applyFont="1" applyFill="1" applyBorder="1" applyAlignment="1">
      <alignment horizontal="center" vertical="top"/>
    </xf>
    <xf numFmtId="0" fontId="9" fillId="0" borderId="38" xfId="0" applyFont="1" applyBorder="1" applyAlignment="1">
      <alignment vertical="top"/>
    </xf>
    <xf numFmtId="0" fontId="9" fillId="0" borderId="60" xfId="0" applyFont="1" applyBorder="1" applyAlignment="1">
      <alignment vertical="top"/>
    </xf>
    <xf numFmtId="0" fontId="4" fillId="8" borderId="10" xfId="0" applyFont="1" applyFill="1" applyBorder="1" applyAlignment="1">
      <alignment horizontal="center" vertical="top"/>
    </xf>
    <xf numFmtId="49" fontId="9" fillId="4" borderId="99" xfId="0" applyNumberFormat="1" applyFont="1" applyFill="1" applyBorder="1" applyAlignment="1">
      <alignment horizontal="center" vertical="top"/>
    </xf>
    <xf numFmtId="3" fontId="9" fillId="0" borderId="2" xfId="0" applyNumberFormat="1" applyFont="1" applyBorder="1" applyAlignment="1">
      <alignment horizontal="right" vertical="top"/>
    </xf>
    <xf numFmtId="3" fontId="9" fillId="4" borderId="4" xfId="0" applyNumberFormat="1" applyFont="1" applyFill="1" applyBorder="1" applyAlignment="1">
      <alignment horizontal="right" vertical="top"/>
    </xf>
    <xf numFmtId="3" fontId="9" fillId="4" borderId="54" xfId="0" applyNumberFormat="1" applyFont="1" applyFill="1" applyBorder="1" applyAlignment="1">
      <alignment horizontal="right" vertical="top"/>
    </xf>
    <xf numFmtId="3" fontId="9" fillId="4" borderId="1" xfId="0" applyNumberFormat="1" applyFont="1" applyFill="1" applyBorder="1" applyAlignment="1">
      <alignment horizontal="right" vertical="top"/>
    </xf>
    <xf numFmtId="3" fontId="9" fillId="4" borderId="59" xfId="0" applyNumberFormat="1" applyFont="1" applyFill="1" applyBorder="1" applyAlignment="1">
      <alignment horizontal="right" vertical="top"/>
    </xf>
    <xf numFmtId="3" fontId="11" fillId="2" borderId="3" xfId="0" applyNumberFormat="1" applyFont="1" applyFill="1" applyBorder="1" applyAlignment="1">
      <alignment vertical="top"/>
    </xf>
    <xf numFmtId="3" fontId="11" fillId="2" borderId="95" xfId="0" applyNumberFormat="1" applyFont="1" applyFill="1" applyBorder="1" applyAlignment="1">
      <alignment vertical="top"/>
    </xf>
    <xf numFmtId="0" fontId="9" fillId="0" borderId="23" xfId="0" applyFont="1" applyBorder="1" applyAlignment="1">
      <alignment horizontal="right" vertical="top"/>
    </xf>
    <xf numFmtId="0" fontId="9" fillId="0" borderId="41" xfId="0" applyNumberFormat="1" applyFont="1" applyBorder="1" applyAlignment="1">
      <alignment horizontal="center" vertical="top"/>
    </xf>
    <xf numFmtId="0" fontId="9" fillId="0" borderId="32" xfId="0" applyNumberFormat="1" applyFont="1" applyBorder="1" applyAlignment="1">
      <alignment horizontal="center" vertical="top"/>
    </xf>
    <xf numFmtId="0" fontId="9" fillId="0" borderId="40" xfId="0" applyNumberFormat="1" applyFont="1" applyBorder="1" applyAlignment="1">
      <alignment horizontal="center" vertical="top"/>
    </xf>
    <xf numFmtId="0" fontId="9" fillId="0" borderId="31" xfId="0" applyNumberFormat="1" applyFont="1" applyBorder="1" applyAlignment="1">
      <alignment horizontal="center" vertical="top"/>
    </xf>
    <xf numFmtId="0" fontId="5" fillId="0" borderId="32" xfId="0" applyNumberFormat="1" applyFont="1" applyBorder="1" applyAlignment="1">
      <alignment horizontal="center" vertical="top"/>
    </xf>
    <xf numFmtId="3" fontId="9" fillId="8" borderId="83" xfId="0" applyNumberFormat="1" applyFont="1" applyFill="1" applyBorder="1" applyAlignment="1">
      <alignment horizontal="right" vertical="top"/>
    </xf>
    <xf numFmtId="3" fontId="9" fillId="0" borderId="83" xfId="0" applyNumberFormat="1" applyFont="1" applyBorder="1" applyAlignment="1">
      <alignment horizontal="right" vertical="top"/>
    </xf>
    <xf numFmtId="3" fontId="9" fillId="8" borderId="2" xfId="0" applyNumberFormat="1" applyFont="1" applyFill="1" applyBorder="1" applyAlignment="1">
      <alignment horizontal="right" vertical="top"/>
    </xf>
    <xf numFmtId="3" fontId="9" fillId="0" borderId="73" xfId="0" applyNumberFormat="1" applyFont="1" applyBorder="1" applyAlignment="1">
      <alignment horizontal="right" vertical="top"/>
    </xf>
    <xf numFmtId="3" fontId="9" fillId="8" borderId="4" xfId="0" applyNumberFormat="1" applyFont="1" applyFill="1" applyBorder="1" applyAlignment="1">
      <alignment horizontal="right" vertical="top"/>
    </xf>
    <xf numFmtId="3" fontId="9" fillId="0" borderId="54" xfId="0" applyNumberFormat="1" applyFont="1" applyBorder="1" applyAlignment="1">
      <alignment horizontal="right" vertical="top"/>
    </xf>
    <xf numFmtId="3" fontId="9" fillId="8" borderId="1" xfId="0" applyNumberFormat="1" applyFont="1" applyFill="1" applyBorder="1" applyAlignment="1">
      <alignment horizontal="right" vertical="top"/>
    </xf>
    <xf numFmtId="3" fontId="9" fillId="4" borderId="65" xfId="0" applyNumberFormat="1" applyFont="1" applyFill="1" applyBorder="1" applyAlignment="1">
      <alignment horizontal="right" vertical="top"/>
    </xf>
    <xf numFmtId="3" fontId="11" fillId="8" borderId="10" xfId="0" applyNumberFormat="1" applyFont="1" applyFill="1" applyBorder="1" applyAlignment="1">
      <alignment horizontal="right" vertical="top"/>
    </xf>
    <xf numFmtId="3" fontId="11" fillId="8" borderId="23" xfId="0" applyNumberFormat="1" applyFont="1" applyFill="1" applyBorder="1" applyAlignment="1">
      <alignment horizontal="right" vertical="top"/>
    </xf>
    <xf numFmtId="3" fontId="9" fillId="0" borderId="12" xfId="0" applyNumberFormat="1" applyFont="1" applyBorder="1" applyAlignment="1">
      <alignment horizontal="right" vertical="top"/>
    </xf>
    <xf numFmtId="3" fontId="11" fillId="8" borderId="13" xfId="0" applyNumberFormat="1" applyFont="1" applyFill="1" applyBorder="1" applyAlignment="1">
      <alignment horizontal="right" vertical="top"/>
    </xf>
    <xf numFmtId="3" fontId="7" fillId="0" borderId="12" xfId="0" applyNumberFormat="1" applyFont="1" applyFill="1" applyBorder="1" applyAlignment="1">
      <alignment horizontal="right" vertical="top"/>
    </xf>
    <xf numFmtId="3" fontId="11" fillId="8" borderId="5" xfId="0" applyNumberFormat="1" applyFont="1" applyFill="1" applyBorder="1" applyAlignment="1">
      <alignment horizontal="right" vertical="top"/>
    </xf>
    <xf numFmtId="3" fontId="9" fillId="0" borderId="1" xfId="0" applyNumberFormat="1" applyFont="1" applyBorder="1" applyAlignment="1">
      <alignment horizontal="right" vertical="top"/>
    </xf>
    <xf numFmtId="3" fontId="11" fillId="8" borderId="14" xfId="0" applyNumberFormat="1" applyFont="1" applyFill="1" applyBorder="1" applyAlignment="1">
      <alignment horizontal="right" vertical="top"/>
    </xf>
    <xf numFmtId="3" fontId="9" fillId="0" borderId="4" xfId="0" applyNumberFormat="1" applyFont="1" applyBorder="1" applyAlignment="1">
      <alignment horizontal="right" vertical="top"/>
    </xf>
    <xf numFmtId="3" fontId="9" fillId="8" borderId="65" xfId="0" applyNumberFormat="1" applyFont="1" applyFill="1" applyBorder="1" applyAlignment="1">
      <alignment horizontal="right" vertical="top"/>
    </xf>
    <xf numFmtId="3" fontId="9" fillId="4" borderId="2" xfId="0" applyNumberFormat="1" applyFont="1" applyFill="1" applyBorder="1" applyAlignment="1">
      <alignment horizontal="right" vertical="top"/>
    </xf>
    <xf numFmtId="3" fontId="9" fillId="0" borderId="22" xfId="0" applyNumberFormat="1" applyFont="1" applyBorder="1" applyAlignment="1">
      <alignment horizontal="right" vertical="top"/>
    </xf>
    <xf numFmtId="3" fontId="9" fillId="4" borderId="8" xfId="0" applyNumberFormat="1" applyFont="1" applyFill="1" applyBorder="1" applyAlignment="1">
      <alignment horizontal="right" vertical="top"/>
    </xf>
    <xf numFmtId="3" fontId="11" fillId="8" borderId="62" xfId="0" applyNumberFormat="1" applyFont="1" applyFill="1" applyBorder="1" applyAlignment="1">
      <alignment horizontal="right" vertical="top"/>
    </xf>
    <xf numFmtId="3" fontId="7" fillId="0" borderId="1" xfId="0" applyNumberFormat="1" applyFont="1" applyFill="1" applyBorder="1" applyAlignment="1">
      <alignment horizontal="right" vertical="top"/>
    </xf>
    <xf numFmtId="3" fontId="6" fillId="8" borderId="21" xfId="0" applyNumberFormat="1" applyFont="1" applyFill="1" applyBorder="1" applyAlignment="1">
      <alignment horizontal="right" vertical="top"/>
    </xf>
    <xf numFmtId="0" fontId="5" fillId="3" borderId="82" xfId="0" applyFont="1" applyFill="1" applyBorder="1" applyAlignment="1">
      <alignment horizontal="center" vertical="top"/>
    </xf>
    <xf numFmtId="0" fontId="5" fillId="3" borderId="86" xfId="0" applyFont="1" applyFill="1" applyBorder="1" applyAlignment="1">
      <alignment horizontal="center" vertical="top"/>
    </xf>
    <xf numFmtId="3" fontId="2" fillId="8" borderId="5" xfId="0" applyNumberFormat="1" applyFont="1" applyFill="1" applyBorder="1" applyAlignment="1">
      <alignment horizontal="right" vertical="center"/>
    </xf>
    <xf numFmtId="3" fontId="9" fillId="8" borderId="46" xfId="0" applyNumberFormat="1" applyFont="1" applyFill="1" applyBorder="1" applyAlignment="1">
      <alignment horizontal="right" vertical="top"/>
    </xf>
    <xf numFmtId="3" fontId="9" fillId="8" borderId="57" xfId="0" applyNumberFormat="1" applyFont="1" applyFill="1" applyBorder="1" applyAlignment="1">
      <alignment horizontal="right" vertical="top"/>
    </xf>
    <xf numFmtId="3" fontId="2" fillId="8" borderId="14" xfId="0" applyNumberFormat="1" applyFont="1" applyFill="1" applyBorder="1" applyAlignment="1">
      <alignment horizontal="right" vertical="center"/>
    </xf>
    <xf numFmtId="3" fontId="9" fillId="0" borderId="65" xfId="0" applyNumberFormat="1" applyFont="1" applyBorder="1" applyAlignment="1">
      <alignment horizontal="right" vertical="top"/>
    </xf>
    <xf numFmtId="3" fontId="9" fillId="0" borderId="57" xfId="0" applyNumberFormat="1" applyFont="1" applyBorder="1" applyAlignment="1">
      <alignment horizontal="right" vertical="top"/>
    </xf>
    <xf numFmtId="3" fontId="9" fillId="0" borderId="7" xfId="0" applyNumberFormat="1" applyFont="1" applyFill="1" applyBorder="1" applyAlignment="1">
      <alignment horizontal="right" vertical="center"/>
    </xf>
    <xf numFmtId="3" fontId="11" fillId="8" borderId="47" xfId="0" applyNumberFormat="1" applyFont="1" applyFill="1" applyBorder="1" applyAlignment="1">
      <alignment horizontal="right" vertical="top"/>
    </xf>
    <xf numFmtId="3" fontId="11" fillId="2" borderId="3" xfId="0" applyNumberFormat="1" applyFont="1" applyFill="1" applyBorder="1" applyAlignment="1">
      <alignment horizontal="right" vertical="top"/>
    </xf>
    <xf numFmtId="3" fontId="9" fillId="8" borderId="0" xfId="0" applyNumberFormat="1" applyFont="1" applyFill="1" applyBorder="1" applyAlignment="1">
      <alignment horizontal="right" vertical="top"/>
    </xf>
    <xf numFmtId="3" fontId="7" fillId="8" borderId="65" xfId="0" applyNumberFormat="1" applyFont="1" applyFill="1" applyBorder="1" applyAlignment="1">
      <alignment horizontal="right" vertical="top"/>
    </xf>
    <xf numFmtId="3" fontId="11" fillId="2" borderId="9" xfId="0" applyNumberFormat="1" applyFont="1" applyFill="1" applyBorder="1" applyAlignment="1">
      <alignment horizontal="right" vertical="top"/>
    </xf>
    <xf numFmtId="3" fontId="11" fillId="9" borderId="9" xfId="0" applyNumberFormat="1" applyFont="1" applyFill="1" applyBorder="1" applyAlignment="1">
      <alignment horizontal="right" vertical="top"/>
    </xf>
    <xf numFmtId="3" fontId="11" fillId="9" borderId="3" xfId="0" applyNumberFormat="1" applyFont="1" applyFill="1" applyBorder="1" applyAlignment="1">
      <alignment horizontal="right" vertical="top"/>
    </xf>
    <xf numFmtId="3" fontId="11" fillId="7" borderId="9" xfId="0" applyNumberFormat="1" applyFont="1" applyFill="1" applyBorder="1" applyAlignment="1">
      <alignment horizontal="right" vertical="top"/>
    </xf>
    <xf numFmtId="3" fontId="11" fillId="7" borderId="37" xfId="0" applyNumberFormat="1" applyFont="1" applyFill="1" applyBorder="1" applyAlignment="1">
      <alignment horizontal="right" vertical="top" wrapText="1"/>
    </xf>
    <xf numFmtId="3" fontId="9" fillId="8" borderId="8" xfId="0" applyNumberFormat="1" applyFont="1" applyFill="1" applyBorder="1" applyAlignment="1">
      <alignment horizontal="right" vertical="top" wrapText="1"/>
    </xf>
    <xf numFmtId="3" fontId="9" fillId="8" borderId="2" xfId="0" applyNumberFormat="1" applyFont="1" applyFill="1" applyBorder="1" applyAlignment="1">
      <alignment horizontal="right" vertical="top" wrapText="1"/>
    </xf>
    <xf numFmtId="3" fontId="9" fillId="0" borderId="8" xfId="0" applyNumberFormat="1" applyFont="1" applyFill="1" applyBorder="1" applyAlignment="1">
      <alignment horizontal="right" vertical="top" wrapText="1"/>
    </xf>
    <xf numFmtId="3" fontId="9" fillId="0" borderId="2" xfId="0" applyNumberFormat="1" applyFont="1" applyFill="1" applyBorder="1" applyAlignment="1">
      <alignment horizontal="right" vertical="top" wrapText="1"/>
    </xf>
    <xf numFmtId="3" fontId="11" fillId="7" borderId="7" xfId="0" applyNumberFormat="1" applyFont="1" applyFill="1" applyBorder="1" applyAlignment="1">
      <alignment horizontal="right" vertical="top" wrapText="1"/>
    </xf>
    <xf numFmtId="3" fontId="11" fillId="7" borderId="4" xfId="0" applyNumberFormat="1" applyFont="1" applyFill="1" applyBorder="1" applyAlignment="1">
      <alignment horizontal="right" vertical="top" wrapText="1"/>
    </xf>
    <xf numFmtId="3" fontId="11" fillId="8" borderId="13" xfId="0" applyNumberFormat="1" applyFont="1" applyFill="1" applyBorder="1" applyAlignment="1">
      <alignment horizontal="right" vertical="top" wrapText="1"/>
    </xf>
    <xf numFmtId="3" fontId="11" fillId="8" borderId="10" xfId="0" applyNumberFormat="1" applyFont="1" applyFill="1" applyBorder="1" applyAlignment="1">
      <alignment horizontal="right" vertical="top" wrapText="1"/>
    </xf>
    <xf numFmtId="3" fontId="9" fillId="8" borderId="12" xfId="0" applyNumberFormat="1" applyFont="1" applyFill="1" applyBorder="1" applyAlignment="1">
      <alignment horizontal="right" vertical="top"/>
    </xf>
    <xf numFmtId="3" fontId="9" fillId="4" borderId="0" xfId="0" applyNumberFormat="1" applyFont="1" applyFill="1" applyBorder="1" applyAlignment="1">
      <alignment horizontal="right" vertical="top"/>
    </xf>
    <xf numFmtId="0" fontId="9" fillId="4" borderId="4" xfId="0" applyFont="1" applyFill="1" applyBorder="1" applyAlignment="1">
      <alignment horizontal="center" vertical="top"/>
    </xf>
    <xf numFmtId="3" fontId="7" fillId="4" borderId="4" xfId="0" applyNumberFormat="1" applyFont="1" applyFill="1" applyBorder="1" applyAlignment="1">
      <alignment horizontal="right" vertical="top"/>
    </xf>
    <xf numFmtId="3" fontId="7" fillId="8" borderId="0" xfId="0" applyNumberFormat="1" applyFont="1" applyFill="1" applyBorder="1" applyAlignment="1">
      <alignment horizontal="right" vertical="top"/>
    </xf>
    <xf numFmtId="3" fontId="9" fillId="4" borderId="83" xfId="0" applyNumberFormat="1" applyFont="1" applyFill="1" applyBorder="1" applyAlignment="1">
      <alignment horizontal="right" vertical="top"/>
    </xf>
    <xf numFmtId="3" fontId="9" fillId="4" borderId="12" xfId="0" applyNumberFormat="1" applyFont="1" applyFill="1" applyBorder="1" applyAlignment="1">
      <alignment horizontal="right" vertical="top"/>
    </xf>
    <xf numFmtId="3" fontId="7" fillId="4" borderId="1" xfId="0" applyNumberFormat="1" applyFont="1" applyFill="1" applyBorder="1" applyAlignment="1">
      <alignment horizontal="right" vertical="top"/>
    </xf>
    <xf numFmtId="3" fontId="11" fillId="7" borderId="3" xfId="0" applyNumberFormat="1" applyFont="1" applyFill="1" applyBorder="1" applyAlignment="1">
      <alignment horizontal="right" vertical="top"/>
    </xf>
    <xf numFmtId="3" fontId="9" fillId="8" borderId="0" xfId="0" applyNumberFormat="1" applyFont="1" applyFill="1" applyBorder="1" applyAlignment="1">
      <alignment horizontal="right" vertical="top" wrapText="1"/>
    </xf>
    <xf numFmtId="3" fontId="11" fillId="2" borderId="9" xfId="0" applyNumberFormat="1" applyFont="1" applyFill="1" applyBorder="1" applyAlignment="1">
      <alignment vertical="top"/>
    </xf>
    <xf numFmtId="3" fontId="7" fillId="4" borderId="54" xfId="0" applyNumberFormat="1" applyFont="1" applyFill="1" applyBorder="1" applyAlignment="1">
      <alignment horizontal="right" vertical="top"/>
    </xf>
    <xf numFmtId="3" fontId="11" fillId="8" borderId="61" xfId="0" applyNumberFormat="1" applyFont="1" applyFill="1" applyBorder="1" applyAlignment="1">
      <alignment horizontal="right" vertical="top"/>
    </xf>
    <xf numFmtId="3" fontId="11" fillId="8" borderId="55" xfId="0" applyNumberFormat="1" applyFont="1" applyFill="1" applyBorder="1" applyAlignment="1">
      <alignment horizontal="right" vertical="top"/>
    </xf>
    <xf numFmtId="3" fontId="9" fillId="8" borderId="50" xfId="0" applyNumberFormat="1" applyFont="1" applyFill="1" applyBorder="1" applyAlignment="1">
      <alignment horizontal="right" vertical="top"/>
    </xf>
    <xf numFmtId="3" fontId="11" fillId="8" borderId="7" xfId="0" applyNumberFormat="1" applyFont="1" applyFill="1" applyBorder="1" applyAlignment="1">
      <alignment horizontal="right" vertical="top"/>
    </xf>
    <xf numFmtId="3" fontId="7" fillId="8" borderId="6" xfId="0" applyNumberFormat="1" applyFont="1" applyFill="1" applyBorder="1" applyAlignment="1">
      <alignment horizontal="right" vertical="top"/>
    </xf>
    <xf numFmtId="3" fontId="11" fillId="8" borderId="4" xfId="0" applyNumberFormat="1" applyFont="1" applyFill="1" applyBorder="1" applyAlignment="1">
      <alignment horizontal="right" vertical="top"/>
    </xf>
    <xf numFmtId="165" fontId="9" fillId="4" borderId="45" xfId="0" applyNumberFormat="1" applyFont="1" applyFill="1" applyBorder="1" applyAlignment="1">
      <alignment horizontal="left" vertical="top" wrapText="1"/>
    </xf>
    <xf numFmtId="0" fontId="11" fillId="4" borderId="52" xfId="4" applyNumberFormat="1" applyFont="1" applyFill="1" applyBorder="1" applyAlignment="1">
      <alignment horizontal="center" vertical="top"/>
    </xf>
    <xf numFmtId="0" fontId="7" fillId="4" borderId="43" xfId="0" applyFont="1" applyFill="1" applyBorder="1" applyAlignment="1">
      <alignment vertical="top" wrapText="1"/>
    </xf>
    <xf numFmtId="0" fontId="7" fillId="4" borderId="19" xfId="0" applyFont="1" applyFill="1" applyBorder="1" applyAlignment="1">
      <alignment vertical="top" wrapText="1"/>
    </xf>
    <xf numFmtId="0" fontId="9" fillId="0" borderId="96" xfId="0" applyFont="1" applyFill="1" applyBorder="1" applyAlignment="1">
      <alignment vertical="top" wrapText="1"/>
    </xf>
    <xf numFmtId="0" fontId="7" fillId="4" borderId="64" xfId="0" applyFont="1" applyFill="1" applyBorder="1" applyAlignment="1">
      <alignment vertical="top" wrapText="1"/>
    </xf>
    <xf numFmtId="0" fontId="9" fillId="0" borderId="1" xfId="0" applyFont="1" applyFill="1" applyBorder="1" applyAlignment="1">
      <alignment horizontal="center" vertical="top"/>
    </xf>
    <xf numFmtId="0" fontId="11" fillId="0" borderId="26" xfId="0" applyFont="1" applyFill="1" applyBorder="1" applyAlignment="1">
      <alignment vertical="top" wrapText="1"/>
    </xf>
    <xf numFmtId="0" fontId="9" fillId="0" borderId="38" xfId="0" applyFont="1" applyFill="1" applyBorder="1" applyAlignment="1">
      <alignment vertical="top" wrapText="1"/>
    </xf>
    <xf numFmtId="0" fontId="9" fillId="0" borderId="16" xfId="0" applyFont="1" applyFill="1" applyBorder="1" applyAlignment="1">
      <alignment vertical="top" wrapText="1"/>
    </xf>
    <xf numFmtId="3" fontId="9" fillId="0" borderId="0" xfId="0" applyNumberFormat="1" applyFont="1" applyAlignment="1">
      <alignment vertical="top"/>
    </xf>
    <xf numFmtId="3" fontId="7" fillId="8" borderId="15" xfId="0" applyNumberFormat="1" applyFont="1" applyFill="1" applyBorder="1" applyAlignment="1">
      <alignment horizontal="right" vertical="top"/>
    </xf>
    <xf numFmtId="3" fontId="9" fillId="4" borderId="7" xfId="0" applyNumberFormat="1" applyFont="1" applyFill="1" applyBorder="1" applyAlignment="1">
      <alignment horizontal="right" vertical="top"/>
    </xf>
    <xf numFmtId="49" fontId="9" fillId="0" borderId="52" xfId="0" applyNumberFormat="1" applyFont="1" applyBorder="1" applyAlignment="1">
      <alignment horizontal="center" vertical="top"/>
    </xf>
    <xf numFmtId="0" fontId="9" fillId="0" borderId="0" xfId="0" applyFont="1" applyBorder="1" applyAlignment="1">
      <alignment vertical="top" wrapText="1"/>
    </xf>
    <xf numFmtId="49" fontId="9" fillId="4" borderId="19" xfId="0" applyNumberFormat="1" applyFont="1" applyFill="1" applyBorder="1" applyAlignment="1">
      <alignment horizontal="center" vertical="top"/>
    </xf>
    <xf numFmtId="3" fontId="7" fillId="4" borderId="15" xfId="0" applyNumberFormat="1" applyFont="1" applyFill="1" applyBorder="1" applyAlignment="1">
      <alignment horizontal="right" vertical="top"/>
    </xf>
    <xf numFmtId="49" fontId="11" fillId="2" borderId="43" xfId="0" applyNumberFormat="1" applyFont="1" applyFill="1" applyBorder="1" applyAlignment="1">
      <alignment horizontal="center" vertical="top"/>
    </xf>
    <xf numFmtId="49" fontId="11" fillId="2" borderId="31" xfId="0" applyNumberFormat="1" applyFont="1" applyFill="1" applyBorder="1" applyAlignment="1">
      <alignment horizontal="center" vertical="top"/>
    </xf>
    <xf numFmtId="49" fontId="11" fillId="4" borderId="19" xfId="0" applyNumberFormat="1" applyFont="1" applyFill="1" applyBorder="1" applyAlignment="1">
      <alignment horizontal="center" vertical="top"/>
    </xf>
    <xf numFmtId="0" fontId="11" fillId="4" borderId="40" xfId="0" applyFont="1" applyFill="1" applyBorder="1" applyAlignment="1">
      <alignment horizontal="left" vertical="top" wrapText="1"/>
    </xf>
    <xf numFmtId="0" fontId="11" fillId="8" borderId="13" xfId="0" applyFont="1" applyFill="1" applyBorder="1" applyAlignment="1">
      <alignment horizontal="right" vertical="top" wrapText="1"/>
    </xf>
    <xf numFmtId="0" fontId="9" fillId="4" borderId="38" xfId="0" applyFont="1" applyFill="1" applyBorder="1" applyAlignment="1">
      <alignment horizontal="left" vertical="top" wrapText="1"/>
    </xf>
    <xf numFmtId="49" fontId="11" fillId="0" borderId="41" xfId="0" applyNumberFormat="1" applyFont="1" applyFill="1" applyBorder="1" applyAlignment="1">
      <alignment horizontal="center" vertical="top"/>
    </xf>
    <xf numFmtId="49" fontId="11" fillId="2" borderId="19" xfId="0" applyNumberFormat="1" applyFont="1" applyFill="1" applyBorder="1" applyAlignment="1">
      <alignment horizontal="center" vertical="top"/>
    </xf>
    <xf numFmtId="0" fontId="9" fillId="0" borderId="41" xfId="0" applyNumberFormat="1" applyFont="1" applyBorder="1" applyAlignment="1">
      <alignment horizontal="center" vertical="top"/>
    </xf>
    <xf numFmtId="0" fontId="9" fillId="0" borderId="32" xfId="0" applyNumberFormat="1" applyFont="1" applyBorder="1" applyAlignment="1">
      <alignment horizontal="center" vertical="top"/>
    </xf>
    <xf numFmtId="0" fontId="9" fillId="0" borderId="40" xfId="0" applyNumberFormat="1" applyFont="1" applyBorder="1" applyAlignment="1">
      <alignment horizontal="center" vertical="top"/>
    </xf>
    <xf numFmtId="0" fontId="9" fillId="0" borderId="31" xfId="0" applyNumberFormat="1" applyFont="1" applyBorder="1" applyAlignment="1">
      <alignment horizontal="center" vertical="top"/>
    </xf>
    <xf numFmtId="49" fontId="11" fillId="4" borderId="0" xfId="0" applyNumberFormat="1" applyFont="1" applyFill="1" applyBorder="1" applyAlignment="1">
      <alignment horizontal="center" vertical="top"/>
    </xf>
    <xf numFmtId="49" fontId="9" fillId="0" borderId="4" xfId="0" applyNumberFormat="1" applyFont="1" applyFill="1" applyBorder="1" applyAlignment="1">
      <alignment horizontal="center" vertical="top"/>
    </xf>
    <xf numFmtId="49" fontId="9" fillId="0" borderId="12" xfId="0" applyNumberFormat="1" applyFont="1" applyFill="1" applyBorder="1" applyAlignment="1">
      <alignment horizontal="center" vertical="top"/>
    </xf>
    <xf numFmtId="0" fontId="9" fillId="0" borderId="0" xfId="0" applyFont="1" applyFill="1" applyBorder="1" applyAlignment="1">
      <alignment vertical="top"/>
    </xf>
    <xf numFmtId="0" fontId="9" fillId="0" borderId="0" xfId="0" applyNumberFormat="1" applyFont="1" applyFill="1" applyBorder="1" applyAlignment="1">
      <alignment horizontal="center" vertical="top"/>
    </xf>
    <xf numFmtId="0" fontId="11" fillId="0" borderId="0" xfId="0" applyNumberFormat="1" applyFont="1" applyFill="1" applyBorder="1" applyAlignment="1">
      <alignment horizontal="center" vertical="top"/>
    </xf>
    <xf numFmtId="165" fontId="9" fillId="0" borderId="0" xfId="0" applyNumberFormat="1" applyFont="1" applyFill="1" applyBorder="1" applyAlignment="1">
      <alignment vertical="top"/>
    </xf>
    <xf numFmtId="165" fontId="9" fillId="4" borderId="43" xfId="0" applyNumberFormat="1" applyFont="1" applyFill="1" applyBorder="1" applyAlignment="1">
      <alignment horizontal="center" vertical="center" wrapText="1"/>
    </xf>
    <xf numFmtId="165" fontId="9" fillId="4" borderId="52" xfId="0" applyNumberFormat="1" applyFont="1" applyFill="1" applyBorder="1" applyAlignment="1">
      <alignment horizontal="center" vertical="center" wrapText="1"/>
    </xf>
    <xf numFmtId="3" fontId="9" fillId="0" borderId="68" xfId="0" applyNumberFormat="1" applyFont="1" applyFill="1" applyBorder="1" applyAlignment="1">
      <alignment horizontal="right" vertical="top"/>
    </xf>
    <xf numFmtId="3" fontId="9" fillId="0" borderId="68" xfId="0" applyNumberFormat="1" applyFont="1" applyBorder="1" applyAlignment="1">
      <alignment horizontal="right" vertical="top"/>
    </xf>
    <xf numFmtId="3" fontId="9" fillId="0" borderId="59" xfId="0" applyNumberFormat="1" applyFont="1" applyBorder="1" applyAlignment="1">
      <alignment horizontal="right" vertical="top"/>
    </xf>
    <xf numFmtId="3" fontId="9" fillId="0" borderId="12" xfId="0" applyNumberFormat="1" applyFont="1" applyFill="1" applyBorder="1" applyAlignment="1">
      <alignment horizontal="right" vertical="center"/>
    </xf>
    <xf numFmtId="3" fontId="9" fillId="0" borderId="4" xfId="0" applyNumberFormat="1" applyFont="1" applyFill="1" applyBorder="1" applyAlignment="1">
      <alignment horizontal="right" vertical="center"/>
    </xf>
    <xf numFmtId="3" fontId="11" fillId="8" borderId="69" xfId="0" applyNumberFormat="1" applyFont="1" applyFill="1" applyBorder="1" applyAlignment="1">
      <alignment horizontal="right" vertical="top"/>
    </xf>
    <xf numFmtId="3" fontId="9" fillId="4" borderId="8" xfId="0" applyNumberFormat="1" applyFont="1" applyFill="1" applyBorder="1" applyAlignment="1">
      <alignment horizontal="right" vertical="top" wrapText="1"/>
    </xf>
    <xf numFmtId="0" fontId="9" fillId="4" borderId="33" xfId="0" applyFont="1" applyFill="1" applyBorder="1" applyAlignment="1">
      <alignment horizontal="left" vertical="top" wrapText="1"/>
    </xf>
    <xf numFmtId="165" fontId="9" fillId="4" borderId="34" xfId="0" applyNumberFormat="1" applyFont="1" applyFill="1" applyBorder="1" applyAlignment="1">
      <alignment horizontal="center" vertical="center" wrapText="1"/>
    </xf>
    <xf numFmtId="165" fontId="9" fillId="4" borderId="35" xfId="0" applyNumberFormat="1" applyFont="1" applyFill="1" applyBorder="1" applyAlignment="1">
      <alignment horizontal="center" vertical="center" wrapText="1"/>
    </xf>
    <xf numFmtId="3" fontId="11" fillId="7" borderId="15" xfId="0" applyNumberFormat="1" applyFont="1" applyFill="1" applyBorder="1" applyAlignment="1">
      <alignment horizontal="right" vertical="top" wrapText="1"/>
    </xf>
    <xf numFmtId="49" fontId="11" fillId="2" borderId="43" xfId="0" applyNumberFormat="1" applyFont="1" applyFill="1" applyBorder="1" applyAlignment="1">
      <alignment horizontal="center" vertical="top"/>
    </xf>
    <xf numFmtId="49" fontId="11" fillId="4" borderId="19" xfId="0" applyNumberFormat="1" applyFont="1" applyFill="1" applyBorder="1" applyAlignment="1">
      <alignment horizontal="center" vertical="top"/>
    </xf>
    <xf numFmtId="0" fontId="9" fillId="4" borderId="28" xfId="0" applyFont="1" applyFill="1" applyBorder="1" applyAlignment="1">
      <alignment vertical="top"/>
    </xf>
    <xf numFmtId="0" fontId="9" fillId="4" borderId="19" xfId="0" applyFont="1" applyFill="1" applyBorder="1" applyAlignment="1">
      <alignment horizontal="center" vertical="top"/>
    </xf>
    <xf numFmtId="0" fontId="9" fillId="0" borderId="102" xfId="0" applyFont="1" applyFill="1" applyBorder="1" applyAlignment="1">
      <alignment horizontal="center" vertical="top" wrapText="1"/>
    </xf>
    <xf numFmtId="3" fontId="9" fillId="4" borderId="102" xfId="0" applyNumberFormat="1" applyFont="1" applyFill="1" applyBorder="1" applyAlignment="1">
      <alignment horizontal="right" vertical="top"/>
    </xf>
    <xf numFmtId="3" fontId="9" fillId="4" borderId="104" xfId="0" applyNumberFormat="1" applyFont="1" applyFill="1" applyBorder="1" applyAlignment="1">
      <alignment horizontal="right" vertical="top"/>
    </xf>
    <xf numFmtId="0" fontId="9" fillId="0" borderId="90" xfId="0" applyFont="1" applyFill="1" applyBorder="1" applyAlignment="1">
      <alignment horizontal="center" vertical="top" wrapText="1"/>
    </xf>
    <xf numFmtId="3" fontId="9" fillId="4" borderId="90" xfId="0" applyNumberFormat="1" applyFont="1" applyFill="1" applyBorder="1" applyAlignment="1">
      <alignment horizontal="right" vertical="top"/>
    </xf>
    <xf numFmtId="3" fontId="9" fillId="8" borderId="105" xfId="0" applyNumberFormat="1" applyFont="1" applyFill="1" applyBorder="1" applyAlignment="1">
      <alignment horizontal="right" vertical="top"/>
    </xf>
    <xf numFmtId="0" fontId="7" fillId="0" borderId="0" xfId="0" applyFont="1" applyFill="1" applyBorder="1" applyAlignment="1">
      <alignment horizontal="center" vertical="top" wrapText="1"/>
    </xf>
    <xf numFmtId="3" fontId="9" fillId="8" borderId="90" xfId="0" applyNumberFormat="1" applyFont="1" applyFill="1" applyBorder="1" applyAlignment="1">
      <alignment horizontal="right" vertical="top"/>
    </xf>
    <xf numFmtId="3" fontId="9" fillId="0" borderId="59" xfId="0" applyNumberFormat="1" applyFont="1" applyFill="1" applyBorder="1" applyAlignment="1">
      <alignment horizontal="right" vertical="top"/>
    </xf>
    <xf numFmtId="3" fontId="9" fillId="4" borderId="73" xfId="0" applyNumberFormat="1" applyFont="1" applyFill="1" applyBorder="1" applyAlignment="1">
      <alignment horizontal="right" vertical="top"/>
    </xf>
    <xf numFmtId="49" fontId="11" fillId="9" borderId="33" xfId="0" applyNumberFormat="1" applyFont="1" applyFill="1" applyBorder="1" applyAlignment="1">
      <alignment horizontal="left" vertical="top"/>
    </xf>
    <xf numFmtId="49" fontId="11" fillId="2" borderId="50" xfId="0" applyNumberFormat="1" applyFont="1" applyFill="1" applyBorder="1" applyAlignment="1">
      <alignment horizontal="left" vertical="top"/>
    </xf>
    <xf numFmtId="0" fontId="9" fillId="4" borderId="43" xfId="0" applyFont="1" applyFill="1" applyBorder="1" applyAlignment="1">
      <alignment vertical="top" wrapText="1"/>
    </xf>
    <xf numFmtId="49" fontId="11" fillId="4" borderId="0" xfId="0" applyNumberFormat="1" applyFont="1" applyFill="1" applyBorder="1" applyAlignment="1">
      <alignment horizontal="center" vertical="top"/>
    </xf>
    <xf numFmtId="3" fontId="28" fillId="7" borderId="15" xfId="0" applyNumberFormat="1" applyFont="1" applyFill="1" applyBorder="1" applyAlignment="1">
      <alignment horizontal="right" vertical="top" wrapText="1"/>
    </xf>
    <xf numFmtId="3" fontId="21" fillId="8" borderId="2" xfId="0" applyNumberFormat="1" applyFont="1" applyFill="1" applyBorder="1" applyAlignment="1">
      <alignment horizontal="right" vertical="top" wrapText="1"/>
    </xf>
    <xf numFmtId="3" fontId="21" fillId="0" borderId="2" xfId="0" applyNumberFormat="1" applyFont="1" applyFill="1" applyBorder="1" applyAlignment="1">
      <alignment horizontal="right" vertical="top" wrapText="1"/>
    </xf>
    <xf numFmtId="3" fontId="21" fillId="4" borderId="2" xfId="0" applyNumberFormat="1" applyFont="1" applyFill="1" applyBorder="1" applyAlignment="1">
      <alignment horizontal="right" vertical="top" wrapText="1"/>
    </xf>
    <xf numFmtId="3" fontId="28" fillId="7" borderId="4" xfId="0" applyNumberFormat="1" applyFont="1" applyFill="1" applyBorder="1" applyAlignment="1">
      <alignment horizontal="right" vertical="top" wrapText="1"/>
    </xf>
    <xf numFmtId="3" fontId="28" fillId="8" borderId="10" xfId="0" applyNumberFormat="1" applyFont="1" applyFill="1" applyBorder="1" applyAlignment="1">
      <alignment horizontal="right" vertical="top" wrapText="1"/>
    </xf>
    <xf numFmtId="0" fontId="9" fillId="4" borderId="31" xfId="0" applyNumberFormat="1" applyFont="1" applyFill="1" applyBorder="1" applyAlignment="1">
      <alignment horizontal="center" vertical="top"/>
    </xf>
    <xf numFmtId="3" fontId="9" fillId="8" borderId="55" xfId="0" applyNumberFormat="1" applyFont="1" applyFill="1" applyBorder="1" applyAlignment="1">
      <alignment horizontal="right" vertical="top"/>
    </xf>
    <xf numFmtId="3" fontId="9" fillId="4" borderId="106" xfId="0" applyNumberFormat="1" applyFont="1" applyFill="1" applyBorder="1" applyAlignment="1">
      <alignment horizontal="right" vertical="top"/>
    </xf>
    <xf numFmtId="3" fontId="9" fillId="4" borderId="7" xfId="0" applyNumberFormat="1" applyFont="1" applyFill="1" applyBorder="1" applyAlignment="1">
      <alignment horizontal="right" vertical="top" wrapText="1"/>
    </xf>
    <xf numFmtId="3" fontId="9" fillId="4" borderId="6" xfId="0" applyNumberFormat="1" applyFont="1" applyFill="1" applyBorder="1" applyAlignment="1">
      <alignment horizontal="right" vertical="top"/>
    </xf>
    <xf numFmtId="3" fontId="3" fillId="4" borderId="11" xfId="0" applyNumberFormat="1" applyFont="1" applyFill="1" applyBorder="1" applyAlignment="1">
      <alignment horizontal="right" vertical="top"/>
    </xf>
    <xf numFmtId="3" fontId="3" fillId="4" borderId="6" xfId="0" applyNumberFormat="1" applyFont="1" applyFill="1" applyBorder="1" applyAlignment="1">
      <alignment horizontal="right" vertical="top"/>
    </xf>
    <xf numFmtId="3" fontId="9" fillId="4" borderId="11" xfId="0" applyNumberFormat="1" applyFont="1" applyFill="1" applyBorder="1" applyAlignment="1">
      <alignment horizontal="right" vertical="top"/>
    </xf>
    <xf numFmtId="0" fontId="9" fillId="0" borderId="20" xfId="0" applyFont="1" applyBorder="1" applyAlignment="1">
      <alignment vertical="top" wrapText="1"/>
    </xf>
    <xf numFmtId="0" fontId="9" fillId="0" borderId="41" xfId="0" applyNumberFormat="1" applyFont="1" applyBorder="1" applyAlignment="1">
      <alignment horizontal="center" vertical="top"/>
    </xf>
    <xf numFmtId="0" fontId="9" fillId="0" borderId="40" xfId="0" applyNumberFormat="1" applyFont="1" applyBorder="1" applyAlignment="1">
      <alignment horizontal="center" vertical="top"/>
    </xf>
    <xf numFmtId="0" fontId="0" fillId="0" borderId="21" xfId="0" applyBorder="1" applyAlignment="1">
      <alignment vertical="top" wrapText="1"/>
    </xf>
    <xf numFmtId="0" fontId="9" fillId="4" borderId="31" xfId="0" applyNumberFormat="1" applyFont="1" applyFill="1" applyBorder="1" applyAlignment="1">
      <alignment horizontal="center" vertical="top"/>
    </xf>
    <xf numFmtId="0" fontId="9" fillId="4" borderId="32" xfId="0" applyNumberFormat="1" applyFont="1" applyFill="1" applyBorder="1" applyAlignment="1">
      <alignment horizontal="center" vertical="top"/>
    </xf>
    <xf numFmtId="3" fontId="9" fillId="4" borderId="107" xfId="0" applyNumberFormat="1" applyFont="1" applyFill="1" applyBorder="1" applyAlignment="1">
      <alignment horizontal="right" vertical="top"/>
    </xf>
    <xf numFmtId="3" fontId="9" fillId="8" borderId="107" xfId="0" applyNumberFormat="1" applyFont="1" applyFill="1" applyBorder="1" applyAlignment="1">
      <alignment horizontal="right" vertical="top"/>
    </xf>
    <xf numFmtId="0" fontId="9" fillId="0" borderId="6" xfId="0" applyFont="1" applyBorder="1" applyAlignment="1">
      <alignment horizontal="center" vertical="top"/>
    </xf>
    <xf numFmtId="3" fontId="9" fillId="0" borderId="90" xfId="0" applyNumberFormat="1" applyFont="1" applyBorder="1" applyAlignment="1">
      <alignment horizontal="right" vertical="top"/>
    </xf>
    <xf numFmtId="0" fontId="7" fillId="0" borderId="34" xfId="0" applyFont="1" applyFill="1" applyBorder="1" applyAlignment="1">
      <alignment vertical="top" wrapText="1"/>
    </xf>
    <xf numFmtId="0" fontId="9" fillId="0" borderId="0" xfId="0" applyFont="1" applyBorder="1" applyAlignment="1">
      <alignment horizontal="right" vertical="top"/>
    </xf>
    <xf numFmtId="0" fontId="11" fillId="8" borderId="5" xfId="0" applyFont="1" applyFill="1" applyBorder="1" applyAlignment="1">
      <alignment horizontal="center" vertical="top" wrapText="1"/>
    </xf>
    <xf numFmtId="49" fontId="11" fillId="0" borderId="31" xfId="0" applyNumberFormat="1" applyFont="1" applyFill="1" applyBorder="1" applyAlignment="1">
      <alignment horizontal="center" vertical="top"/>
    </xf>
    <xf numFmtId="0" fontId="9" fillId="0" borderId="10" xfId="0" applyFont="1" applyFill="1" applyBorder="1" applyAlignment="1">
      <alignment horizontal="center" vertical="top" wrapText="1"/>
    </xf>
    <xf numFmtId="3" fontId="9" fillId="8" borderId="23" xfId="0" applyNumberFormat="1" applyFont="1" applyFill="1" applyBorder="1" applyAlignment="1">
      <alignment horizontal="right" vertical="top" wrapText="1"/>
    </xf>
    <xf numFmtId="3" fontId="9" fillId="4" borderId="13" xfId="0" applyNumberFormat="1" applyFont="1" applyFill="1" applyBorder="1" applyAlignment="1">
      <alignment horizontal="right" vertical="top" wrapText="1"/>
    </xf>
    <xf numFmtId="0" fontId="9" fillId="4" borderId="32" xfId="0" applyNumberFormat="1" applyFont="1" applyFill="1" applyBorder="1" applyAlignment="1">
      <alignment horizontal="center" vertical="top"/>
    </xf>
    <xf numFmtId="3" fontId="9" fillId="4" borderId="10" xfId="0" applyNumberFormat="1" applyFont="1" applyFill="1" applyBorder="1" applyAlignment="1">
      <alignment horizontal="right" vertical="top"/>
    </xf>
    <xf numFmtId="3" fontId="9" fillId="4" borderId="55" xfId="0" applyNumberFormat="1" applyFont="1" applyFill="1" applyBorder="1" applyAlignment="1">
      <alignment horizontal="right" vertical="top"/>
    </xf>
    <xf numFmtId="0" fontId="29" fillId="4" borderId="31" xfId="0" applyFont="1" applyFill="1" applyBorder="1" applyAlignment="1"/>
    <xf numFmtId="3" fontId="9" fillId="0" borderId="43" xfId="0" applyNumberFormat="1" applyFont="1" applyBorder="1" applyAlignment="1">
      <alignment horizontal="center" vertical="top"/>
    </xf>
    <xf numFmtId="3" fontId="9" fillId="4" borderId="43" xfId="0" applyNumberFormat="1" applyFont="1" applyFill="1" applyBorder="1" applyAlignment="1">
      <alignment horizontal="center" vertical="top"/>
    </xf>
    <xf numFmtId="3" fontId="9" fillId="4" borderId="12" xfId="0" applyNumberFormat="1" applyFont="1" applyFill="1" applyBorder="1" applyAlignment="1">
      <alignment vertical="top"/>
    </xf>
    <xf numFmtId="0" fontId="9" fillId="0" borderId="4" xfId="0" applyFont="1" applyBorder="1" applyAlignment="1">
      <alignment vertical="top"/>
    </xf>
    <xf numFmtId="3" fontId="28" fillId="2" borderId="67" xfId="0" applyNumberFormat="1" applyFont="1" applyFill="1" applyBorder="1" applyAlignment="1">
      <alignment horizontal="right" vertical="top"/>
    </xf>
    <xf numFmtId="3" fontId="28" fillId="9" borderId="67" xfId="0" applyNumberFormat="1" applyFont="1" applyFill="1" applyBorder="1" applyAlignment="1">
      <alignment horizontal="right" vertical="top"/>
    </xf>
    <xf numFmtId="3" fontId="28" fillId="7" borderId="67" xfId="0" applyNumberFormat="1" applyFont="1" applyFill="1" applyBorder="1" applyAlignment="1">
      <alignment horizontal="right" vertical="top"/>
    </xf>
    <xf numFmtId="0" fontId="1" fillId="0" borderId="29" xfId="0" applyFont="1" applyBorder="1" applyAlignment="1">
      <alignment vertical="top"/>
    </xf>
    <xf numFmtId="3" fontId="9" fillId="8" borderId="109" xfId="0" applyNumberFormat="1" applyFont="1" applyFill="1" applyBorder="1" applyAlignment="1">
      <alignment horizontal="right" vertical="top"/>
    </xf>
    <xf numFmtId="3" fontId="9" fillId="0" borderId="55" xfId="0" applyNumberFormat="1" applyFont="1" applyBorder="1" applyAlignment="1">
      <alignment horizontal="right" vertical="top"/>
    </xf>
    <xf numFmtId="3" fontId="6" fillId="8" borderId="13" xfId="0" applyNumberFormat="1" applyFont="1" applyFill="1" applyBorder="1" applyAlignment="1">
      <alignment horizontal="right" vertical="top"/>
    </xf>
    <xf numFmtId="3" fontId="6" fillId="8" borderId="10" xfId="0" applyNumberFormat="1" applyFont="1" applyFill="1" applyBorder="1" applyAlignment="1">
      <alignment horizontal="right" vertical="top"/>
    </xf>
    <xf numFmtId="0" fontId="11" fillId="0" borderId="34" xfId="0" applyFont="1" applyFill="1" applyBorder="1" applyAlignment="1">
      <alignment vertical="top" wrapText="1"/>
    </xf>
    <xf numFmtId="3" fontId="9" fillId="8" borderId="6" xfId="0" applyNumberFormat="1" applyFont="1" applyFill="1" applyBorder="1" applyAlignment="1">
      <alignment horizontal="right" vertical="top"/>
    </xf>
    <xf numFmtId="3" fontId="11" fillId="2" borderId="10" xfId="0" applyNumberFormat="1" applyFont="1" applyFill="1" applyBorder="1" applyAlignment="1">
      <alignment horizontal="right" vertical="top"/>
    </xf>
    <xf numFmtId="3" fontId="28" fillId="2" borderId="10" xfId="0" applyNumberFormat="1" applyFont="1" applyFill="1" applyBorder="1" applyAlignment="1">
      <alignment horizontal="right" vertical="top"/>
    </xf>
    <xf numFmtId="3" fontId="9" fillId="0" borderId="74" xfId="0" applyNumberFormat="1" applyFont="1" applyFill="1" applyBorder="1" applyAlignment="1">
      <alignment horizontal="right" vertical="top"/>
    </xf>
    <xf numFmtId="3" fontId="6" fillId="8" borderId="5" xfId="0" applyNumberFormat="1" applyFont="1" applyFill="1" applyBorder="1" applyAlignment="1">
      <alignment horizontal="right" vertical="center"/>
    </xf>
    <xf numFmtId="3" fontId="7" fillId="8" borderId="12" xfId="0" applyNumberFormat="1" applyFont="1" applyFill="1" applyBorder="1" applyAlignment="1">
      <alignment horizontal="right" vertical="top"/>
    </xf>
    <xf numFmtId="3" fontId="7" fillId="4" borderId="12" xfId="0" applyNumberFormat="1" applyFont="1" applyFill="1" applyBorder="1" applyAlignment="1">
      <alignment horizontal="right" vertical="top"/>
    </xf>
    <xf numFmtId="3" fontId="7" fillId="8" borderId="1" xfId="0" applyNumberFormat="1" applyFont="1" applyFill="1" applyBorder="1" applyAlignment="1">
      <alignment horizontal="right" vertical="top"/>
    </xf>
    <xf numFmtId="3" fontId="21" fillId="4" borderId="59" xfId="0" applyNumberFormat="1" applyFont="1" applyFill="1" applyBorder="1" applyAlignment="1">
      <alignment horizontal="right" vertical="top"/>
    </xf>
    <xf numFmtId="3" fontId="21" fillId="0" borderId="59" xfId="0" applyNumberFormat="1" applyFont="1" applyBorder="1" applyAlignment="1">
      <alignment horizontal="right" vertical="top"/>
    </xf>
    <xf numFmtId="3" fontId="28" fillId="8" borderId="10" xfId="0" applyNumberFormat="1" applyFont="1" applyFill="1" applyBorder="1" applyAlignment="1">
      <alignment horizontal="right" vertical="top"/>
    </xf>
    <xf numFmtId="3" fontId="21" fillId="4" borderId="74" xfId="0" applyNumberFormat="1" applyFont="1" applyFill="1" applyBorder="1" applyAlignment="1">
      <alignment horizontal="right" vertical="top"/>
    </xf>
    <xf numFmtId="3" fontId="21" fillId="4" borderId="54" xfId="0" applyNumberFormat="1" applyFont="1" applyFill="1" applyBorder="1" applyAlignment="1">
      <alignment horizontal="right" vertical="top"/>
    </xf>
    <xf numFmtId="3" fontId="28" fillId="8" borderId="5" xfId="0" applyNumberFormat="1" applyFont="1" applyFill="1" applyBorder="1" applyAlignment="1">
      <alignment horizontal="right" vertical="top"/>
    </xf>
    <xf numFmtId="0" fontId="9" fillId="4" borderId="16" xfId="0" applyFont="1" applyFill="1" applyBorder="1" applyAlignment="1">
      <alignment vertical="top" wrapText="1"/>
    </xf>
    <xf numFmtId="49" fontId="11" fillId="9" borderId="28" xfId="0" applyNumberFormat="1" applyFont="1" applyFill="1" applyBorder="1" applyAlignment="1">
      <alignment horizontal="center" vertical="top"/>
    </xf>
    <xf numFmtId="49" fontId="11" fillId="2" borderId="19" xfId="0" applyNumberFormat="1" applyFont="1" applyFill="1" applyBorder="1" applyAlignment="1">
      <alignment horizontal="center" vertical="top"/>
    </xf>
    <xf numFmtId="49" fontId="11" fillId="4" borderId="19" xfId="0" applyNumberFormat="1" applyFont="1" applyFill="1" applyBorder="1" applyAlignment="1">
      <alignment horizontal="center" vertical="top"/>
    </xf>
    <xf numFmtId="49" fontId="11" fillId="9" borderId="21" xfId="0" applyNumberFormat="1" applyFont="1" applyFill="1" applyBorder="1" applyAlignment="1">
      <alignment horizontal="center" vertical="top"/>
    </xf>
    <xf numFmtId="49" fontId="11" fillId="4" borderId="43" xfId="0" applyNumberFormat="1" applyFont="1" applyFill="1" applyBorder="1" applyAlignment="1">
      <alignment horizontal="center" vertical="top"/>
    </xf>
    <xf numFmtId="49" fontId="11" fillId="9" borderId="20" xfId="0" applyNumberFormat="1" applyFont="1" applyFill="1" applyBorder="1" applyAlignment="1">
      <alignment horizontal="center" vertical="top"/>
    </xf>
    <xf numFmtId="49" fontId="11" fillId="2" borderId="40" xfId="0" applyNumberFormat="1" applyFont="1" applyFill="1" applyBorder="1" applyAlignment="1">
      <alignment horizontal="center" vertical="top"/>
    </xf>
    <xf numFmtId="49" fontId="11" fillId="2" borderId="31" xfId="0" applyNumberFormat="1" applyFont="1" applyFill="1" applyBorder="1" applyAlignment="1">
      <alignment horizontal="center" vertical="top"/>
    </xf>
    <xf numFmtId="49" fontId="11" fillId="4" borderId="40" xfId="0" applyNumberFormat="1" applyFont="1" applyFill="1" applyBorder="1" applyAlignment="1">
      <alignment horizontal="center" vertical="top"/>
    </xf>
    <xf numFmtId="49" fontId="11" fillId="0" borderId="41" xfId="0" applyNumberFormat="1" applyFont="1" applyFill="1" applyBorder="1" applyAlignment="1">
      <alignment horizontal="center" vertical="top"/>
    </xf>
    <xf numFmtId="49" fontId="11" fillId="2" borderId="43" xfId="0" applyNumberFormat="1" applyFont="1" applyFill="1" applyBorder="1" applyAlignment="1">
      <alignment horizontal="center" vertical="top"/>
    </xf>
    <xf numFmtId="0" fontId="9" fillId="4" borderId="38" xfId="0" applyFont="1" applyFill="1" applyBorder="1" applyAlignment="1">
      <alignment horizontal="left" vertical="top" wrapText="1"/>
    </xf>
    <xf numFmtId="0" fontId="9" fillId="4" borderId="38" xfId="0" applyFont="1" applyFill="1" applyBorder="1" applyAlignment="1">
      <alignment vertical="top" wrapText="1"/>
    </xf>
    <xf numFmtId="0" fontId="9" fillId="4" borderId="16" xfId="0" applyFont="1" applyFill="1" applyBorder="1" applyAlignment="1">
      <alignment horizontal="left" vertical="top" wrapText="1"/>
    </xf>
    <xf numFmtId="0" fontId="11" fillId="0" borderId="41" xfId="4" applyNumberFormat="1" applyFont="1" applyBorder="1" applyAlignment="1">
      <alignment horizontal="center" vertical="top"/>
    </xf>
    <xf numFmtId="0" fontId="11" fillId="8" borderId="13" xfId="0" applyFont="1" applyFill="1" applyBorder="1" applyAlignment="1">
      <alignment horizontal="right" vertical="top" wrapText="1"/>
    </xf>
    <xf numFmtId="0" fontId="9" fillId="0" borderId="34" xfId="0" applyFont="1" applyBorder="1" applyAlignment="1">
      <alignment vertical="top" wrapText="1"/>
    </xf>
    <xf numFmtId="0" fontId="9" fillId="4" borderId="34" xfId="0" applyFont="1" applyFill="1" applyBorder="1" applyAlignment="1">
      <alignment vertical="top" wrapText="1"/>
    </xf>
    <xf numFmtId="49" fontId="11" fillId="4" borderId="18" xfId="0" applyNumberFormat="1" applyFont="1" applyFill="1" applyBorder="1" applyAlignment="1">
      <alignment horizontal="center" vertical="top"/>
    </xf>
    <xf numFmtId="0" fontId="11" fillId="4" borderId="40" xfId="0" applyFont="1" applyFill="1" applyBorder="1" applyAlignment="1">
      <alignment horizontal="left" vertical="top" wrapText="1"/>
    </xf>
    <xf numFmtId="49" fontId="11" fillId="4" borderId="17" xfId="0" applyNumberFormat="1" applyFont="1" applyFill="1" applyBorder="1" applyAlignment="1">
      <alignment horizontal="center" vertical="top"/>
    </xf>
    <xf numFmtId="0" fontId="11" fillId="0" borderId="52" xfId="4" applyNumberFormat="1" applyFont="1" applyBorder="1" applyAlignment="1">
      <alignment horizontal="center" vertical="top"/>
    </xf>
    <xf numFmtId="49" fontId="11" fillId="4" borderId="40" xfId="0" applyNumberFormat="1" applyFont="1" applyFill="1" applyBorder="1" applyAlignment="1">
      <alignment horizontal="center" vertical="top" wrapText="1"/>
    </xf>
    <xf numFmtId="49" fontId="11" fillId="4" borderId="31" xfId="0" applyNumberFormat="1" applyFont="1" applyFill="1" applyBorder="1" applyAlignment="1">
      <alignment horizontal="center" vertical="top" wrapText="1"/>
    </xf>
    <xf numFmtId="49" fontId="11" fillId="4" borderId="43" xfId="0" applyNumberFormat="1" applyFont="1" applyFill="1" applyBorder="1" applyAlignment="1">
      <alignment horizontal="center" vertical="top" wrapText="1"/>
    </xf>
    <xf numFmtId="0" fontId="9" fillId="0" borderId="45" xfId="0" applyNumberFormat="1" applyFont="1" applyBorder="1" applyAlignment="1">
      <alignment vertical="top" wrapText="1"/>
    </xf>
    <xf numFmtId="0" fontId="9" fillId="0" borderId="34" xfId="0" applyFont="1" applyBorder="1" applyAlignment="1">
      <alignment horizontal="center" vertical="top"/>
    </xf>
    <xf numFmtId="0" fontId="9" fillId="0" borderId="35" xfId="0" applyFont="1" applyBorder="1" applyAlignment="1">
      <alignment horizontal="center" vertical="top"/>
    </xf>
    <xf numFmtId="0" fontId="9" fillId="0" borderId="44" xfId="0" applyFont="1" applyBorder="1" applyAlignment="1">
      <alignment vertical="top"/>
    </xf>
    <xf numFmtId="0" fontId="9" fillId="0" borderId="51" xfId="0" applyNumberFormat="1" applyFont="1" applyBorder="1" applyAlignment="1">
      <alignment horizontal="center" vertical="top"/>
    </xf>
    <xf numFmtId="0" fontId="9" fillId="0" borderId="53" xfId="0" applyNumberFormat="1" applyFont="1" applyBorder="1" applyAlignment="1">
      <alignment horizontal="center" vertical="top"/>
    </xf>
    <xf numFmtId="0" fontId="9" fillId="0" borderId="40" xfId="0" applyNumberFormat="1" applyFont="1" applyBorder="1" applyAlignment="1">
      <alignment horizontal="center" vertical="top"/>
    </xf>
    <xf numFmtId="0" fontId="9" fillId="0" borderId="31" xfId="0" applyNumberFormat="1" applyFont="1" applyBorder="1" applyAlignment="1">
      <alignment horizontal="center" vertical="top"/>
    </xf>
    <xf numFmtId="0" fontId="9" fillId="4" borderId="31" xfId="0" applyNumberFormat="1" applyFont="1" applyFill="1" applyBorder="1" applyAlignment="1">
      <alignment horizontal="center" vertical="top"/>
    </xf>
    <xf numFmtId="0" fontId="9" fillId="4" borderId="51" xfId="0" applyFont="1" applyFill="1" applyBorder="1" applyAlignment="1">
      <alignment horizontal="center" vertical="top" wrapText="1"/>
    </xf>
    <xf numFmtId="3" fontId="5" fillId="0" borderId="0" xfId="0" applyNumberFormat="1" applyFont="1" applyBorder="1" applyAlignment="1">
      <alignment vertical="top"/>
    </xf>
    <xf numFmtId="0" fontId="5" fillId="0" borderId="0" xfId="0" applyFont="1" applyBorder="1" applyAlignment="1">
      <alignment vertical="top"/>
    </xf>
    <xf numFmtId="3" fontId="11" fillId="8" borderId="109" xfId="0" applyNumberFormat="1" applyFont="1" applyFill="1" applyBorder="1" applyAlignment="1">
      <alignment horizontal="right" vertical="top"/>
    </xf>
    <xf numFmtId="3" fontId="11" fillId="2" borderId="13" xfId="0" applyNumberFormat="1" applyFont="1" applyFill="1" applyBorder="1" applyAlignment="1">
      <alignment horizontal="right" vertical="top"/>
    </xf>
    <xf numFmtId="3" fontId="9" fillId="4" borderId="74" xfId="0" applyNumberFormat="1" applyFont="1" applyFill="1" applyBorder="1" applyAlignment="1">
      <alignment horizontal="right" vertical="top"/>
    </xf>
    <xf numFmtId="3" fontId="7" fillId="8" borderId="37" xfId="0" applyNumberFormat="1" applyFont="1" applyFill="1" applyBorder="1" applyAlignment="1">
      <alignment horizontal="right" vertical="top"/>
    </xf>
    <xf numFmtId="3" fontId="11" fillId="8" borderId="75" xfId="0" applyNumberFormat="1" applyFont="1" applyFill="1" applyBorder="1" applyAlignment="1">
      <alignment horizontal="right" vertical="top"/>
    </xf>
    <xf numFmtId="3" fontId="11" fillId="2" borderId="95" xfId="0" applyNumberFormat="1" applyFont="1" applyFill="1" applyBorder="1" applyAlignment="1">
      <alignment horizontal="right" vertical="top"/>
    </xf>
    <xf numFmtId="3" fontId="11" fillId="7" borderId="95" xfId="0" applyNumberFormat="1" applyFont="1" applyFill="1" applyBorder="1" applyAlignment="1">
      <alignment horizontal="right" vertical="top"/>
    </xf>
    <xf numFmtId="3" fontId="9" fillId="0" borderId="15" xfId="0" applyNumberFormat="1" applyFont="1" applyBorder="1" applyAlignment="1">
      <alignment horizontal="center" vertical="center" wrapText="1"/>
    </xf>
    <xf numFmtId="3" fontId="9" fillId="0" borderId="22" xfId="0" applyNumberFormat="1" applyFont="1" applyBorder="1" applyAlignment="1">
      <alignment horizontal="center" vertical="center" wrapText="1"/>
    </xf>
    <xf numFmtId="3" fontId="9" fillId="0" borderId="15" xfId="0" applyNumberFormat="1" applyFont="1" applyBorder="1" applyAlignment="1">
      <alignment horizontal="center" vertical="top" wrapText="1"/>
    </xf>
    <xf numFmtId="49" fontId="9" fillId="4" borderId="0" xfId="0" applyNumberFormat="1" applyFont="1" applyFill="1" applyBorder="1" applyAlignment="1">
      <alignment horizontal="left" vertical="top"/>
    </xf>
    <xf numFmtId="3" fontId="3" fillId="4" borderId="12" xfId="0" applyNumberFormat="1" applyFont="1" applyFill="1" applyBorder="1" applyAlignment="1">
      <alignment horizontal="right" vertical="top"/>
    </xf>
    <xf numFmtId="3" fontId="3" fillId="4" borderId="1" xfId="0" applyNumberFormat="1" applyFont="1" applyFill="1" applyBorder="1" applyAlignment="1">
      <alignment horizontal="right" vertical="top"/>
    </xf>
    <xf numFmtId="0" fontId="9" fillId="4" borderId="4" xfId="0" applyFont="1" applyFill="1" applyBorder="1" applyAlignment="1">
      <alignment vertical="top"/>
    </xf>
    <xf numFmtId="3" fontId="9" fillId="4" borderId="103" xfId="0" applyNumberFormat="1" applyFont="1" applyFill="1" applyBorder="1" applyAlignment="1">
      <alignment horizontal="right" vertical="top"/>
    </xf>
    <xf numFmtId="3" fontId="9" fillId="4" borderId="0" xfId="0" applyNumberFormat="1" applyFont="1" applyFill="1" applyBorder="1" applyAlignment="1">
      <alignment horizontal="right" vertical="top" wrapText="1"/>
    </xf>
    <xf numFmtId="3" fontId="9" fillId="4" borderId="4" xfId="0" applyNumberFormat="1" applyFont="1" applyFill="1" applyBorder="1" applyAlignment="1">
      <alignment horizontal="right" vertical="top" wrapText="1"/>
    </xf>
    <xf numFmtId="3" fontId="3" fillId="4" borderId="45" xfId="0" applyNumberFormat="1" applyFont="1" applyFill="1" applyBorder="1" applyAlignment="1">
      <alignment horizontal="right" vertical="top"/>
    </xf>
    <xf numFmtId="3" fontId="3" fillId="4" borderId="59" xfId="0" applyNumberFormat="1" applyFont="1" applyFill="1" applyBorder="1" applyAlignment="1">
      <alignment horizontal="right" vertical="top"/>
    </xf>
    <xf numFmtId="3" fontId="9" fillId="4" borderId="46" xfId="0" applyNumberFormat="1" applyFont="1" applyFill="1" applyBorder="1" applyAlignment="1">
      <alignment horizontal="right" vertical="top"/>
    </xf>
    <xf numFmtId="3" fontId="9" fillId="4" borderId="57" xfId="0" applyNumberFormat="1" applyFont="1" applyFill="1" applyBorder="1" applyAlignment="1">
      <alignment horizontal="right" vertical="top"/>
    </xf>
    <xf numFmtId="3" fontId="9" fillId="4" borderId="63" xfId="0" applyNumberFormat="1" applyFont="1" applyFill="1" applyBorder="1" applyAlignment="1">
      <alignment horizontal="right" vertical="top"/>
    </xf>
    <xf numFmtId="3" fontId="9" fillId="4" borderId="22" xfId="0" applyNumberFormat="1" applyFont="1" applyFill="1" applyBorder="1" applyAlignment="1">
      <alignment horizontal="right" vertical="top"/>
    </xf>
    <xf numFmtId="3" fontId="7" fillId="4" borderId="0" xfId="0" applyNumberFormat="1" applyFont="1" applyFill="1" applyBorder="1" applyAlignment="1">
      <alignment horizontal="right" vertical="top"/>
    </xf>
    <xf numFmtId="3" fontId="9" fillId="4" borderId="50" xfId="0" applyNumberFormat="1" applyFont="1" applyFill="1" applyBorder="1" applyAlignment="1">
      <alignment horizontal="right" vertical="top"/>
    </xf>
    <xf numFmtId="3" fontId="9" fillId="4" borderId="48" xfId="0" applyNumberFormat="1" applyFont="1" applyFill="1" applyBorder="1" applyAlignment="1">
      <alignment horizontal="right" vertical="top"/>
    </xf>
    <xf numFmtId="3" fontId="9" fillId="4" borderId="110" xfId="0" applyNumberFormat="1" applyFont="1" applyFill="1" applyBorder="1" applyAlignment="1">
      <alignment horizontal="right" vertical="top"/>
    </xf>
    <xf numFmtId="3" fontId="9" fillId="4" borderId="77" xfId="0" applyNumberFormat="1" applyFont="1" applyFill="1" applyBorder="1" applyAlignment="1">
      <alignment horizontal="right" vertical="top"/>
    </xf>
    <xf numFmtId="3" fontId="7" fillId="4" borderId="6" xfId="0" applyNumberFormat="1" applyFont="1" applyFill="1" applyBorder="1" applyAlignment="1">
      <alignment horizontal="right" vertical="top"/>
    </xf>
    <xf numFmtId="0" fontId="9" fillId="0" borderId="40" xfId="0" applyNumberFormat="1" applyFont="1" applyBorder="1" applyAlignment="1">
      <alignment horizontal="center" vertical="top"/>
    </xf>
    <xf numFmtId="0" fontId="9" fillId="0" borderId="31" xfId="0" applyNumberFormat="1" applyFont="1" applyBorder="1" applyAlignment="1">
      <alignment horizontal="center" vertical="top"/>
    </xf>
    <xf numFmtId="49" fontId="11" fillId="4" borderId="43" xfId="0" applyNumberFormat="1" applyFont="1" applyFill="1" applyBorder="1" applyAlignment="1">
      <alignment horizontal="center" vertical="top"/>
    </xf>
    <xf numFmtId="0" fontId="9" fillId="4" borderId="40" xfId="0" applyNumberFormat="1" applyFont="1" applyFill="1" applyBorder="1" applyAlignment="1">
      <alignment horizontal="center" vertical="top"/>
    </xf>
    <xf numFmtId="0" fontId="9" fillId="4" borderId="31" xfId="0" applyNumberFormat="1" applyFont="1" applyFill="1" applyBorder="1" applyAlignment="1">
      <alignment horizontal="center" vertical="top"/>
    </xf>
    <xf numFmtId="49" fontId="11" fillId="4" borderId="40" xfId="0" applyNumberFormat="1" applyFont="1" applyFill="1" applyBorder="1" applyAlignment="1">
      <alignment horizontal="center" vertical="top"/>
    </xf>
    <xf numFmtId="165" fontId="9" fillId="4" borderId="43" xfId="0" applyNumberFormat="1" applyFont="1" applyFill="1" applyBorder="1" applyAlignment="1">
      <alignment horizontal="center" vertical="top" wrapText="1"/>
    </xf>
    <xf numFmtId="0" fontId="9" fillId="0" borderId="82" xfId="0" applyFont="1" applyFill="1" applyBorder="1" applyAlignment="1">
      <alignment horizontal="left" vertical="top" wrapText="1"/>
    </xf>
    <xf numFmtId="0" fontId="5" fillId="3" borderId="82" xfId="0" applyFont="1" applyFill="1" applyBorder="1" applyAlignment="1">
      <alignment horizontal="left" vertical="top" wrapText="1"/>
    </xf>
    <xf numFmtId="49" fontId="9" fillId="0" borderId="88" xfId="0" applyNumberFormat="1" applyFont="1" applyFill="1" applyBorder="1" applyAlignment="1">
      <alignment horizontal="center" vertical="top"/>
    </xf>
    <xf numFmtId="49" fontId="9" fillId="4" borderId="88" xfId="0" applyNumberFormat="1" applyFont="1" applyFill="1" applyBorder="1" applyAlignment="1">
      <alignment horizontal="left" vertical="top" wrapText="1"/>
    </xf>
    <xf numFmtId="49" fontId="9" fillId="0" borderId="81" xfId="0" applyNumberFormat="1" applyFont="1" applyBorder="1" applyAlignment="1">
      <alignment horizontal="left" vertical="top" wrapText="1"/>
    </xf>
    <xf numFmtId="0" fontId="9" fillId="0" borderId="43" xfId="0" applyFont="1" applyBorder="1" applyAlignment="1">
      <alignment horizontal="left" vertical="top" wrapText="1"/>
    </xf>
    <xf numFmtId="0" fontId="9" fillId="0" borderId="38" xfId="0" applyFont="1" applyFill="1" applyBorder="1" applyAlignment="1">
      <alignment horizontal="left" vertical="top" wrapText="1"/>
    </xf>
    <xf numFmtId="0" fontId="9" fillId="0" borderId="38" xfId="0" applyFont="1" applyBorder="1" applyAlignment="1">
      <alignment horizontal="center" vertical="top" wrapText="1"/>
    </xf>
    <xf numFmtId="0" fontId="9" fillId="0" borderId="34" xfId="0" applyNumberFormat="1" applyFont="1" applyBorder="1" applyAlignment="1">
      <alignment horizontal="left" vertical="top" wrapText="1"/>
    </xf>
    <xf numFmtId="0" fontId="9" fillId="0" borderId="78" xfId="0" applyFont="1" applyBorder="1" applyAlignment="1">
      <alignment vertical="top" wrapText="1"/>
    </xf>
    <xf numFmtId="0" fontId="9" fillId="10" borderId="85" xfId="0" applyFont="1" applyFill="1" applyBorder="1" applyAlignment="1">
      <alignment vertical="top" wrapText="1"/>
    </xf>
    <xf numFmtId="0" fontId="9" fillId="10" borderId="88" xfId="0" applyNumberFormat="1" applyFont="1" applyFill="1" applyBorder="1" applyAlignment="1">
      <alignment horizontal="center" vertical="top"/>
    </xf>
    <xf numFmtId="0" fontId="9" fillId="10" borderId="82" xfId="0" applyNumberFormat="1" applyFont="1" applyFill="1" applyBorder="1" applyAlignment="1">
      <alignment horizontal="center" vertical="top" wrapText="1"/>
    </xf>
    <xf numFmtId="0" fontId="9" fillId="10" borderId="45" xfId="0" applyFont="1" applyFill="1" applyBorder="1" applyAlignment="1">
      <alignment vertical="top" wrapText="1"/>
    </xf>
    <xf numFmtId="0" fontId="9" fillId="10" borderId="50" xfId="0" applyNumberFormat="1" applyFont="1" applyFill="1" applyBorder="1" applyAlignment="1">
      <alignment horizontal="center" vertical="top"/>
    </xf>
    <xf numFmtId="0" fontId="9" fillId="10" borderId="34" xfId="0" applyFont="1" applyFill="1" applyBorder="1" applyAlignment="1">
      <alignment horizontal="left" vertical="top" wrapText="1"/>
    </xf>
    <xf numFmtId="0" fontId="9" fillId="10" borderId="58" xfId="0" applyFont="1" applyFill="1" applyBorder="1" applyAlignment="1">
      <alignment horizontal="left" vertical="top" wrapText="1"/>
    </xf>
    <xf numFmtId="0" fontId="7" fillId="10" borderId="38" xfId="0" applyFont="1" applyFill="1" applyBorder="1" applyAlignment="1">
      <alignment horizontal="center" vertical="top"/>
    </xf>
    <xf numFmtId="0" fontId="9" fillId="10" borderId="38" xfId="0" applyFont="1" applyFill="1" applyBorder="1" applyAlignment="1">
      <alignment horizontal="left" vertical="top" wrapText="1"/>
    </xf>
    <xf numFmtId="0" fontId="9" fillId="6" borderId="45" xfId="0" applyFont="1" applyFill="1" applyBorder="1" applyAlignment="1">
      <alignment vertical="top" wrapText="1"/>
    </xf>
    <xf numFmtId="0" fontId="9" fillId="6" borderId="50" xfId="0" applyNumberFormat="1" applyFont="1" applyFill="1" applyBorder="1" applyAlignment="1">
      <alignment horizontal="center" vertical="top"/>
    </xf>
    <xf numFmtId="0" fontId="9" fillId="6" borderId="34" xfId="0" applyNumberFormat="1" applyFont="1" applyFill="1" applyBorder="1" applyAlignment="1">
      <alignment horizontal="center" vertical="top" wrapText="1"/>
    </xf>
    <xf numFmtId="0" fontId="9" fillId="0" borderId="89" xfId="0" applyFont="1" applyFill="1" applyBorder="1" applyAlignment="1">
      <alignment horizontal="center" vertical="top"/>
    </xf>
    <xf numFmtId="0" fontId="9" fillId="0" borderId="89" xfId="0" applyFont="1" applyFill="1" applyBorder="1" applyAlignment="1">
      <alignment horizontal="left" vertical="top" wrapText="1"/>
    </xf>
    <xf numFmtId="0" fontId="9" fillId="0" borderId="100" xfId="0" applyFont="1" applyFill="1" applyBorder="1" applyAlignment="1">
      <alignment horizontal="center" vertical="top"/>
    </xf>
    <xf numFmtId="49" fontId="9" fillId="4" borderId="34" xfId="0" applyNumberFormat="1" applyFont="1" applyFill="1" applyBorder="1" applyAlignment="1">
      <alignment horizontal="center" vertical="top"/>
    </xf>
    <xf numFmtId="49" fontId="9" fillId="4" borderId="34" xfId="0" applyNumberFormat="1" applyFont="1" applyFill="1" applyBorder="1" applyAlignment="1">
      <alignment horizontal="left" vertical="top" wrapText="1"/>
    </xf>
    <xf numFmtId="0" fontId="9" fillId="0" borderId="35" xfId="0" applyNumberFormat="1" applyFont="1" applyBorder="1" applyAlignment="1">
      <alignment horizontal="left" vertical="top" wrapText="1"/>
    </xf>
    <xf numFmtId="0" fontId="9" fillId="0" borderId="88" xfId="0" applyFont="1" applyFill="1" applyBorder="1" applyAlignment="1">
      <alignment horizontal="center" vertical="top"/>
    </xf>
    <xf numFmtId="0" fontId="9" fillId="0" borderId="91" xfId="0" applyFont="1" applyFill="1" applyBorder="1" applyAlignment="1">
      <alignment horizontal="center" vertical="top"/>
    </xf>
    <xf numFmtId="0" fontId="9" fillId="0" borderId="94" xfId="0" applyFont="1" applyBorder="1" applyAlignment="1">
      <alignment vertical="top" wrapText="1"/>
    </xf>
    <xf numFmtId="0" fontId="9" fillId="0" borderId="49" xfId="0" applyFont="1" applyFill="1" applyBorder="1" applyAlignment="1">
      <alignment horizontal="center" vertical="top"/>
    </xf>
    <xf numFmtId="3" fontId="9" fillId="4" borderId="112" xfId="0" applyNumberFormat="1" applyFont="1" applyFill="1" applyBorder="1" applyAlignment="1">
      <alignment horizontal="right" vertical="top"/>
    </xf>
    <xf numFmtId="3" fontId="9" fillId="4" borderId="111" xfId="0" applyNumberFormat="1" applyFont="1" applyFill="1" applyBorder="1" applyAlignment="1">
      <alignment horizontal="right" vertical="top"/>
    </xf>
    <xf numFmtId="3" fontId="9" fillId="4" borderId="113" xfId="0" applyNumberFormat="1" applyFont="1" applyFill="1" applyBorder="1" applyAlignment="1">
      <alignment horizontal="right" vertical="top"/>
    </xf>
    <xf numFmtId="0" fontId="9" fillId="4" borderId="102" xfId="0" applyFont="1" applyFill="1" applyBorder="1" applyAlignment="1">
      <alignment horizontal="center" vertical="top" wrapText="1"/>
    </xf>
    <xf numFmtId="0" fontId="9" fillId="4" borderId="111" xfId="0" applyFont="1" applyFill="1" applyBorder="1" applyAlignment="1">
      <alignment horizontal="center" vertical="top" wrapText="1"/>
    </xf>
    <xf numFmtId="0" fontId="9" fillId="4" borderId="4" xfId="0" applyFont="1" applyFill="1" applyBorder="1" applyAlignment="1">
      <alignment horizontal="center" vertical="top" wrapText="1"/>
    </xf>
    <xf numFmtId="0" fontId="9" fillId="4" borderId="1" xfId="0" applyFont="1" applyFill="1" applyBorder="1" applyAlignment="1">
      <alignment horizontal="center" vertical="top" wrapText="1"/>
    </xf>
    <xf numFmtId="0" fontId="9" fillId="4" borderId="41" xfId="0" applyFont="1" applyFill="1" applyBorder="1" applyAlignment="1">
      <alignment vertical="top"/>
    </xf>
    <xf numFmtId="0" fontId="9" fillId="4" borderId="52" xfId="0" applyFont="1" applyFill="1" applyBorder="1" applyAlignment="1">
      <alignment vertical="top"/>
    </xf>
    <xf numFmtId="3" fontId="3" fillId="0" borderId="74" xfId="0" applyNumberFormat="1" applyFont="1" applyFill="1" applyBorder="1" applyAlignment="1">
      <alignment horizontal="right" vertical="top"/>
    </xf>
    <xf numFmtId="3" fontId="3" fillId="0" borderId="59" xfId="0" applyNumberFormat="1" applyFont="1" applyFill="1" applyBorder="1" applyAlignment="1">
      <alignment horizontal="right" vertical="top"/>
    </xf>
    <xf numFmtId="0" fontId="9" fillId="0" borderId="40" xfId="0" applyFont="1" applyFill="1" applyBorder="1" applyAlignment="1">
      <alignment horizontal="center" vertical="top" wrapText="1"/>
    </xf>
    <xf numFmtId="0" fontId="9" fillId="0" borderId="43" xfId="0" applyFont="1" applyFill="1" applyBorder="1" applyAlignment="1">
      <alignment horizontal="center" vertical="top" wrapText="1"/>
    </xf>
    <xf numFmtId="0" fontId="9" fillId="0" borderId="31" xfId="0" applyFont="1" applyFill="1" applyBorder="1" applyAlignment="1">
      <alignment horizontal="center" vertical="top" wrapText="1"/>
    </xf>
    <xf numFmtId="0" fontId="5" fillId="4" borderId="34" xfId="0" applyFont="1" applyFill="1" applyBorder="1" applyAlignment="1">
      <alignment horizontal="left" vertical="top" wrapText="1"/>
    </xf>
    <xf numFmtId="0" fontId="5" fillId="4" borderId="16" xfId="0" applyFont="1" applyFill="1" applyBorder="1" applyAlignment="1">
      <alignment horizontal="left" vertical="top" wrapText="1"/>
    </xf>
    <xf numFmtId="0" fontId="9" fillId="4" borderId="26" xfId="0" applyNumberFormat="1" applyFont="1" applyFill="1" applyBorder="1" applyAlignment="1">
      <alignment horizontal="left" vertical="top" wrapText="1"/>
    </xf>
    <xf numFmtId="3" fontId="9" fillId="0" borderId="11" xfId="0" applyNumberFormat="1" applyFont="1" applyFill="1" applyBorder="1" applyAlignment="1">
      <alignment horizontal="right" vertical="top"/>
    </xf>
    <xf numFmtId="3" fontId="9" fillId="0" borderId="7" xfId="0" applyNumberFormat="1" applyFont="1" applyFill="1" applyBorder="1" applyAlignment="1">
      <alignment horizontal="right" vertical="top"/>
    </xf>
    <xf numFmtId="0" fontId="9" fillId="4" borderId="52" xfId="0" applyNumberFormat="1" applyFont="1" applyFill="1" applyBorder="1" applyAlignment="1">
      <alignment horizontal="left" vertical="top" wrapText="1"/>
    </xf>
    <xf numFmtId="0" fontId="9" fillId="4" borderId="20" xfId="0" applyFont="1" applyFill="1" applyBorder="1" applyAlignment="1">
      <alignment vertical="top" wrapText="1"/>
    </xf>
    <xf numFmtId="0" fontId="9" fillId="4" borderId="43" xfId="0" applyFont="1" applyFill="1" applyBorder="1" applyAlignment="1">
      <alignment horizontal="center" vertical="top"/>
    </xf>
    <xf numFmtId="0" fontId="9" fillId="4" borderId="34" xfId="0" applyNumberFormat="1" applyFont="1" applyFill="1" applyBorder="1" applyAlignment="1">
      <alignment horizontal="left" vertical="top" wrapText="1"/>
    </xf>
    <xf numFmtId="0" fontId="9" fillId="4" borderId="38" xfId="0" applyNumberFormat="1" applyFont="1" applyFill="1" applyBorder="1" applyAlignment="1">
      <alignment horizontal="left" vertical="top" wrapText="1"/>
    </xf>
    <xf numFmtId="0" fontId="9" fillId="10" borderId="39" xfId="0" applyFont="1" applyFill="1" applyBorder="1" applyAlignment="1">
      <alignment horizontal="left" vertical="top" wrapText="1"/>
    </xf>
    <xf numFmtId="0" fontId="9" fillId="10" borderId="38" xfId="0" applyFont="1" applyFill="1" applyBorder="1" applyAlignment="1">
      <alignment horizontal="center" vertical="top"/>
    </xf>
    <xf numFmtId="0" fontId="9" fillId="10" borderId="16" xfId="0" applyFont="1" applyFill="1" applyBorder="1" applyAlignment="1">
      <alignment horizontal="center" vertical="top"/>
    </xf>
    <xf numFmtId="0" fontId="9" fillId="10" borderId="16" xfId="0" applyNumberFormat="1" applyFont="1" applyFill="1" applyBorder="1" applyAlignment="1">
      <alignment horizontal="center" vertical="top"/>
    </xf>
    <xf numFmtId="0" fontId="9" fillId="10" borderId="53" xfId="0" applyNumberFormat="1" applyFont="1" applyFill="1" applyBorder="1" applyAlignment="1">
      <alignment horizontal="left" vertical="top" wrapText="1"/>
    </xf>
    <xf numFmtId="3" fontId="9" fillId="8" borderId="35" xfId="0" applyNumberFormat="1" applyFont="1" applyFill="1" applyBorder="1" applyAlignment="1">
      <alignment horizontal="center" vertical="top"/>
    </xf>
    <xf numFmtId="49" fontId="11" fillId="2" borderId="19" xfId="0" applyNumberFormat="1" applyFont="1" applyFill="1" applyBorder="1" applyAlignment="1">
      <alignment horizontal="center" vertical="top"/>
    </xf>
    <xf numFmtId="49" fontId="11" fillId="4" borderId="19" xfId="0" applyNumberFormat="1" applyFont="1" applyFill="1" applyBorder="1" applyAlignment="1">
      <alignment horizontal="center" vertical="top"/>
    </xf>
    <xf numFmtId="0" fontId="0" fillId="0" borderId="43" xfId="0" applyBorder="1" applyAlignment="1">
      <alignment vertical="top" wrapText="1"/>
    </xf>
    <xf numFmtId="0" fontId="0" fillId="0" borderId="31" xfId="0" applyBorder="1" applyAlignment="1">
      <alignment vertical="top" wrapText="1"/>
    </xf>
    <xf numFmtId="0" fontId="0" fillId="0" borderId="75" xfId="0" applyBorder="1" applyAlignment="1">
      <alignment vertical="top" wrapText="1"/>
    </xf>
    <xf numFmtId="0" fontId="0" fillId="0" borderId="69" xfId="0" applyBorder="1" applyAlignment="1">
      <alignment wrapText="1"/>
    </xf>
    <xf numFmtId="0" fontId="26" fillId="0" borderId="0" xfId="0" applyFont="1" applyAlignment="1">
      <alignment horizontal="center" wrapText="1"/>
    </xf>
    <xf numFmtId="49" fontId="11" fillId="2" borderId="40" xfId="0" applyNumberFormat="1" applyFont="1" applyFill="1" applyBorder="1" applyAlignment="1">
      <alignment horizontal="center" vertical="top"/>
    </xf>
    <xf numFmtId="49" fontId="11" fillId="2" borderId="43" xfId="0" applyNumberFormat="1" applyFont="1" applyFill="1" applyBorder="1" applyAlignment="1">
      <alignment horizontal="center" vertical="top"/>
    </xf>
    <xf numFmtId="0" fontId="9" fillId="4" borderId="16" xfId="0" applyFont="1" applyFill="1" applyBorder="1" applyAlignment="1">
      <alignment vertical="top" wrapText="1"/>
    </xf>
    <xf numFmtId="0" fontId="9" fillId="4" borderId="33" xfId="0" applyFont="1" applyFill="1" applyBorder="1" applyAlignment="1">
      <alignment horizontal="left" vertical="top" wrapText="1"/>
    </xf>
    <xf numFmtId="0" fontId="9" fillId="4" borderId="34" xfId="0" applyFont="1" applyFill="1" applyBorder="1" applyAlignment="1">
      <alignment vertical="top" wrapText="1"/>
    </xf>
    <xf numFmtId="49" fontId="11" fillId="4" borderId="40" xfId="0" applyNumberFormat="1" applyFont="1" applyFill="1" applyBorder="1" applyAlignment="1">
      <alignment horizontal="center" vertical="top"/>
    </xf>
    <xf numFmtId="0" fontId="9" fillId="4" borderId="38" xfId="0" applyFont="1" applyFill="1" applyBorder="1" applyAlignment="1">
      <alignment vertical="top" wrapText="1"/>
    </xf>
    <xf numFmtId="49" fontId="11" fillId="4" borderId="43" xfId="0" applyNumberFormat="1" applyFont="1" applyFill="1" applyBorder="1" applyAlignment="1">
      <alignment horizontal="center" vertical="top"/>
    </xf>
    <xf numFmtId="0" fontId="9" fillId="0" borderId="20" xfId="0" applyFont="1" applyBorder="1" applyAlignment="1">
      <alignment vertical="top" wrapText="1"/>
    </xf>
    <xf numFmtId="0" fontId="9" fillId="0" borderId="41" xfId="0" applyNumberFormat="1" applyFont="1" applyBorder="1" applyAlignment="1">
      <alignment horizontal="center" vertical="top"/>
    </xf>
    <xf numFmtId="0" fontId="9" fillId="0" borderId="32" xfId="0" applyNumberFormat="1" applyFont="1" applyBorder="1" applyAlignment="1">
      <alignment horizontal="center" vertical="top"/>
    </xf>
    <xf numFmtId="0" fontId="9" fillId="0" borderId="40" xfId="0" applyNumberFormat="1" applyFont="1" applyBorder="1" applyAlignment="1">
      <alignment horizontal="center" vertical="top"/>
    </xf>
    <xf numFmtId="0" fontId="9" fillId="0" borderId="31" xfId="0" applyNumberFormat="1" applyFont="1" applyBorder="1" applyAlignment="1">
      <alignment horizontal="center" vertical="top"/>
    </xf>
    <xf numFmtId="0" fontId="9" fillId="4" borderId="16" xfId="0" applyNumberFormat="1" applyFont="1" applyFill="1" applyBorder="1" applyAlignment="1">
      <alignment horizontal="left" vertical="top" wrapText="1"/>
    </xf>
    <xf numFmtId="0" fontId="9" fillId="4" borderId="40" xfId="0" applyNumberFormat="1" applyFont="1" applyFill="1" applyBorder="1" applyAlignment="1">
      <alignment horizontal="center" vertical="top"/>
    </xf>
    <xf numFmtId="0" fontId="9" fillId="4" borderId="31" xfId="0" applyNumberFormat="1" applyFont="1" applyFill="1" applyBorder="1" applyAlignment="1">
      <alignment horizontal="center" vertical="top"/>
    </xf>
    <xf numFmtId="0" fontId="9" fillId="4" borderId="41" xfId="0" applyNumberFormat="1" applyFont="1" applyFill="1" applyBorder="1" applyAlignment="1">
      <alignment horizontal="center" vertical="top"/>
    </xf>
    <xf numFmtId="0" fontId="9" fillId="4" borderId="32" xfId="0" applyNumberFormat="1" applyFont="1" applyFill="1" applyBorder="1" applyAlignment="1">
      <alignment horizontal="center" vertical="top"/>
    </xf>
    <xf numFmtId="49" fontId="11" fillId="2" borderId="50" xfId="0" applyNumberFormat="1" applyFont="1" applyFill="1" applyBorder="1" applyAlignment="1">
      <alignment horizontal="center" vertical="top"/>
    </xf>
    <xf numFmtId="0" fontId="9" fillId="10" borderId="7" xfId="0" applyFont="1" applyFill="1" applyBorder="1" applyAlignment="1">
      <alignment horizontal="center" vertical="center" textRotation="90" wrapText="1"/>
    </xf>
    <xf numFmtId="0" fontId="9" fillId="10" borderId="0" xfId="0" applyFont="1" applyFill="1" applyBorder="1" applyAlignment="1">
      <alignment horizontal="center" vertical="center" textRotation="90" wrapText="1"/>
    </xf>
    <xf numFmtId="0" fontId="9" fillId="10" borderId="50" xfId="0" applyFont="1" applyFill="1" applyBorder="1" applyAlignment="1">
      <alignment vertical="top" wrapText="1"/>
    </xf>
    <xf numFmtId="0" fontId="9" fillId="10" borderId="34" xfId="0" applyFont="1" applyFill="1" applyBorder="1" applyAlignment="1">
      <alignment horizontal="center" vertical="center" wrapText="1"/>
    </xf>
    <xf numFmtId="0" fontId="9" fillId="10" borderId="49" xfId="0" applyFont="1" applyFill="1" applyBorder="1" applyAlignment="1">
      <alignment vertical="top" wrapText="1"/>
    </xf>
    <xf numFmtId="0" fontId="9" fillId="10" borderId="38" xfId="0" applyFont="1" applyFill="1" applyBorder="1" applyAlignment="1">
      <alignment horizontal="center" vertical="center" wrapText="1"/>
    </xf>
    <xf numFmtId="0" fontId="9" fillId="10" borderId="58" xfId="0" applyFont="1" applyFill="1" applyBorder="1" applyAlignment="1">
      <alignment horizontal="center" vertical="center" wrapText="1"/>
    </xf>
    <xf numFmtId="0" fontId="11" fillId="10" borderId="73" xfId="0" applyFont="1" applyFill="1" applyBorder="1" applyAlignment="1">
      <alignment horizontal="left" vertical="top" wrapText="1"/>
    </xf>
    <xf numFmtId="0" fontId="9" fillId="10" borderId="0" xfId="0" applyFont="1" applyFill="1" applyBorder="1" applyAlignment="1">
      <alignment horizontal="center" vertical="center" wrapText="1"/>
    </xf>
    <xf numFmtId="0" fontId="7" fillId="10" borderId="0" xfId="0" applyFont="1" applyFill="1" applyBorder="1" applyAlignment="1">
      <alignment horizontal="center" vertical="center" textRotation="90" wrapText="1"/>
    </xf>
    <xf numFmtId="0" fontId="9" fillId="10" borderId="0" xfId="0" applyNumberFormat="1" applyFont="1" applyFill="1" applyBorder="1" applyAlignment="1">
      <alignment horizontal="center" vertical="center" textRotation="90" wrapText="1"/>
    </xf>
    <xf numFmtId="0" fontId="9" fillId="10" borderId="73" xfId="0" applyFont="1" applyFill="1" applyBorder="1" applyAlignment="1">
      <alignment horizontal="left" vertical="top" wrapText="1"/>
    </xf>
    <xf numFmtId="0" fontId="26" fillId="0" borderId="0" xfId="0" applyFont="1"/>
    <xf numFmtId="0" fontId="17" fillId="0" borderId="0" xfId="0" applyFont="1" applyAlignment="1">
      <alignment horizontal="left" vertical="top" wrapText="1"/>
    </xf>
    <xf numFmtId="0" fontId="17" fillId="0" borderId="0" xfId="0" applyFont="1" applyAlignment="1">
      <alignment horizontal="left"/>
    </xf>
    <xf numFmtId="0" fontId="17" fillId="0" borderId="0" xfId="0" applyFont="1" applyAlignment="1">
      <alignment horizontal="left"/>
    </xf>
    <xf numFmtId="0" fontId="17" fillId="0" borderId="0" xfId="0" applyFont="1" applyAlignment="1">
      <alignment horizontal="center"/>
    </xf>
    <xf numFmtId="0" fontId="17" fillId="0" borderId="0" xfId="0" applyFont="1" applyAlignment="1">
      <alignment horizontal="left" vertical="top"/>
    </xf>
    <xf numFmtId="0" fontId="17" fillId="0" borderId="0" xfId="0" applyFont="1" applyAlignment="1">
      <alignment horizontal="left" vertical="top"/>
    </xf>
    <xf numFmtId="0" fontId="17" fillId="0" borderId="0" xfId="0" applyFont="1" applyBorder="1" applyAlignment="1">
      <alignment horizontal="left" vertical="top" wrapText="1"/>
    </xf>
    <xf numFmtId="0" fontId="32" fillId="0" borderId="0" xfId="0" applyFont="1" applyAlignment="1">
      <alignment horizontal="left" vertical="center" wrapText="1"/>
    </xf>
    <xf numFmtId="0" fontId="17" fillId="0" borderId="0" xfId="0" applyFont="1" applyAlignment="1">
      <alignment horizontal="left" vertical="center" wrapText="1"/>
    </xf>
    <xf numFmtId="0" fontId="9" fillId="0" borderId="114" xfId="0" applyFont="1" applyBorder="1" applyAlignment="1">
      <alignment horizontal="left" vertical="top" wrapText="1"/>
    </xf>
    <xf numFmtId="0" fontId="9" fillId="0" borderId="91" xfId="0" applyFont="1" applyBorder="1" applyAlignment="1">
      <alignment horizontal="center" vertical="top"/>
    </xf>
    <xf numFmtId="0" fontId="9" fillId="0" borderId="94" xfId="0" applyFont="1" applyBorder="1" applyAlignment="1">
      <alignment horizontal="left" vertical="top" wrapText="1"/>
    </xf>
    <xf numFmtId="0" fontId="9" fillId="0" borderId="92" xfId="0" applyFont="1" applyBorder="1" applyAlignment="1">
      <alignment horizontal="center" vertical="top"/>
    </xf>
    <xf numFmtId="0" fontId="9" fillId="10" borderId="64" xfId="0" applyFont="1" applyFill="1" applyBorder="1" applyAlignment="1">
      <alignment vertical="top" wrapText="1"/>
    </xf>
    <xf numFmtId="0" fontId="9" fillId="10" borderId="19" xfId="0" applyNumberFormat="1" applyFont="1" applyFill="1" applyBorder="1" applyAlignment="1">
      <alignment horizontal="center" vertical="top"/>
    </xf>
    <xf numFmtId="0" fontId="9" fillId="10" borderId="43" xfId="0" applyNumberFormat="1" applyFont="1" applyFill="1" applyBorder="1" applyAlignment="1">
      <alignment horizontal="left" vertical="top" wrapText="1"/>
    </xf>
    <xf numFmtId="0" fontId="0" fillId="4" borderId="43" xfId="0" applyFill="1" applyBorder="1" applyAlignment="1">
      <alignment vertical="top" wrapText="1"/>
    </xf>
    <xf numFmtId="49" fontId="11" fillId="4" borderId="54" xfId="0" applyNumberFormat="1" applyFont="1" applyFill="1" applyBorder="1" applyAlignment="1">
      <alignment horizontal="center" vertical="top" wrapText="1"/>
    </xf>
    <xf numFmtId="0" fontId="0" fillId="4" borderId="54" xfId="0" applyFill="1" applyBorder="1" applyAlignment="1">
      <alignment wrapText="1"/>
    </xf>
    <xf numFmtId="0" fontId="0" fillId="4" borderId="64" xfId="0" applyFill="1" applyBorder="1" applyAlignment="1">
      <alignment vertical="top" wrapText="1"/>
    </xf>
    <xf numFmtId="0" fontId="9" fillId="0" borderId="96" xfId="0" applyFont="1" applyFill="1" applyBorder="1" applyAlignment="1">
      <alignment horizontal="left" vertical="top" wrapText="1"/>
    </xf>
    <xf numFmtId="49" fontId="11" fillId="4" borderId="50" xfId="0" applyNumberFormat="1" applyFont="1" applyFill="1" applyBorder="1" applyAlignment="1">
      <alignment horizontal="center" vertical="top"/>
    </xf>
    <xf numFmtId="0" fontId="0" fillId="4" borderId="34" xfId="0" applyFill="1" applyBorder="1" applyAlignment="1">
      <alignment vertical="top" wrapText="1"/>
    </xf>
    <xf numFmtId="0" fontId="0" fillId="4" borderId="45" xfId="0" applyFill="1" applyBorder="1" applyAlignment="1">
      <alignment vertical="top" wrapText="1"/>
    </xf>
    <xf numFmtId="0" fontId="0" fillId="4" borderId="59" xfId="0" applyFill="1" applyBorder="1" applyAlignment="1">
      <alignment wrapText="1"/>
    </xf>
    <xf numFmtId="0" fontId="9" fillId="0" borderId="115" xfId="0" applyFont="1" applyBorder="1" applyAlignment="1">
      <alignment vertical="top" wrapText="1"/>
    </xf>
    <xf numFmtId="0" fontId="9" fillId="0" borderId="94" xfId="0" applyNumberFormat="1" applyFont="1" applyBorder="1" applyAlignment="1">
      <alignment horizontal="center" vertical="top"/>
    </xf>
    <xf numFmtId="0" fontId="9" fillId="4" borderId="94" xfId="0" applyNumberFormat="1" applyFont="1" applyFill="1" applyBorder="1" applyAlignment="1">
      <alignment horizontal="center" vertical="top"/>
    </xf>
    <xf numFmtId="0" fontId="9" fillId="4" borderId="94" xfId="0" applyNumberFormat="1" applyFont="1" applyFill="1" applyBorder="1" applyAlignment="1">
      <alignment horizontal="left" vertical="top" wrapText="1"/>
    </xf>
    <xf numFmtId="0" fontId="9" fillId="0" borderId="92" xfId="0" applyNumberFormat="1" applyFont="1" applyBorder="1" applyAlignment="1">
      <alignment horizontal="center" vertical="top"/>
    </xf>
    <xf numFmtId="3" fontId="11" fillId="8" borderId="21" xfId="0" applyNumberFormat="1" applyFont="1" applyFill="1" applyBorder="1" applyAlignment="1">
      <alignment horizontal="right" vertical="top"/>
    </xf>
    <xf numFmtId="0" fontId="9" fillId="0" borderId="21" xfId="0" applyFont="1" applyBorder="1" applyAlignment="1">
      <alignment vertical="top" wrapText="1"/>
    </xf>
    <xf numFmtId="49" fontId="11" fillId="10" borderId="39" xfId="0" applyNumberFormat="1" applyFont="1" applyFill="1" applyBorder="1" applyAlignment="1">
      <alignment horizontal="left" vertical="top"/>
    </xf>
    <xf numFmtId="49" fontId="11" fillId="10" borderId="28" xfId="0" applyNumberFormat="1" applyFont="1" applyFill="1" applyBorder="1" applyAlignment="1">
      <alignment vertical="top"/>
    </xf>
    <xf numFmtId="49" fontId="11" fillId="10" borderId="28" xfId="0" applyNumberFormat="1" applyFont="1" applyFill="1" applyBorder="1" applyAlignment="1">
      <alignment horizontal="center" vertical="top"/>
    </xf>
    <xf numFmtId="49" fontId="11" fillId="10" borderId="33" xfId="0" applyNumberFormat="1" applyFont="1" applyFill="1" applyBorder="1" applyAlignment="1">
      <alignment horizontal="center" vertical="top"/>
    </xf>
    <xf numFmtId="49" fontId="11" fillId="10" borderId="7" xfId="0" applyNumberFormat="1" applyFont="1" applyFill="1" applyBorder="1" applyAlignment="1">
      <alignment horizontal="center" vertical="top"/>
    </xf>
    <xf numFmtId="49" fontId="11" fillId="10" borderId="13" xfId="0" applyNumberFormat="1" applyFont="1" applyFill="1" applyBorder="1" applyAlignment="1">
      <alignment horizontal="center" vertical="top"/>
    </xf>
    <xf numFmtId="49" fontId="11" fillId="10" borderId="20" xfId="0" applyNumberFormat="1" applyFont="1" applyFill="1" applyBorder="1" applyAlignment="1">
      <alignment horizontal="center" vertical="top"/>
    </xf>
    <xf numFmtId="49" fontId="11" fillId="10" borderId="21" xfId="0" applyNumberFormat="1" applyFont="1" applyFill="1" applyBorder="1" applyAlignment="1">
      <alignment horizontal="center" vertical="top"/>
    </xf>
    <xf numFmtId="49" fontId="11" fillId="10" borderId="20" xfId="0" applyNumberFormat="1" applyFont="1" applyFill="1" applyBorder="1" applyAlignment="1">
      <alignment vertical="top"/>
    </xf>
    <xf numFmtId="49" fontId="11" fillId="10" borderId="21" xfId="0" applyNumberFormat="1" applyFont="1" applyFill="1" applyBorder="1" applyAlignment="1">
      <alignment vertical="top"/>
    </xf>
    <xf numFmtId="49" fontId="11" fillId="10" borderId="24" xfId="0" applyNumberFormat="1" applyFont="1" applyFill="1" applyBorder="1" applyAlignment="1">
      <alignment horizontal="center" vertical="top"/>
    </xf>
    <xf numFmtId="3" fontId="11" fillId="10" borderId="9" xfId="0" applyNumberFormat="1" applyFont="1" applyFill="1" applyBorder="1" applyAlignment="1">
      <alignment horizontal="right" vertical="top"/>
    </xf>
    <xf numFmtId="3" fontId="11" fillId="10" borderId="3" xfId="0" applyNumberFormat="1" applyFont="1" applyFill="1" applyBorder="1" applyAlignment="1">
      <alignment horizontal="right" vertical="top"/>
    </xf>
    <xf numFmtId="3" fontId="11" fillId="10" borderId="95" xfId="0" applyNumberFormat="1" applyFont="1" applyFill="1" applyBorder="1" applyAlignment="1">
      <alignment horizontal="right" vertical="top"/>
    </xf>
    <xf numFmtId="0" fontId="9" fillId="4" borderId="38" xfId="0" applyFont="1" applyFill="1" applyBorder="1" applyAlignment="1">
      <alignment vertical="top" wrapText="1"/>
    </xf>
    <xf numFmtId="0" fontId="9" fillId="4" borderId="34" xfId="0" applyFont="1" applyFill="1" applyBorder="1" applyAlignment="1">
      <alignment horizontal="left" vertical="top" wrapText="1"/>
    </xf>
    <xf numFmtId="0" fontId="9" fillId="4" borderId="38" xfId="0" applyFont="1" applyFill="1" applyBorder="1" applyAlignment="1">
      <alignment horizontal="left" vertical="top" wrapText="1"/>
    </xf>
    <xf numFmtId="0" fontId="9" fillId="4" borderId="16" xfId="0" applyFont="1" applyFill="1" applyBorder="1" applyAlignment="1">
      <alignment horizontal="left" vertical="top" wrapText="1"/>
    </xf>
    <xf numFmtId="0" fontId="11" fillId="0" borderId="41" xfId="4" applyNumberFormat="1" applyFont="1" applyBorder="1" applyAlignment="1">
      <alignment horizontal="center" vertical="top"/>
    </xf>
    <xf numFmtId="0" fontId="9" fillId="0" borderId="41" xfId="0" applyNumberFormat="1" applyFont="1" applyBorder="1" applyAlignment="1">
      <alignment horizontal="center" vertical="top"/>
    </xf>
    <xf numFmtId="0" fontId="9" fillId="4" borderId="34" xfId="0" applyFont="1" applyFill="1" applyBorder="1" applyAlignment="1">
      <alignment vertical="top" wrapText="1"/>
    </xf>
    <xf numFmtId="0" fontId="11" fillId="0" borderId="52" xfId="4" applyNumberFormat="1" applyFont="1" applyBorder="1" applyAlignment="1">
      <alignment horizontal="center" vertical="top"/>
    </xf>
    <xf numFmtId="0" fontId="3" fillId="0" borderId="0" xfId="0" applyFont="1" applyBorder="1" applyAlignment="1">
      <alignment horizontal="left" vertical="top" wrapText="1"/>
    </xf>
    <xf numFmtId="0" fontId="9" fillId="10" borderId="60" xfId="0" applyFont="1" applyFill="1" applyBorder="1" applyAlignment="1">
      <alignment horizontal="left" vertical="top" wrapText="1"/>
    </xf>
    <xf numFmtId="0" fontId="9" fillId="10" borderId="35" xfId="0" applyFont="1" applyFill="1" applyBorder="1" applyAlignment="1">
      <alignment horizontal="left" vertical="top" wrapText="1"/>
    </xf>
    <xf numFmtId="49" fontId="9" fillId="4" borderId="35" xfId="0" applyNumberFormat="1" applyFont="1" applyFill="1" applyBorder="1" applyAlignment="1">
      <alignment horizontal="left" vertical="top" wrapText="1"/>
    </xf>
    <xf numFmtId="0" fontId="9" fillId="0" borderId="60" xfId="0" applyFont="1" applyBorder="1" applyAlignment="1">
      <alignment horizontal="left" vertical="top" wrapText="1"/>
    </xf>
    <xf numFmtId="0" fontId="9" fillId="6" borderId="35" xfId="0" applyNumberFormat="1" applyFont="1" applyFill="1" applyBorder="1" applyAlignment="1">
      <alignment horizontal="left" vertical="top" wrapText="1"/>
    </xf>
    <xf numFmtId="0" fontId="9" fillId="10" borderId="52" xfId="0" applyNumberFormat="1" applyFont="1" applyFill="1" applyBorder="1" applyAlignment="1">
      <alignment horizontal="left" vertical="top" wrapText="1"/>
    </xf>
    <xf numFmtId="0" fontId="9" fillId="10" borderId="86" xfId="0" applyNumberFormat="1" applyFont="1" applyFill="1" applyBorder="1" applyAlignment="1">
      <alignment horizontal="left" vertical="top" wrapText="1"/>
    </xf>
    <xf numFmtId="0" fontId="9" fillId="4" borderId="43" xfId="0" applyFont="1" applyFill="1" applyBorder="1" applyAlignment="1">
      <alignment horizontal="left" vertical="top" wrapText="1"/>
    </xf>
    <xf numFmtId="0" fontId="9" fillId="4" borderId="28" xfId="0" applyFont="1" applyFill="1" applyBorder="1" applyAlignment="1">
      <alignment vertical="top" wrapText="1"/>
    </xf>
    <xf numFmtId="0" fontId="9" fillId="10" borderId="45" xfId="0" applyFont="1" applyFill="1" applyBorder="1" applyAlignment="1">
      <alignment horizontal="center" vertical="center" wrapText="1"/>
    </xf>
    <xf numFmtId="0" fontId="9" fillId="4" borderId="64" xfId="0" applyFont="1" applyFill="1" applyBorder="1" applyAlignment="1">
      <alignment horizontal="left" vertical="top" wrapText="1"/>
    </xf>
    <xf numFmtId="0" fontId="9" fillId="4" borderId="52" xfId="0" applyFont="1" applyFill="1" applyBorder="1" applyAlignment="1">
      <alignment horizontal="center" vertical="top"/>
    </xf>
    <xf numFmtId="0" fontId="11" fillId="10" borderId="50" xfId="0" applyFont="1" applyFill="1" applyBorder="1" applyAlignment="1">
      <alignment horizontal="left" vertical="top" wrapText="1"/>
    </xf>
    <xf numFmtId="0" fontId="11" fillId="10" borderId="49" xfId="0" applyFont="1" applyFill="1" applyBorder="1" applyAlignment="1">
      <alignment horizontal="left" vertical="top" wrapText="1"/>
    </xf>
    <xf numFmtId="0" fontId="17" fillId="0" borderId="38" xfId="0" applyFont="1" applyBorder="1" applyAlignment="1">
      <alignment horizontal="center" vertical="center"/>
    </xf>
    <xf numFmtId="0" fontId="9" fillId="0" borderId="0" xfId="0" applyFont="1" applyFill="1" applyBorder="1" applyAlignment="1">
      <alignment horizontal="left" vertical="top" wrapText="1"/>
    </xf>
    <xf numFmtId="0" fontId="26" fillId="0" borderId="0" xfId="0" applyFont="1" applyAlignment="1">
      <alignment horizontal="center" wrapText="1"/>
    </xf>
    <xf numFmtId="0" fontId="0" fillId="0" borderId="0" xfId="0" applyAlignment="1">
      <alignment wrapText="1"/>
    </xf>
    <xf numFmtId="0" fontId="17" fillId="0" borderId="0" xfId="0" applyFont="1" applyAlignment="1">
      <alignment horizontal="left" vertical="top" wrapText="1"/>
    </xf>
    <xf numFmtId="0" fontId="17" fillId="0" borderId="0" xfId="0" applyFont="1" applyAlignment="1">
      <alignment horizontal="left"/>
    </xf>
    <xf numFmtId="0" fontId="17" fillId="0" borderId="0" xfId="0" applyFont="1" applyAlignment="1">
      <alignment horizontal="left" vertical="top"/>
    </xf>
    <xf numFmtId="0" fontId="26" fillId="0" borderId="0" xfId="1" applyFont="1" applyAlignment="1">
      <alignment horizontal="center" wrapText="1"/>
    </xf>
    <xf numFmtId="0" fontId="31" fillId="0" borderId="0" xfId="0" applyFont="1" applyAlignment="1">
      <alignment horizontal="center" wrapText="1"/>
    </xf>
    <xf numFmtId="0" fontId="17" fillId="0" borderId="0" xfId="0" applyFont="1" applyBorder="1" applyAlignment="1">
      <alignment horizontal="left" vertical="top" wrapText="1"/>
    </xf>
    <xf numFmtId="0" fontId="0" fillId="0" borderId="0" xfId="0" applyAlignment="1">
      <alignment horizontal="left" vertical="top" wrapText="1"/>
    </xf>
    <xf numFmtId="0" fontId="32" fillId="0" borderId="0" xfId="0" applyFont="1" applyAlignment="1">
      <alignment horizontal="left" vertical="center" wrapText="1"/>
    </xf>
    <xf numFmtId="0" fontId="0" fillId="0" borderId="0" xfId="0" applyAlignment="1">
      <alignment horizontal="left" vertical="center" wrapText="1"/>
    </xf>
    <xf numFmtId="0" fontId="17" fillId="0" borderId="0" xfId="0" applyFont="1" applyAlignment="1">
      <alignment horizontal="left" vertical="center" wrapText="1"/>
    </xf>
    <xf numFmtId="49" fontId="5" fillId="0" borderId="40" xfId="0" applyNumberFormat="1" applyFont="1" applyFill="1" applyBorder="1" applyAlignment="1">
      <alignment horizontal="center" vertical="center" textRotation="90"/>
    </xf>
    <xf numFmtId="49" fontId="5" fillId="0" borderId="43" xfId="0" applyNumberFormat="1" applyFont="1" applyFill="1" applyBorder="1" applyAlignment="1">
      <alignment horizontal="center" vertical="center" textRotation="90"/>
    </xf>
    <xf numFmtId="49" fontId="5" fillId="0" borderId="31" xfId="0" applyNumberFormat="1" applyFont="1" applyFill="1" applyBorder="1" applyAlignment="1">
      <alignment horizontal="center" vertical="center" textRotation="90"/>
    </xf>
    <xf numFmtId="49" fontId="4" fillId="0" borderId="40" xfId="0" applyNumberFormat="1" applyFont="1" applyBorder="1" applyAlignment="1">
      <alignment horizontal="center" vertical="top"/>
    </xf>
    <xf numFmtId="49" fontId="4" fillId="0" borderId="43" xfId="0" applyNumberFormat="1" applyFont="1" applyBorder="1" applyAlignment="1">
      <alignment horizontal="center" vertical="top"/>
    </xf>
    <xf numFmtId="49" fontId="4" fillId="0" borderId="31" xfId="0" applyNumberFormat="1" applyFont="1" applyBorder="1" applyAlignment="1">
      <alignment horizontal="center" vertical="top"/>
    </xf>
    <xf numFmtId="0" fontId="5" fillId="4" borderId="20" xfId="0" applyFont="1" applyFill="1" applyBorder="1" applyAlignment="1">
      <alignment horizontal="left" vertical="top" wrapText="1"/>
    </xf>
    <xf numFmtId="0" fontId="0" fillId="4" borderId="28" xfId="0" applyFill="1" applyBorder="1" applyAlignment="1">
      <alignment horizontal="left" vertical="top" wrapText="1"/>
    </xf>
    <xf numFmtId="0" fontId="11" fillId="4" borderId="19" xfId="0" applyFont="1" applyFill="1" applyBorder="1" applyAlignment="1">
      <alignment horizontal="left" vertical="top" wrapText="1"/>
    </xf>
    <xf numFmtId="0" fontId="11" fillId="4" borderId="18" xfId="0" applyFont="1" applyFill="1" applyBorder="1" applyAlignment="1">
      <alignment horizontal="left" vertical="top" wrapText="1"/>
    </xf>
    <xf numFmtId="0" fontId="5" fillId="4" borderId="44" xfId="0" applyFont="1" applyFill="1" applyBorder="1" applyAlignment="1">
      <alignment horizontal="left" vertical="top" wrapText="1"/>
    </xf>
    <xf numFmtId="0" fontId="0" fillId="0" borderId="21" xfId="0" applyBorder="1" applyAlignment="1">
      <alignment horizontal="left" vertical="top" wrapText="1"/>
    </xf>
    <xf numFmtId="49" fontId="11" fillId="10" borderId="20" xfId="0" applyNumberFormat="1" applyFont="1" applyFill="1" applyBorder="1" applyAlignment="1">
      <alignment horizontal="center" vertical="top"/>
    </xf>
    <xf numFmtId="49" fontId="11" fillId="10" borderId="28" xfId="0" applyNumberFormat="1" applyFont="1" applyFill="1" applyBorder="1" applyAlignment="1">
      <alignment horizontal="center" vertical="top"/>
    </xf>
    <xf numFmtId="49" fontId="11" fillId="10" borderId="21" xfId="0" applyNumberFormat="1" applyFont="1" applyFill="1" applyBorder="1" applyAlignment="1">
      <alignment horizontal="center" vertical="top"/>
    </xf>
    <xf numFmtId="49" fontId="11" fillId="2" borderId="40" xfId="0" applyNumberFormat="1" applyFont="1" applyFill="1" applyBorder="1" applyAlignment="1">
      <alignment horizontal="center" vertical="top"/>
    </xf>
    <xf numFmtId="49" fontId="11" fillId="2" borderId="43" xfId="0" applyNumberFormat="1" applyFont="1" applyFill="1" applyBorder="1" applyAlignment="1">
      <alignment horizontal="center" vertical="top"/>
    </xf>
    <xf numFmtId="49" fontId="11" fillId="2" borderId="31" xfId="0" applyNumberFormat="1" applyFont="1" applyFill="1" applyBorder="1" applyAlignment="1">
      <alignment horizontal="center" vertical="top"/>
    </xf>
    <xf numFmtId="49" fontId="11" fillId="0" borderId="26" xfId="0" applyNumberFormat="1" applyFont="1" applyBorder="1" applyAlignment="1">
      <alignment horizontal="center" vertical="top"/>
    </xf>
    <xf numFmtId="49" fontId="11" fillId="0" borderId="34" xfId="0" applyNumberFormat="1" applyFont="1" applyBorder="1" applyAlignment="1">
      <alignment horizontal="center" vertical="top"/>
    </xf>
    <xf numFmtId="49" fontId="11" fillId="0" borderId="29" xfId="0" applyNumberFormat="1" applyFont="1" applyBorder="1" applyAlignment="1">
      <alignment horizontal="center" vertical="top"/>
    </xf>
    <xf numFmtId="0" fontId="1" fillId="0" borderId="28" xfId="0" applyFont="1" applyBorder="1" applyAlignment="1">
      <alignment horizontal="left" vertical="top" wrapText="1"/>
    </xf>
    <xf numFmtId="49" fontId="11" fillId="2" borderId="56" xfId="0" applyNumberFormat="1" applyFont="1" applyFill="1" applyBorder="1" applyAlignment="1">
      <alignment horizontal="right" vertical="top"/>
    </xf>
    <xf numFmtId="49" fontId="11" fillId="2" borderId="66" xfId="0" applyNumberFormat="1" applyFont="1" applyFill="1" applyBorder="1" applyAlignment="1">
      <alignment horizontal="right" vertical="top"/>
    </xf>
    <xf numFmtId="49" fontId="11" fillId="2" borderId="23" xfId="0" applyNumberFormat="1" applyFont="1" applyFill="1" applyBorder="1" applyAlignment="1">
      <alignment horizontal="right" vertical="top"/>
    </xf>
    <xf numFmtId="49" fontId="11" fillId="2" borderId="56" xfId="0" applyNumberFormat="1" applyFont="1" applyFill="1" applyBorder="1" applyAlignment="1">
      <alignment horizontal="left" vertical="top"/>
    </xf>
    <xf numFmtId="49" fontId="11" fillId="2" borderId="66" xfId="0" applyNumberFormat="1" applyFont="1" applyFill="1" applyBorder="1" applyAlignment="1">
      <alignment horizontal="left" vertical="top"/>
    </xf>
    <xf numFmtId="49" fontId="11" fillId="2" borderId="22" xfId="0" applyNumberFormat="1" applyFont="1" applyFill="1" applyBorder="1" applyAlignment="1">
      <alignment horizontal="left" vertical="top"/>
    </xf>
    <xf numFmtId="49" fontId="11" fillId="2" borderId="67" xfId="0" applyNumberFormat="1" applyFont="1" applyFill="1" applyBorder="1" applyAlignment="1">
      <alignment horizontal="left" vertical="top"/>
    </xf>
    <xf numFmtId="49" fontId="11" fillId="10" borderId="25" xfId="0" applyNumberFormat="1" applyFont="1" applyFill="1" applyBorder="1" applyAlignment="1">
      <alignment horizontal="center" vertical="top"/>
    </xf>
    <xf numFmtId="49" fontId="11" fillId="10" borderId="33" xfId="0" applyNumberFormat="1" applyFont="1" applyFill="1" applyBorder="1" applyAlignment="1">
      <alignment horizontal="center" vertical="top"/>
    </xf>
    <xf numFmtId="49" fontId="11" fillId="10" borderId="30" xfId="0" applyNumberFormat="1" applyFont="1" applyFill="1" applyBorder="1" applyAlignment="1">
      <alignment horizontal="center" vertical="top"/>
    </xf>
    <xf numFmtId="49" fontId="11" fillId="2" borderId="26" xfId="0" applyNumberFormat="1" applyFont="1" applyFill="1" applyBorder="1" applyAlignment="1">
      <alignment horizontal="center" vertical="top"/>
    </xf>
    <xf numFmtId="49" fontId="11" fillId="2" borderId="34" xfId="0" applyNumberFormat="1" applyFont="1" applyFill="1" applyBorder="1" applyAlignment="1">
      <alignment horizontal="center" vertical="top"/>
    </xf>
    <xf numFmtId="49" fontId="11" fillId="2" borderId="29" xfId="0" applyNumberFormat="1" applyFont="1" applyFill="1" applyBorder="1" applyAlignment="1">
      <alignment horizontal="center" vertical="top"/>
    </xf>
    <xf numFmtId="49" fontId="11" fillId="4" borderId="26" xfId="0" applyNumberFormat="1" applyFont="1" applyFill="1" applyBorder="1" applyAlignment="1">
      <alignment horizontal="center" vertical="top"/>
    </xf>
    <xf numFmtId="49" fontId="11" fillId="4" borderId="34" xfId="0" applyNumberFormat="1" applyFont="1" applyFill="1" applyBorder="1" applyAlignment="1">
      <alignment horizontal="center" vertical="top"/>
    </xf>
    <xf numFmtId="49" fontId="11" fillId="4" borderId="29" xfId="0" applyNumberFormat="1" applyFont="1" applyFill="1" applyBorder="1" applyAlignment="1">
      <alignment horizontal="center" vertical="top"/>
    </xf>
    <xf numFmtId="49" fontId="11" fillId="4" borderId="17" xfId="0" applyNumberFormat="1" applyFont="1" applyFill="1" applyBorder="1" applyAlignment="1">
      <alignment horizontal="center" vertical="top"/>
    </xf>
    <xf numFmtId="49" fontId="11" fillId="4" borderId="19" xfId="0" applyNumberFormat="1" applyFont="1" applyFill="1" applyBorder="1" applyAlignment="1">
      <alignment horizontal="center" vertical="top"/>
    </xf>
    <xf numFmtId="49" fontId="11" fillId="4" borderId="18" xfId="0" applyNumberFormat="1" applyFont="1" applyFill="1" applyBorder="1" applyAlignment="1">
      <alignment horizontal="center" vertical="top"/>
    </xf>
    <xf numFmtId="3" fontId="11" fillId="0" borderId="34" xfId="0" applyNumberFormat="1" applyFont="1" applyFill="1" applyBorder="1" applyAlignment="1">
      <alignment horizontal="left" vertical="top" wrapText="1"/>
    </xf>
    <xf numFmtId="3" fontId="11" fillId="0" borderId="43" xfId="0" applyNumberFormat="1" applyFont="1" applyFill="1" applyBorder="1" applyAlignment="1">
      <alignment horizontal="left" vertical="top" wrapText="1"/>
    </xf>
    <xf numFmtId="3" fontId="11" fillId="0" borderId="29" xfId="0" applyNumberFormat="1" applyFont="1" applyFill="1" applyBorder="1" applyAlignment="1">
      <alignment horizontal="left" vertical="top" wrapText="1"/>
    </xf>
    <xf numFmtId="0" fontId="7" fillId="0" borderId="40" xfId="0" applyFont="1" applyFill="1" applyBorder="1" applyAlignment="1">
      <alignment horizontal="center" vertical="top" textRotation="90" wrapText="1"/>
    </xf>
    <xf numFmtId="0" fontId="7" fillId="0" borderId="43" xfId="0" applyFont="1" applyFill="1" applyBorder="1" applyAlignment="1">
      <alignment horizontal="center" vertical="top" textRotation="90" wrapText="1"/>
    </xf>
    <xf numFmtId="0" fontId="7" fillId="0" borderId="31" xfId="0" applyFont="1" applyFill="1" applyBorder="1" applyAlignment="1">
      <alignment horizontal="center" vertical="top" textRotation="90" wrapText="1"/>
    </xf>
    <xf numFmtId="49" fontId="11" fillId="0" borderId="38" xfId="0" applyNumberFormat="1" applyFont="1" applyBorder="1" applyAlignment="1">
      <alignment horizontal="center" vertical="top"/>
    </xf>
    <xf numFmtId="3" fontId="9" fillId="0" borderId="28" xfId="0" applyNumberFormat="1" applyFont="1" applyBorder="1" applyAlignment="1">
      <alignment vertical="top" wrapText="1"/>
    </xf>
    <xf numFmtId="0" fontId="0" fillId="0" borderId="21" xfId="0" applyBorder="1" applyAlignment="1">
      <alignment vertical="top" wrapText="1"/>
    </xf>
    <xf numFmtId="0" fontId="11" fillId="0" borderId="26" xfId="0" applyFont="1" applyFill="1" applyBorder="1" applyAlignment="1">
      <alignment horizontal="left" vertical="top" wrapText="1"/>
    </xf>
    <xf numFmtId="0" fontId="11" fillId="0" borderId="29" xfId="0" applyFont="1" applyFill="1" applyBorder="1" applyAlignment="1">
      <alignment horizontal="left" vertical="top" wrapText="1"/>
    </xf>
    <xf numFmtId="0" fontId="7" fillId="0" borderId="26" xfId="0" applyFont="1" applyFill="1" applyBorder="1" applyAlignment="1">
      <alignment horizontal="center" vertical="center" textRotation="90" wrapText="1"/>
    </xf>
    <xf numFmtId="0" fontId="7" fillId="0" borderId="29" xfId="0" applyFont="1" applyFill="1" applyBorder="1" applyAlignment="1">
      <alignment horizontal="center" vertical="center" textRotation="90" wrapText="1"/>
    </xf>
    <xf numFmtId="0" fontId="11" fillId="4" borderId="26" xfId="0" applyFont="1" applyFill="1" applyBorder="1" applyAlignment="1">
      <alignment horizontal="left" vertical="top" wrapText="1"/>
    </xf>
    <xf numFmtId="0" fontId="11" fillId="4" borderId="38" xfId="0" applyFont="1" applyFill="1" applyBorder="1" applyAlignment="1">
      <alignment horizontal="left" vertical="top" wrapText="1"/>
    </xf>
    <xf numFmtId="0" fontId="11" fillId="4" borderId="29" xfId="0" applyFont="1" applyFill="1" applyBorder="1" applyAlignment="1">
      <alignment horizontal="left" vertical="top" wrapText="1"/>
    </xf>
    <xf numFmtId="0" fontId="11" fillId="0" borderId="34" xfId="0" applyFont="1" applyFill="1" applyBorder="1" applyAlignment="1">
      <alignment horizontal="left" vertical="top" wrapText="1"/>
    </xf>
    <xf numFmtId="0" fontId="11" fillId="0" borderId="43" xfId="0" applyFont="1" applyFill="1" applyBorder="1" applyAlignment="1">
      <alignment horizontal="left" vertical="top" wrapText="1"/>
    </xf>
    <xf numFmtId="0" fontId="7" fillId="0" borderId="34" xfId="0" applyFont="1" applyFill="1" applyBorder="1" applyAlignment="1">
      <alignment horizontal="center" vertical="center" textRotation="90" wrapText="1"/>
    </xf>
    <xf numFmtId="0" fontId="7" fillId="0" borderId="43" xfId="0" applyFont="1" applyFill="1" applyBorder="1" applyAlignment="1">
      <alignment horizontal="center" vertical="center" textRotation="90" wrapText="1"/>
    </xf>
    <xf numFmtId="49" fontId="11" fillId="0" borderId="43" xfId="0" applyNumberFormat="1" applyFont="1" applyBorder="1" applyAlignment="1">
      <alignment horizontal="center" vertical="top"/>
    </xf>
    <xf numFmtId="0" fontId="9" fillId="0" borderId="39" xfId="0" applyFont="1" applyBorder="1" applyAlignment="1">
      <alignment horizontal="left" vertical="top" wrapText="1"/>
    </xf>
    <xf numFmtId="0" fontId="9" fillId="0" borderId="38" xfId="0" applyFont="1" applyBorder="1" applyAlignment="1">
      <alignment vertical="top" wrapText="1"/>
    </xf>
    <xf numFmtId="0" fontId="9" fillId="0" borderId="49" xfId="0" applyFont="1" applyBorder="1" applyAlignment="1">
      <alignment vertical="top" wrapText="1"/>
    </xf>
    <xf numFmtId="165" fontId="11" fillId="2" borderId="9" xfId="0" applyNumberFormat="1" applyFont="1" applyFill="1" applyBorder="1" applyAlignment="1">
      <alignment horizontal="center" vertical="top"/>
    </xf>
    <xf numFmtId="165" fontId="11" fillId="2" borderId="66" xfId="0" applyNumberFormat="1" applyFont="1" applyFill="1" applyBorder="1" applyAlignment="1">
      <alignment horizontal="center" vertical="top"/>
    </xf>
    <xf numFmtId="165" fontId="11" fillId="2" borderId="67" xfId="0" applyNumberFormat="1" applyFont="1" applyFill="1" applyBorder="1" applyAlignment="1">
      <alignment horizontal="center" vertical="top"/>
    </xf>
    <xf numFmtId="0" fontId="9" fillId="4" borderId="16" xfId="0" applyFont="1" applyFill="1" applyBorder="1" applyAlignment="1">
      <alignment vertical="top" wrapText="1"/>
    </xf>
    <xf numFmtId="0" fontId="0" fillId="0" borderId="43" xfId="0" applyBorder="1" applyAlignment="1">
      <alignment vertical="top" wrapText="1"/>
    </xf>
    <xf numFmtId="0" fontId="0" fillId="0" borderId="34" xfId="0" applyBorder="1" applyAlignment="1">
      <alignment vertical="top" wrapText="1"/>
    </xf>
    <xf numFmtId="0" fontId="11" fillId="4" borderId="40"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31" xfId="0" applyFont="1" applyFill="1" applyBorder="1" applyAlignment="1">
      <alignment horizontal="left" vertical="top" wrapText="1"/>
    </xf>
    <xf numFmtId="0" fontId="6" fillId="0" borderId="64" xfId="0" applyFont="1" applyFill="1" applyBorder="1" applyAlignment="1">
      <alignment horizontal="center" vertical="top"/>
    </xf>
    <xf numFmtId="0" fontId="6" fillId="0" borderId="75" xfId="0" applyFont="1" applyFill="1" applyBorder="1" applyAlignment="1">
      <alignment horizontal="center" vertical="top"/>
    </xf>
    <xf numFmtId="49" fontId="11" fillId="0" borderId="31" xfId="0" applyNumberFormat="1" applyFont="1" applyBorder="1" applyAlignment="1">
      <alignment horizontal="center" vertical="top"/>
    </xf>
    <xf numFmtId="0" fontId="9" fillId="4" borderId="44" xfId="0" applyFont="1" applyFill="1" applyBorder="1" applyAlignment="1">
      <alignment vertical="top" wrapText="1"/>
    </xf>
    <xf numFmtId="0" fontId="0" fillId="0" borderId="21" xfId="0" applyBorder="1" applyAlignment="1">
      <alignment vertical="top"/>
    </xf>
    <xf numFmtId="0" fontId="9" fillId="4" borderId="44" xfId="0" applyFont="1" applyFill="1" applyBorder="1" applyAlignment="1">
      <alignment horizontal="left" vertical="top" wrapText="1"/>
    </xf>
    <xf numFmtId="0" fontId="9" fillId="4" borderId="16" xfId="0" applyFont="1" applyFill="1" applyBorder="1" applyAlignment="1">
      <alignment horizontal="left" vertical="top" wrapText="1"/>
    </xf>
    <xf numFmtId="0" fontId="0" fillId="0" borderId="31" xfId="0" applyBorder="1" applyAlignment="1">
      <alignment vertical="top"/>
    </xf>
    <xf numFmtId="0" fontId="9" fillId="4" borderId="16" xfId="0" applyNumberFormat="1" applyFont="1" applyFill="1" applyBorder="1" applyAlignment="1">
      <alignment horizontal="left" vertical="top" wrapText="1"/>
    </xf>
    <xf numFmtId="0" fontId="9" fillId="4" borderId="31" xfId="0" applyNumberFormat="1" applyFont="1" applyFill="1" applyBorder="1" applyAlignment="1">
      <alignment horizontal="left" vertical="top" wrapText="1"/>
    </xf>
    <xf numFmtId="0" fontId="5" fillId="0" borderId="16" xfId="0" applyNumberFormat="1" applyFont="1" applyBorder="1" applyAlignment="1">
      <alignment horizontal="left" vertical="top" wrapText="1"/>
    </xf>
    <xf numFmtId="0" fontId="5" fillId="0" borderId="31" xfId="0" applyNumberFormat="1" applyFont="1" applyBorder="1" applyAlignment="1">
      <alignment horizontal="left" vertical="top" wrapText="1"/>
    </xf>
    <xf numFmtId="0" fontId="11" fillId="8" borderId="13" xfId="0" applyFont="1" applyFill="1" applyBorder="1" applyAlignment="1">
      <alignment horizontal="right" vertical="top" wrapText="1"/>
    </xf>
    <xf numFmtId="0" fontId="11" fillId="8" borderId="23" xfId="0" applyFont="1" applyFill="1" applyBorder="1" applyAlignment="1">
      <alignment horizontal="right" vertical="top" wrapText="1"/>
    </xf>
    <xf numFmtId="0" fontId="11" fillId="8" borderId="69" xfId="0" applyFont="1" applyFill="1" applyBorder="1" applyAlignment="1">
      <alignment horizontal="right" vertical="top" wrapText="1"/>
    </xf>
    <xf numFmtId="0" fontId="9" fillId="3" borderId="8" xfId="0" applyFont="1" applyFill="1" applyBorder="1" applyAlignment="1">
      <alignment horizontal="left" vertical="top" wrapText="1"/>
    </xf>
    <xf numFmtId="0" fontId="9" fillId="3" borderId="57" xfId="0" applyFont="1" applyFill="1" applyBorder="1" applyAlignment="1">
      <alignment horizontal="left" vertical="top" wrapText="1"/>
    </xf>
    <xf numFmtId="0" fontId="9" fillId="0" borderId="33" xfId="0" applyFont="1" applyBorder="1" applyAlignment="1">
      <alignment horizontal="left" vertical="top" wrapText="1"/>
    </xf>
    <xf numFmtId="0" fontId="9" fillId="0" borderId="34" xfId="0" applyFont="1" applyBorder="1" applyAlignment="1">
      <alignment vertical="top" wrapText="1"/>
    </xf>
    <xf numFmtId="0" fontId="9" fillId="0" borderId="50" xfId="0" applyFont="1" applyBorder="1" applyAlignment="1">
      <alignment vertical="top" wrapText="1"/>
    </xf>
    <xf numFmtId="0" fontId="9" fillId="8" borderId="33" xfId="0" applyFont="1" applyFill="1" applyBorder="1" applyAlignment="1">
      <alignment horizontal="left" vertical="top" wrapText="1"/>
    </xf>
    <xf numFmtId="0" fontId="9" fillId="8" borderId="34" xfId="0" applyFont="1" applyFill="1" applyBorder="1" applyAlignment="1">
      <alignment vertical="top" wrapText="1"/>
    </xf>
    <xf numFmtId="0" fontId="9" fillId="8" borderId="50" xfId="0" applyFont="1" applyFill="1" applyBorder="1" applyAlignment="1">
      <alignment vertical="top" wrapText="1"/>
    </xf>
    <xf numFmtId="0" fontId="11" fillId="7" borderId="28" xfId="0" applyFont="1" applyFill="1" applyBorder="1" applyAlignment="1">
      <alignment horizontal="right" vertical="top" wrapText="1"/>
    </xf>
    <xf numFmtId="0" fontId="9" fillId="7" borderId="43" xfId="0" applyFont="1" applyFill="1" applyBorder="1" applyAlignment="1">
      <alignment vertical="top" wrapText="1"/>
    </xf>
    <xf numFmtId="0" fontId="9" fillId="7" borderId="19" xfId="0" applyFont="1" applyFill="1" applyBorder="1" applyAlignment="1">
      <alignment vertical="top" wrapText="1"/>
    </xf>
    <xf numFmtId="49" fontId="11" fillId="10" borderId="56" xfId="0" applyNumberFormat="1" applyFont="1" applyFill="1" applyBorder="1" applyAlignment="1">
      <alignment horizontal="right" vertical="top"/>
    </xf>
    <xf numFmtId="0" fontId="9" fillId="10" borderId="66" xfId="0" applyFont="1" applyFill="1" applyBorder="1" applyAlignment="1">
      <alignment horizontal="right" vertical="top"/>
    </xf>
    <xf numFmtId="0" fontId="9" fillId="10" borderId="67" xfId="0" applyFont="1" applyFill="1" applyBorder="1" applyAlignment="1">
      <alignment horizontal="right" vertical="top"/>
    </xf>
    <xf numFmtId="165" fontId="11" fillId="10" borderId="9" xfId="0" applyNumberFormat="1" applyFont="1" applyFill="1" applyBorder="1" applyAlignment="1">
      <alignment horizontal="center" vertical="top"/>
    </xf>
    <xf numFmtId="165" fontId="11" fillId="10" borderId="66" xfId="0" applyNumberFormat="1" applyFont="1" applyFill="1" applyBorder="1" applyAlignment="1">
      <alignment horizontal="center" vertical="top"/>
    </xf>
    <xf numFmtId="165" fontId="11" fillId="10" borderId="67" xfId="0" applyNumberFormat="1" applyFont="1" applyFill="1" applyBorder="1" applyAlignment="1">
      <alignment horizontal="center" vertical="top"/>
    </xf>
    <xf numFmtId="49" fontId="11" fillId="7" borderId="66" xfId="0" applyNumberFormat="1" applyFont="1" applyFill="1" applyBorder="1" applyAlignment="1">
      <alignment horizontal="right" vertical="top"/>
    </xf>
    <xf numFmtId="49" fontId="11" fillId="7" borderId="67" xfId="0" applyNumberFormat="1" applyFont="1" applyFill="1" applyBorder="1" applyAlignment="1">
      <alignment horizontal="right" vertical="top"/>
    </xf>
    <xf numFmtId="165" fontId="11" fillId="7" borderId="9" xfId="0" applyNumberFormat="1" applyFont="1" applyFill="1" applyBorder="1" applyAlignment="1">
      <alignment horizontal="center" vertical="top"/>
    </xf>
    <xf numFmtId="165" fontId="11" fillId="7" borderId="66" xfId="0" applyNumberFormat="1" applyFont="1" applyFill="1" applyBorder="1" applyAlignment="1">
      <alignment horizontal="center" vertical="top"/>
    </xf>
    <xf numFmtId="165" fontId="11" fillId="7" borderId="67" xfId="0" applyNumberFormat="1" applyFont="1" applyFill="1" applyBorder="1" applyAlignment="1">
      <alignment horizontal="center" vertical="top"/>
    </xf>
    <xf numFmtId="0" fontId="11" fillId="7" borderId="20" xfId="0" applyFont="1" applyFill="1" applyBorder="1" applyAlignment="1">
      <alignment horizontal="right" vertical="top" wrapText="1"/>
    </xf>
    <xf numFmtId="0" fontId="9" fillId="7" borderId="40" xfId="0" applyFont="1" applyFill="1" applyBorder="1" applyAlignment="1">
      <alignment vertical="top" wrapText="1"/>
    </xf>
    <xf numFmtId="0" fontId="9" fillId="7" borderId="17" xfId="0" applyFont="1" applyFill="1" applyBorder="1" applyAlignment="1">
      <alignment vertical="top" wrapText="1"/>
    </xf>
    <xf numFmtId="0" fontId="11" fillId="8" borderId="8" xfId="0" applyFont="1" applyFill="1" applyBorder="1" applyAlignment="1">
      <alignment horizontal="right" vertical="top" wrapText="1"/>
    </xf>
    <xf numFmtId="0" fontId="11" fillId="8" borderId="57" xfId="0" applyFont="1" applyFill="1" applyBorder="1" applyAlignment="1">
      <alignment horizontal="right" vertical="top" wrapText="1"/>
    </xf>
    <xf numFmtId="0" fontId="11" fillId="8" borderId="73" xfId="0" applyFont="1" applyFill="1" applyBorder="1" applyAlignment="1">
      <alignment horizontal="right" vertical="top" wrapText="1"/>
    </xf>
    <xf numFmtId="49" fontId="9" fillId="4" borderId="22" xfId="0" applyNumberFormat="1" applyFont="1" applyFill="1" applyBorder="1" applyAlignment="1">
      <alignment horizontal="left" vertical="top"/>
    </xf>
    <xf numFmtId="49" fontId="11" fillId="0" borderId="0" xfId="0" applyNumberFormat="1" applyFont="1" applyFill="1" applyBorder="1" applyAlignment="1">
      <alignment horizontal="center" vertical="top" wrapText="1"/>
    </xf>
    <xf numFmtId="0" fontId="11" fillId="0" borderId="9"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67" xfId="0" applyFont="1" applyBorder="1" applyAlignment="1">
      <alignment horizontal="center" vertical="center" wrapText="1"/>
    </xf>
    <xf numFmtId="0" fontId="9" fillId="0" borderId="8" xfId="0" applyFont="1" applyBorder="1" applyAlignment="1">
      <alignment horizontal="left" vertical="top" wrapText="1"/>
    </xf>
    <xf numFmtId="0" fontId="9" fillId="0" borderId="57" xfId="0" applyFont="1" applyBorder="1" applyAlignment="1">
      <alignment horizontal="left" vertical="top" wrapText="1"/>
    </xf>
    <xf numFmtId="0" fontId="9" fillId="0" borderId="73" xfId="0" applyFont="1" applyBorder="1" applyAlignment="1">
      <alignment horizontal="left" vertical="top" wrapText="1"/>
    </xf>
    <xf numFmtId="0" fontId="9" fillId="4" borderId="33" xfId="0" applyFont="1" applyFill="1" applyBorder="1" applyAlignment="1">
      <alignment horizontal="left" vertical="top" wrapText="1"/>
    </xf>
    <xf numFmtId="0" fontId="9" fillId="4" borderId="34" xfId="0" applyFont="1" applyFill="1" applyBorder="1" applyAlignment="1">
      <alignment vertical="top" wrapText="1"/>
    </xf>
    <xf numFmtId="0" fontId="9" fillId="4" borderId="50" xfId="0" applyFont="1" applyFill="1" applyBorder="1" applyAlignment="1">
      <alignment vertical="top" wrapText="1"/>
    </xf>
    <xf numFmtId="0" fontId="9" fillId="4" borderId="8" xfId="0" applyFont="1" applyFill="1" applyBorder="1" applyAlignment="1">
      <alignment horizontal="left" vertical="top" wrapText="1"/>
    </xf>
    <xf numFmtId="0" fontId="9" fillId="4" borderId="57" xfId="0" applyFont="1" applyFill="1" applyBorder="1" applyAlignment="1">
      <alignment horizontal="left" vertical="top" wrapText="1"/>
    </xf>
    <xf numFmtId="0" fontId="9" fillId="4" borderId="73" xfId="0" applyFont="1" applyFill="1" applyBorder="1" applyAlignment="1">
      <alignment horizontal="left" vertical="top" wrapText="1"/>
    </xf>
    <xf numFmtId="49" fontId="11" fillId="4" borderId="40" xfId="0" applyNumberFormat="1" applyFont="1" applyFill="1" applyBorder="1" applyAlignment="1">
      <alignment horizontal="center" vertical="top"/>
    </xf>
    <xf numFmtId="49" fontId="11" fillId="4" borderId="31" xfId="0" applyNumberFormat="1" applyFont="1" applyFill="1" applyBorder="1" applyAlignment="1">
      <alignment horizontal="center" vertical="top"/>
    </xf>
    <xf numFmtId="0" fontId="11" fillId="4" borderId="40" xfId="0" applyFont="1" applyFill="1" applyBorder="1" applyAlignment="1">
      <alignment vertical="top" wrapText="1"/>
    </xf>
    <xf numFmtId="0" fontId="11" fillId="4" borderId="31" xfId="0" applyFont="1" applyFill="1" applyBorder="1" applyAlignment="1">
      <alignment vertical="top" wrapText="1"/>
    </xf>
    <xf numFmtId="0" fontId="7" fillId="0" borderId="76" xfId="0" applyFont="1" applyFill="1" applyBorder="1" applyAlignment="1">
      <alignment horizontal="center" vertical="top" wrapText="1"/>
    </xf>
    <xf numFmtId="0" fontId="7" fillId="0" borderId="75" xfId="0" applyFont="1" applyFill="1" applyBorder="1" applyAlignment="1">
      <alignment horizontal="center" vertical="top" wrapText="1"/>
    </xf>
    <xf numFmtId="0" fontId="9" fillId="4" borderId="40" xfId="0" applyFont="1" applyFill="1" applyBorder="1" applyAlignment="1">
      <alignment horizontal="left" vertical="top" wrapText="1"/>
    </xf>
    <xf numFmtId="0" fontId="9" fillId="4" borderId="31" xfId="0" applyFont="1" applyFill="1" applyBorder="1" applyAlignment="1">
      <alignment horizontal="left" vertical="top" wrapText="1"/>
    </xf>
    <xf numFmtId="0" fontId="0" fillId="0" borderId="31" xfId="0" applyBorder="1" applyAlignment="1">
      <alignment horizontal="left" vertical="top" wrapText="1"/>
    </xf>
    <xf numFmtId="49" fontId="11" fillId="4" borderId="43" xfId="0" applyNumberFormat="1" applyFont="1" applyFill="1" applyBorder="1" applyAlignment="1">
      <alignment horizontal="center" vertical="top"/>
    </xf>
    <xf numFmtId="49" fontId="11" fillId="4" borderId="43" xfId="0" applyNumberFormat="1" applyFont="1" applyFill="1" applyBorder="1" applyAlignment="1">
      <alignment horizontal="left" vertical="top" wrapText="1"/>
    </xf>
    <xf numFmtId="49" fontId="11" fillId="4" borderId="31" xfId="0" applyNumberFormat="1" applyFont="1" applyFill="1" applyBorder="1" applyAlignment="1">
      <alignment horizontal="left" vertical="top" wrapText="1"/>
    </xf>
    <xf numFmtId="49" fontId="7" fillId="0" borderId="64" xfId="0" applyNumberFormat="1" applyFont="1" applyFill="1" applyBorder="1" applyAlignment="1">
      <alignment horizontal="right" vertical="top"/>
    </xf>
    <xf numFmtId="49" fontId="7" fillId="0" borderId="75" xfId="0" applyNumberFormat="1" applyFont="1" applyFill="1" applyBorder="1" applyAlignment="1">
      <alignment horizontal="right" vertical="top"/>
    </xf>
    <xf numFmtId="49" fontId="11" fillId="2" borderId="19" xfId="0" applyNumberFormat="1" applyFont="1" applyFill="1" applyBorder="1" applyAlignment="1">
      <alignment horizontal="center" vertical="top"/>
    </xf>
    <xf numFmtId="49" fontId="11" fillId="2" borderId="18" xfId="0" applyNumberFormat="1" applyFont="1" applyFill="1" applyBorder="1" applyAlignment="1">
      <alignment horizontal="center" vertical="top"/>
    </xf>
    <xf numFmtId="0" fontId="9" fillId="4" borderId="43" xfId="0" applyFont="1" applyFill="1" applyBorder="1" applyAlignment="1">
      <alignment horizontal="left" vertical="top" wrapText="1"/>
    </xf>
    <xf numFmtId="0" fontId="7" fillId="0" borderId="64" xfId="0" applyFont="1" applyFill="1" applyBorder="1" applyAlignment="1">
      <alignment horizontal="center" vertical="top" wrapText="1"/>
    </xf>
    <xf numFmtId="49" fontId="11" fillId="0" borderId="52" xfId="0" applyNumberFormat="1" applyFont="1" applyBorder="1" applyAlignment="1">
      <alignment horizontal="center" vertical="top"/>
    </xf>
    <xf numFmtId="49" fontId="11" fillId="0" borderId="32" xfId="0" applyNumberFormat="1" applyFont="1" applyBorder="1" applyAlignment="1">
      <alignment horizontal="center" vertical="top"/>
    </xf>
    <xf numFmtId="49" fontId="11" fillId="0" borderId="41" xfId="0" applyNumberFormat="1" applyFont="1" applyFill="1" applyBorder="1" applyAlignment="1">
      <alignment horizontal="center" vertical="top"/>
    </xf>
    <xf numFmtId="49" fontId="11" fillId="0" borderId="32" xfId="0" applyNumberFormat="1" applyFont="1" applyFill="1" applyBorder="1" applyAlignment="1">
      <alignment horizontal="center" vertical="top"/>
    </xf>
    <xf numFmtId="49" fontId="11" fillId="0" borderId="41" xfId="0" applyNumberFormat="1" applyFont="1" applyBorder="1" applyAlignment="1">
      <alignment horizontal="center" vertical="top"/>
    </xf>
    <xf numFmtId="49" fontId="11" fillId="0" borderId="52" xfId="0" applyNumberFormat="1" applyFont="1" applyFill="1" applyBorder="1" applyAlignment="1">
      <alignment horizontal="center" vertical="top"/>
    </xf>
    <xf numFmtId="0" fontId="30" fillId="0" borderId="0" xfId="0" applyFont="1" applyAlignment="1">
      <alignment horizontal="center" vertical="top"/>
    </xf>
    <xf numFmtId="0" fontId="5" fillId="0" borderId="25" xfId="0" applyFont="1" applyBorder="1" applyAlignment="1">
      <alignment horizontal="center" vertical="center" textRotation="90" wrapText="1"/>
    </xf>
    <xf numFmtId="0" fontId="5" fillId="0" borderId="39" xfId="0" applyFont="1" applyBorder="1" applyAlignment="1">
      <alignment horizontal="center" vertical="center" textRotation="90" wrapText="1"/>
    </xf>
    <xf numFmtId="0" fontId="5" fillId="0" borderId="30" xfId="0" applyFont="1" applyBorder="1" applyAlignment="1">
      <alignment horizontal="center" vertical="center" textRotation="90" wrapText="1"/>
    </xf>
    <xf numFmtId="0" fontId="5" fillId="0" borderId="26" xfId="0" applyFont="1" applyBorder="1" applyAlignment="1">
      <alignment horizontal="center" vertical="center" textRotation="90" wrapText="1"/>
    </xf>
    <xf numFmtId="0" fontId="5" fillId="0" borderId="38" xfId="0" applyFont="1" applyBorder="1" applyAlignment="1">
      <alignment horizontal="center" vertical="center" textRotation="90" wrapText="1"/>
    </xf>
    <xf numFmtId="0" fontId="5" fillId="0" borderId="29" xfId="0" applyFont="1" applyBorder="1" applyAlignment="1">
      <alignment horizontal="center" vertical="center" textRotation="90" wrapText="1"/>
    </xf>
    <xf numFmtId="0" fontId="5" fillId="0" borderId="40"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7"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5" fillId="0" borderId="18" xfId="0" applyFont="1" applyBorder="1" applyAlignment="1">
      <alignment horizontal="center" vertical="center" textRotation="90" wrapText="1"/>
    </xf>
    <xf numFmtId="0" fontId="5" fillId="0" borderId="55" xfId="0" applyFont="1" applyBorder="1" applyAlignment="1">
      <alignment horizontal="center" vertical="center" wrapText="1"/>
    </xf>
    <xf numFmtId="0" fontId="5" fillId="0" borderId="10" xfId="0" applyFont="1" applyBorder="1" applyAlignment="1">
      <alignment horizontal="center" vertical="center" wrapText="1"/>
    </xf>
    <xf numFmtId="49" fontId="11" fillId="6" borderId="37" xfId="0" applyNumberFormat="1" applyFont="1" applyFill="1" applyBorder="1" applyAlignment="1">
      <alignment horizontal="left" vertical="top" wrapText="1"/>
    </xf>
    <xf numFmtId="49" fontId="11" fillId="6" borderId="22" xfId="0" applyNumberFormat="1" applyFont="1" applyFill="1" applyBorder="1" applyAlignment="1">
      <alignment horizontal="left" vertical="top" wrapText="1"/>
    </xf>
    <xf numFmtId="49" fontId="11" fillId="6" borderId="68" xfId="0" applyNumberFormat="1" applyFont="1" applyFill="1" applyBorder="1" applyAlignment="1">
      <alignment horizontal="left" vertical="top" wrapText="1"/>
    </xf>
    <xf numFmtId="0" fontId="9" fillId="0" borderId="41" xfId="0" applyNumberFormat="1" applyFont="1" applyBorder="1" applyAlignment="1">
      <alignment horizontal="center" vertical="top"/>
    </xf>
    <xf numFmtId="0" fontId="9" fillId="0" borderId="32" xfId="0" applyNumberFormat="1" applyFont="1" applyBorder="1" applyAlignment="1">
      <alignment horizontal="center" vertical="top"/>
    </xf>
    <xf numFmtId="0" fontId="9" fillId="0" borderId="40" xfId="0" applyNumberFormat="1" applyFont="1" applyBorder="1" applyAlignment="1">
      <alignment horizontal="center" vertical="top"/>
    </xf>
    <xf numFmtId="0" fontId="9" fillId="0" borderId="31" xfId="0" applyNumberFormat="1" applyFont="1" applyBorder="1" applyAlignment="1">
      <alignment horizontal="center" vertical="top"/>
    </xf>
    <xf numFmtId="0" fontId="5" fillId="0" borderId="15" xfId="0" applyNumberFormat="1" applyFont="1" applyBorder="1" applyAlignment="1">
      <alignment horizontal="center" vertical="center" textRotation="90" wrapText="1"/>
    </xf>
    <xf numFmtId="0" fontId="5" fillId="0" borderId="4" xfId="0" applyNumberFormat="1" applyFont="1" applyBorder="1" applyAlignment="1">
      <alignment horizontal="center" vertical="center" textRotation="90" wrapText="1"/>
    </xf>
    <xf numFmtId="0" fontId="5" fillId="0" borderId="10" xfId="0" applyNumberFormat="1" applyFont="1" applyBorder="1" applyAlignment="1">
      <alignment horizontal="center" vertical="center" textRotation="90" wrapText="1"/>
    </xf>
    <xf numFmtId="0" fontId="9" fillId="0" borderId="15" xfId="0" applyFont="1" applyBorder="1" applyAlignment="1">
      <alignment horizontal="center" vertical="center" textRotation="90" wrapText="1"/>
    </xf>
    <xf numFmtId="0" fontId="9" fillId="0" borderId="4" xfId="0" applyFont="1" applyBorder="1" applyAlignment="1">
      <alignment horizontal="center" vertical="center" textRotation="90" wrapText="1"/>
    </xf>
    <xf numFmtId="0" fontId="9" fillId="0" borderId="10" xfId="0" applyFont="1" applyBorder="1" applyAlignment="1">
      <alignment horizontal="center" vertical="center" textRotation="90" wrapText="1"/>
    </xf>
    <xf numFmtId="0" fontId="11" fillId="7" borderId="8" xfId="0" applyFont="1" applyFill="1" applyBorder="1" applyAlignment="1">
      <alignment horizontal="left" vertical="top" wrapText="1"/>
    </xf>
    <xf numFmtId="0" fontId="11" fillId="7" borderId="57" xfId="0" applyFont="1" applyFill="1" applyBorder="1" applyAlignment="1">
      <alignment horizontal="left" vertical="top" wrapText="1"/>
    </xf>
    <xf numFmtId="0" fontId="11" fillId="7" borderId="73" xfId="0" applyFont="1" applyFill="1" applyBorder="1" applyAlignment="1">
      <alignment horizontal="left" vertical="top" wrapText="1"/>
    </xf>
    <xf numFmtId="0" fontId="11" fillId="2" borderId="49" xfId="0" applyFont="1" applyFill="1" applyBorder="1" applyAlignment="1">
      <alignment horizontal="left" vertical="top" wrapText="1"/>
    </xf>
    <xf numFmtId="0" fontId="11" fillId="2" borderId="57" xfId="0" applyFont="1" applyFill="1" applyBorder="1" applyAlignment="1">
      <alignment horizontal="left" vertical="top" wrapText="1"/>
    </xf>
    <xf numFmtId="0" fontId="11" fillId="2" borderId="73" xfId="0" applyFont="1" applyFill="1" applyBorder="1" applyAlignment="1">
      <alignment horizontal="left" vertical="top" wrapText="1"/>
    </xf>
    <xf numFmtId="0" fontId="27" fillId="0" borderId="0" xfId="0" applyFont="1" applyAlignment="1">
      <alignment horizontal="center" wrapText="1"/>
    </xf>
    <xf numFmtId="0" fontId="9" fillId="0" borderId="23" xfId="0" applyFont="1" applyBorder="1" applyAlignment="1">
      <alignment horizontal="right" vertical="center"/>
    </xf>
    <xf numFmtId="0" fontId="0" fillId="0" borderId="23" xfId="0" applyBorder="1" applyAlignment="1">
      <alignment horizontal="right" vertical="center"/>
    </xf>
    <xf numFmtId="3" fontId="4" fillId="0" borderId="37"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3" fontId="4" fillId="0" borderId="68" xfId="0" applyNumberFormat="1" applyFont="1" applyBorder="1" applyAlignment="1">
      <alignment horizontal="center" vertical="center" wrapText="1"/>
    </xf>
    <xf numFmtId="0" fontId="5" fillId="0" borderId="37"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68"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3" fontId="5" fillId="0" borderId="44" xfId="0" applyNumberFormat="1" applyFont="1" applyBorder="1" applyAlignment="1">
      <alignment horizontal="center" vertical="center" wrapText="1"/>
    </xf>
    <xf numFmtId="3" fontId="5" fillId="0" borderId="21" xfId="0" applyNumberFormat="1" applyFont="1" applyBorder="1" applyAlignment="1">
      <alignment horizontal="center" vertical="center" wrapText="1"/>
    </xf>
    <xf numFmtId="3" fontId="9" fillId="0" borderId="55" xfId="0" applyNumberFormat="1" applyFont="1" applyBorder="1" applyAlignment="1">
      <alignment horizontal="center" vertical="center" wrapText="1"/>
    </xf>
    <xf numFmtId="3" fontId="9" fillId="0" borderId="10" xfId="0" applyNumberFormat="1" applyFont="1" applyBorder="1" applyAlignment="1">
      <alignment horizontal="center" vertical="center" wrapText="1"/>
    </xf>
    <xf numFmtId="0" fontId="9" fillId="0" borderId="109" xfId="0" applyFont="1" applyBorder="1" applyAlignment="1">
      <alignment horizontal="center" vertical="center" textRotation="90"/>
    </xf>
    <xf numFmtId="0" fontId="9" fillId="0" borderId="13" xfId="0" applyFont="1" applyBorder="1" applyAlignment="1">
      <alignment horizontal="center" vertical="center" textRotation="90"/>
    </xf>
    <xf numFmtId="0" fontId="9" fillId="0" borderId="53" xfId="0" applyFont="1" applyBorder="1" applyAlignment="1">
      <alignment horizontal="center" vertical="center" textRotation="90"/>
    </xf>
    <xf numFmtId="0" fontId="9" fillId="0" borderId="32" xfId="0" applyFont="1" applyBorder="1" applyAlignment="1">
      <alignment horizontal="center" vertical="center" textRotation="90"/>
    </xf>
    <xf numFmtId="0" fontId="7" fillId="4" borderId="40" xfId="0" applyFont="1" applyFill="1" applyBorder="1" applyAlignment="1">
      <alignment horizontal="center" vertical="center" textRotation="90" wrapText="1"/>
    </xf>
    <xf numFmtId="0" fontId="7" fillId="4" borderId="43" xfId="0" applyFont="1" applyFill="1" applyBorder="1" applyAlignment="1">
      <alignment horizontal="center" vertical="center" textRotation="90" wrapText="1"/>
    </xf>
    <xf numFmtId="0" fontId="0" fillId="4" borderId="43" xfId="0" applyFill="1" applyBorder="1" applyAlignment="1">
      <alignment horizontal="center" vertical="center" textRotation="90" wrapText="1"/>
    </xf>
    <xf numFmtId="0" fontId="11" fillId="0" borderId="41" xfId="4" applyNumberFormat="1" applyFont="1" applyBorder="1" applyAlignment="1">
      <alignment horizontal="center" vertical="top"/>
    </xf>
    <xf numFmtId="0" fontId="11" fillId="0" borderId="32" xfId="4" applyNumberFormat="1" applyFont="1" applyBorder="1" applyAlignment="1">
      <alignment horizontal="center" vertical="top"/>
    </xf>
    <xf numFmtId="49" fontId="11" fillId="4" borderId="38" xfId="0" applyNumberFormat="1" applyFont="1" applyFill="1" applyBorder="1" applyAlignment="1">
      <alignment horizontal="center" vertical="top"/>
    </xf>
    <xf numFmtId="0" fontId="9" fillId="10" borderId="0" xfId="0" applyFont="1" applyFill="1" applyBorder="1" applyAlignment="1">
      <alignment horizontal="lef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9" fillId="10" borderId="50" xfId="0" applyFont="1" applyFill="1" applyBorder="1" applyAlignment="1">
      <alignment horizontal="left" vertical="top" wrapText="1"/>
    </xf>
    <xf numFmtId="0" fontId="1" fillId="10" borderId="65" xfId="0" applyFont="1" applyFill="1" applyBorder="1" applyAlignment="1">
      <alignment horizontal="left" vertical="top" wrapText="1"/>
    </xf>
    <xf numFmtId="0" fontId="9" fillId="10" borderId="49" xfId="0" applyFont="1" applyFill="1" applyBorder="1" applyAlignment="1">
      <alignment horizontal="left" vertical="top" wrapText="1"/>
    </xf>
    <xf numFmtId="0" fontId="1" fillId="10" borderId="57" xfId="0" applyFont="1" applyFill="1" applyBorder="1" applyAlignment="1">
      <alignment horizontal="left" vertical="top" wrapText="1"/>
    </xf>
    <xf numFmtId="0" fontId="9" fillId="10" borderId="49" xfId="0" applyNumberFormat="1" applyFont="1" applyFill="1" applyBorder="1" applyAlignment="1">
      <alignment horizontal="left" vertical="top" wrapText="1"/>
    </xf>
    <xf numFmtId="0" fontId="0" fillId="0" borderId="73" xfId="0" applyBorder="1" applyAlignment="1">
      <alignment horizontal="left" vertical="top" wrapText="1"/>
    </xf>
    <xf numFmtId="0" fontId="5" fillId="4" borderId="41" xfId="0" applyFont="1" applyFill="1" applyBorder="1" applyAlignment="1">
      <alignment horizontal="left" vertical="top" wrapText="1"/>
    </xf>
    <xf numFmtId="0" fontId="5" fillId="4" borderId="52" xfId="0" applyFont="1" applyFill="1" applyBorder="1" applyAlignment="1">
      <alignment horizontal="left" vertical="top" wrapText="1"/>
    </xf>
    <xf numFmtId="0" fontId="5" fillId="4" borderId="32" xfId="0" applyFont="1" applyFill="1" applyBorder="1" applyAlignment="1">
      <alignment horizontal="left" vertical="top" wrapText="1"/>
    </xf>
    <xf numFmtId="0" fontId="9" fillId="4" borderId="98" xfId="0" applyFont="1" applyFill="1" applyBorder="1" applyAlignment="1">
      <alignment vertical="top" wrapText="1"/>
    </xf>
    <xf numFmtId="0" fontId="0" fillId="4" borderId="21" xfId="0" applyFill="1" applyBorder="1" applyAlignment="1">
      <alignment vertical="top" wrapText="1"/>
    </xf>
    <xf numFmtId="49" fontId="9" fillId="4" borderId="16" xfId="0" applyNumberFormat="1" applyFont="1" applyFill="1" applyBorder="1" applyAlignment="1">
      <alignment horizontal="center" vertical="center" textRotation="90" wrapText="1"/>
    </xf>
    <xf numFmtId="0" fontId="0" fillId="4" borderId="43" xfId="0" applyFill="1" applyBorder="1" applyAlignment="1">
      <alignment vertical="center" wrapText="1"/>
    </xf>
    <xf numFmtId="0" fontId="11" fillId="4" borderId="16" xfId="0" applyFont="1" applyFill="1" applyBorder="1" applyAlignment="1">
      <alignment horizontal="left" vertical="top" wrapText="1"/>
    </xf>
    <xf numFmtId="49" fontId="9" fillId="0" borderId="101" xfId="0" applyNumberFormat="1" applyFont="1" applyFill="1" applyBorder="1" applyAlignment="1">
      <alignment horizontal="center" vertical="top"/>
    </xf>
    <xf numFmtId="49" fontId="9" fillId="0" borderId="18" xfId="0" applyNumberFormat="1" applyFont="1" applyFill="1" applyBorder="1" applyAlignment="1">
      <alignment horizontal="center" vertical="top"/>
    </xf>
    <xf numFmtId="0" fontId="9" fillId="0" borderId="97" xfId="0" applyFont="1" applyFill="1" applyBorder="1" applyAlignment="1">
      <alignment horizontal="left" vertical="top" wrapText="1"/>
    </xf>
    <xf numFmtId="0" fontId="9" fillId="0" borderId="31" xfId="0" applyFont="1" applyFill="1" applyBorder="1" applyAlignment="1">
      <alignment horizontal="left" vertical="top" wrapText="1"/>
    </xf>
    <xf numFmtId="0" fontId="9" fillId="0" borderId="20" xfId="0" applyFont="1" applyBorder="1" applyAlignment="1">
      <alignment vertical="top" wrapText="1"/>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0" fontId="5" fillId="4" borderId="97" xfId="0" applyFont="1" applyFill="1" applyBorder="1" applyAlignment="1">
      <alignment horizontal="left" vertical="top" wrapText="1"/>
    </xf>
    <xf numFmtId="0" fontId="12" fillId="0" borderId="64" xfId="0" applyFont="1" applyFill="1" applyBorder="1" applyAlignment="1">
      <alignment horizontal="center" vertical="top" wrapText="1"/>
    </xf>
    <xf numFmtId="0" fontId="0" fillId="0" borderId="75" xfId="0" applyBorder="1" applyAlignment="1">
      <alignment vertical="top"/>
    </xf>
    <xf numFmtId="49" fontId="11" fillId="0" borderId="54" xfId="0" applyNumberFormat="1" applyFont="1" applyBorder="1" applyAlignment="1">
      <alignment horizontal="center" vertical="top"/>
    </xf>
    <xf numFmtId="0" fontId="0" fillId="0" borderId="69" xfId="0" applyBorder="1" applyAlignment="1">
      <alignment vertical="top"/>
    </xf>
    <xf numFmtId="0" fontId="7" fillId="0" borderId="63" xfId="0" applyFont="1" applyFill="1" applyBorder="1" applyAlignment="1">
      <alignment horizontal="center" vertical="top" wrapText="1"/>
    </xf>
    <xf numFmtId="0" fontId="7" fillId="0" borderId="45" xfId="0" applyFont="1" applyFill="1" applyBorder="1" applyAlignment="1">
      <alignment horizontal="center" vertical="top" wrapText="1"/>
    </xf>
    <xf numFmtId="0" fontId="7" fillId="0" borderId="58" xfId="0" applyFont="1" applyFill="1" applyBorder="1" applyAlignment="1">
      <alignment horizontal="center" vertical="top" wrapText="1"/>
    </xf>
    <xf numFmtId="0" fontId="7" fillId="0" borderId="62" xfId="0" applyFont="1" applyFill="1" applyBorder="1" applyAlignment="1">
      <alignment horizontal="center" vertical="top" wrapText="1"/>
    </xf>
    <xf numFmtId="49" fontId="11" fillId="0" borderId="27" xfId="0" applyNumberFormat="1" applyFont="1" applyBorder="1" applyAlignment="1">
      <alignment horizontal="center" vertical="top"/>
    </xf>
    <xf numFmtId="49" fontId="11" fillId="0" borderId="35" xfId="0" applyNumberFormat="1" applyFont="1" applyBorder="1" applyAlignment="1">
      <alignment horizontal="center" vertical="top"/>
    </xf>
    <xf numFmtId="49" fontId="11" fillId="0" borderId="60" xfId="0" applyNumberFormat="1" applyFont="1" applyBorder="1" applyAlignment="1">
      <alignment horizontal="center" vertical="top"/>
    </xf>
    <xf numFmtId="49" fontId="11" fillId="0" borderId="36" xfId="0" applyNumberFormat="1" applyFont="1" applyBorder="1" applyAlignment="1">
      <alignment horizontal="center" vertical="top"/>
    </xf>
    <xf numFmtId="49" fontId="9" fillId="4" borderId="16" xfId="0" applyNumberFormat="1" applyFont="1" applyFill="1" applyBorder="1" applyAlignment="1">
      <alignment horizontal="left" vertical="top" wrapText="1"/>
    </xf>
    <xf numFmtId="0" fontId="5" fillId="0" borderId="97" xfId="0" applyFont="1" applyFill="1" applyBorder="1" applyAlignment="1">
      <alignment horizontal="left" vertical="top" wrapText="1"/>
    </xf>
    <xf numFmtId="0" fontId="9" fillId="0" borderId="40" xfId="0" applyNumberFormat="1" applyFont="1" applyBorder="1" applyAlignment="1">
      <alignment horizontal="left" vertical="top" wrapText="1"/>
    </xf>
    <xf numFmtId="0" fontId="9" fillId="0" borderId="43" xfId="0" applyNumberFormat="1" applyFont="1" applyBorder="1" applyAlignment="1">
      <alignment horizontal="left" vertical="top" wrapText="1"/>
    </xf>
    <xf numFmtId="0" fontId="9" fillId="0" borderId="31" xfId="0" applyNumberFormat="1" applyFont="1" applyBorder="1" applyAlignment="1">
      <alignment horizontal="left" vertical="top" wrapText="1"/>
    </xf>
    <xf numFmtId="0" fontId="9" fillId="4" borderId="40" xfId="0" applyNumberFormat="1" applyFont="1" applyFill="1" applyBorder="1" applyAlignment="1">
      <alignment horizontal="center" vertical="top"/>
    </xf>
    <xf numFmtId="0" fontId="9" fillId="4" borderId="31" xfId="0" applyNumberFormat="1" applyFont="1" applyFill="1" applyBorder="1" applyAlignment="1">
      <alignment horizontal="center" vertical="top"/>
    </xf>
    <xf numFmtId="0" fontId="9" fillId="4" borderId="40" xfId="0" applyNumberFormat="1" applyFont="1" applyFill="1" applyBorder="1" applyAlignment="1">
      <alignment horizontal="left" vertical="top" wrapText="1"/>
    </xf>
    <xf numFmtId="0" fontId="9" fillId="4" borderId="31" xfId="0" applyNumberFormat="1" applyFont="1" applyFill="1" applyBorder="1" applyAlignment="1">
      <alignment horizontal="left" vertical="top"/>
    </xf>
    <xf numFmtId="0" fontId="9" fillId="0" borderId="28" xfId="0" applyFont="1" applyBorder="1" applyAlignment="1">
      <alignment vertical="top" wrapText="1"/>
    </xf>
    <xf numFmtId="0" fontId="1" fillId="0" borderId="21" xfId="0" applyFont="1" applyBorder="1" applyAlignment="1">
      <alignment vertical="top" wrapText="1"/>
    </xf>
    <xf numFmtId="0" fontId="9" fillId="4" borderId="41" xfId="0" applyNumberFormat="1" applyFont="1" applyFill="1" applyBorder="1" applyAlignment="1">
      <alignment horizontal="left" vertical="top" wrapText="1"/>
    </xf>
    <xf numFmtId="0" fontId="0" fillId="0" borderId="52" xfId="0" applyBorder="1" applyAlignment="1">
      <alignment horizontal="left" vertical="top" wrapText="1"/>
    </xf>
    <xf numFmtId="0" fontId="0" fillId="0" borderId="32" xfId="0" applyBorder="1" applyAlignment="1">
      <alignment horizontal="left" vertical="top"/>
    </xf>
    <xf numFmtId="0" fontId="9" fillId="4" borderId="28" xfId="0" applyFont="1" applyFill="1" applyBorder="1" applyAlignment="1">
      <alignment vertical="top" wrapText="1"/>
    </xf>
    <xf numFmtId="0" fontId="9" fillId="4" borderId="41" xfId="0" applyNumberFormat="1" applyFont="1" applyFill="1" applyBorder="1" applyAlignment="1">
      <alignment horizontal="center" vertical="top"/>
    </xf>
    <xf numFmtId="0" fontId="9" fillId="4" borderId="32" xfId="0" applyNumberFormat="1" applyFont="1" applyFill="1" applyBorder="1" applyAlignment="1">
      <alignment horizontal="center" vertical="top"/>
    </xf>
    <xf numFmtId="0" fontId="11" fillId="4" borderId="54" xfId="4" applyNumberFormat="1" applyFont="1" applyFill="1" applyBorder="1" applyAlignment="1">
      <alignment horizontal="center" vertical="top"/>
    </xf>
    <xf numFmtId="0" fontId="9" fillId="4" borderId="38" xfId="0" applyFont="1" applyFill="1" applyBorder="1" applyAlignment="1">
      <alignment vertical="top" wrapText="1"/>
    </xf>
    <xf numFmtId="0" fontId="1" fillId="4" borderId="38" xfId="0" applyFont="1" applyFill="1" applyBorder="1" applyAlignment="1">
      <alignment vertical="top" wrapText="1"/>
    </xf>
    <xf numFmtId="0" fontId="9" fillId="4" borderId="34" xfId="0" applyFont="1" applyFill="1" applyBorder="1" applyAlignment="1">
      <alignment horizontal="left" vertical="top" wrapText="1"/>
    </xf>
    <xf numFmtId="0" fontId="9" fillId="4" borderId="38" xfId="0" applyFont="1" applyFill="1" applyBorder="1" applyAlignment="1">
      <alignment horizontal="left" vertical="top" wrapText="1"/>
    </xf>
    <xf numFmtId="0" fontId="7" fillId="4" borderId="45" xfId="0" applyFont="1" applyFill="1" applyBorder="1" applyAlignment="1">
      <alignment horizontal="center" vertical="top" wrapText="1"/>
    </xf>
    <xf numFmtId="0" fontId="7" fillId="4" borderId="64" xfId="0" applyFont="1" applyFill="1" applyBorder="1" applyAlignment="1">
      <alignment horizontal="center" vertical="top" wrapText="1"/>
    </xf>
    <xf numFmtId="0" fontId="0" fillId="0" borderId="62" xfId="0" applyBorder="1" applyAlignment="1">
      <alignment vertical="top"/>
    </xf>
    <xf numFmtId="49" fontId="11" fillId="4" borderId="40" xfId="0" applyNumberFormat="1" applyFont="1" applyFill="1" applyBorder="1" applyAlignment="1">
      <alignment horizontal="left" vertical="top" wrapText="1"/>
    </xf>
    <xf numFmtId="0" fontId="9" fillId="0" borderId="43" xfId="0" applyFont="1" applyBorder="1" applyAlignment="1">
      <alignment vertical="top" wrapText="1"/>
    </xf>
    <xf numFmtId="49" fontId="11" fillId="2" borderId="18" xfId="0" applyNumberFormat="1" applyFont="1" applyFill="1" applyBorder="1" applyAlignment="1">
      <alignment horizontal="right" vertical="top"/>
    </xf>
    <xf numFmtId="49" fontId="11" fillId="2" borderId="69" xfId="0" applyNumberFormat="1" applyFont="1" applyFill="1" applyBorder="1" applyAlignment="1">
      <alignment horizontal="right" vertical="top"/>
    </xf>
    <xf numFmtId="0" fontId="11" fillId="4" borderId="17" xfId="0" applyFont="1" applyFill="1" applyBorder="1" applyAlignment="1">
      <alignment horizontal="left" vertical="top" wrapText="1"/>
    </xf>
    <xf numFmtId="0" fontId="11" fillId="4" borderId="34" xfId="0" applyFont="1" applyFill="1" applyBorder="1" applyAlignment="1">
      <alignment horizontal="left" vertical="top" wrapText="1"/>
    </xf>
    <xf numFmtId="49" fontId="7" fillId="0" borderId="40" xfId="0" applyNumberFormat="1" applyFont="1" applyFill="1" applyBorder="1" applyAlignment="1">
      <alignment horizontal="center" vertical="center" textRotation="90" wrapText="1"/>
    </xf>
    <xf numFmtId="49" fontId="7" fillId="0" borderId="43" xfId="0" applyNumberFormat="1" applyFont="1" applyFill="1" applyBorder="1" applyAlignment="1">
      <alignment horizontal="center" vertical="center" textRotation="90" wrapText="1"/>
    </xf>
    <xf numFmtId="0" fontId="7" fillId="0" borderId="31" xfId="0" applyFont="1" applyBorder="1" applyAlignment="1">
      <alignment horizontal="center" vertical="center" textRotation="90" wrapText="1"/>
    </xf>
    <xf numFmtId="0" fontId="9" fillId="0" borderId="16" xfId="0" applyFont="1" applyBorder="1" applyAlignment="1">
      <alignment horizontal="left" vertical="top" wrapText="1"/>
    </xf>
    <xf numFmtId="0" fontId="9" fillId="0" borderId="34" xfId="0" applyFont="1" applyBorder="1" applyAlignment="1">
      <alignment horizontal="left" vertical="top" wrapText="1"/>
    </xf>
    <xf numFmtId="0" fontId="9" fillId="4" borderId="40" xfId="0" applyFont="1" applyFill="1" applyBorder="1" applyAlignment="1">
      <alignment vertical="top" wrapText="1"/>
    </xf>
    <xf numFmtId="0" fontId="1" fillId="4" borderId="89" xfId="0" applyFont="1" applyFill="1" applyBorder="1" applyAlignment="1">
      <alignment vertical="top" wrapText="1"/>
    </xf>
    <xf numFmtId="0" fontId="5" fillId="4" borderId="40" xfId="0" applyFont="1" applyFill="1" applyBorder="1" applyAlignment="1">
      <alignment vertical="top" wrapText="1"/>
    </xf>
    <xf numFmtId="0" fontId="1" fillId="0" borderId="43" xfId="0" applyFont="1" applyBorder="1" applyAlignment="1">
      <alignment vertical="top" wrapText="1"/>
    </xf>
    <xf numFmtId="0" fontId="1" fillId="0" borderId="31" xfId="0" applyFont="1" applyBorder="1" applyAlignment="1">
      <alignment vertical="top" wrapText="1"/>
    </xf>
    <xf numFmtId="0" fontId="9" fillId="4" borderId="72" xfId="0" applyFont="1" applyFill="1" applyBorder="1" applyAlignment="1">
      <alignment horizontal="left" vertical="top" wrapText="1"/>
    </xf>
    <xf numFmtId="0" fontId="9" fillId="4" borderId="75" xfId="0" applyFont="1" applyFill="1" applyBorder="1" applyAlignment="1">
      <alignment horizontal="left" vertical="top" wrapText="1"/>
    </xf>
    <xf numFmtId="0" fontId="1" fillId="0" borderId="34" xfId="0" applyFont="1" applyBorder="1" applyAlignment="1">
      <alignment vertical="top" wrapText="1"/>
    </xf>
    <xf numFmtId="0" fontId="1" fillId="0" borderId="31" xfId="0" applyFont="1" applyBorder="1" applyAlignment="1">
      <alignment vertical="top"/>
    </xf>
    <xf numFmtId="49" fontId="11" fillId="9" borderId="20" xfId="0" applyNumberFormat="1" applyFont="1" applyFill="1" applyBorder="1" applyAlignment="1">
      <alignment horizontal="center" vertical="top"/>
    </xf>
    <xf numFmtId="49" fontId="11" fillId="9" borderId="21" xfId="0" applyNumberFormat="1" applyFont="1" applyFill="1" applyBorder="1" applyAlignment="1">
      <alignment horizontal="center" vertical="top"/>
    </xf>
    <xf numFmtId="49" fontId="11" fillId="4" borderId="40" xfId="0" applyNumberFormat="1" applyFont="1" applyFill="1" applyBorder="1" applyAlignment="1">
      <alignment horizontal="center" vertical="top" wrapText="1"/>
    </xf>
    <xf numFmtId="49" fontId="11" fillId="4" borderId="31" xfId="0" applyNumberFormat="1" applyFont="1" applyFill="1" applyBorder="1" applyAlignment="1">
      <alignment horizontal="center" vertical="top" wrapText="1"/>
    </xf>
    <xf numFmtId="49" fontId="11" fillId="9" borderId="28" xfId="0" applyNumberFormat="1" applyFont="1" applyFill="1" applyBorder="1" applyAlignment="1">
      <alignment horizontal="center" vertical="top"/>
    </xf>
    <xf numFmtId="49" fontId="11" fillId="4" borderId="43" xfId="0" applyNumberFormat="1" applyFont="1" applyFill="1" applyBorder="1" applyAlignment="1">
      <alignment horizontal="center" vertical="top" wrapText="1"/>
    </xf>
    <xf numFmtId="49" fontId="11" fillId="9" borderId="56" xfId="0" applyNumberFormat="1" applyFont="1" applyFill="1" applyBorder="1" applyAlignment="1">
      <alignment horizontal="right" vertical="top"/>
    </xf>
    <xf numFmtId="0" fontId="9" fillId="9" borderId="66" xfId="0" applyFont="1" applyFill="1" applyBorder="1" applyAlignment="1">
      <alignment horizontal="right" vertical="top"/>
    </xf>
    <xf numFmtId="0" fontId="9" fillId="9" borderId="67" xfId="0" applyFont="1" applyFill="1" applyBorder="1" applyAlignment="1">
      <alignment horizontal="right" vertical="top"/>
    </xf>
    <xf numFmtId="0" fontId="9" fillId="0" borderId="0" xfId="0" applyNumberFormat="1" applyFont="1" applyFill="1" applyBorder="1" applyAlignment="1">
      <alignment horizontal="left" vertical="top" wrapText="1"/>
    </xf>
    <xf numFmtId="3" fontId="9" fillId="0" borderId="34" xfId="0" applyNumberFormat="1" applyFont="1" applyFill="1" applyBorder="1" applyAlignment="1">
      <alignment horizontal="left" vertical="top" wrapText="1"/>
    </xf>
    <xf numFmtId="3" fontId="9" fillId="0" borderId="43" xfId="0" applyNumberFormat="1" applyFont="1" applyFill="1" applyBorder="1" applyAlignment="1">
      <alignment horizontal="left" vertical="top" wrapText="1"/>
    </xf>
    <xf numFmtId="3" fontId="9" fillId="0" borderId="29" xfId="0" applyNumberFormat="1" applyFont="1" applyFill="1" applyBorder="1" applyAlignment="1">
      <alignment horizontal="left" vertical="top" wrapText="1"/>
    </xf>
    <xf numFmtId="49" fontId="12" fillId="0" borderId="40" xfId="0" applyNumberFormat="1" applyFont="1" applyFill="1" applyBorder="1" applyAlignment="1">
      <alignment horizontal="center" vertical="center" textRotation="90"/>
    </xf>
    <xf numFmtId="49" fontId="12" fillId="0" borderId="43" xfId="0" applyNumberFormat="1" applyFont="1" applyFill="1" applyBorder="1" applyAlignment="1">
      <alignment horizontal="center" vertical="center" textRotation="90"/>
    </xf>
    <xf numFmtId="49" fontId="12" fillId="0" borderId="31" xfId="0" applyNumberFormat="1" applyFont="1" applyFill="1" applyBorder="1" applyAlignment="1">
      <alignment horizontal="center" vertical="center" textRotation="90"/>
    </xf>
    <xf numFmtId="49" fontId="11" fillId="9" borderId="25" xfId="0" applyNumberFormat="1" applyFont="1" applyFill="1" applyBorder="1" applyAlignment="1">
      <alignment horizontal="center" vertical="top"/>
    </xf>
    <xf numFmtId="49" fontId="11" fillId="9" borderId="33" xfId="0" applyNumberFormat="1" applyFont="1" applyFill="1" applyBorder="1" applyAlignment="1">
      <alignment horizontal="center" vertical="top"/>
    </xf>
    <xf numFmtId="49" fontId="11" fillId="9" borderId="30" xfId="0" applyNumberFormat="1" applyFont="1" applyFill="1" applyBorder="1" applyAlignment="1">
      <alignment horizontal="center" vertical="top"/>
    </xf>
    <xf numFmtId="49" fontId="11" fillId="2" borderId="48" xfId="0" applyNumberFormat="1" applyFont="1" applyFill="1" applyBorder="1" applyAlignment="1">
      <alignment horizontal="center" vertical="top"/>
    </xf>
    <xf numFmtId="49" fontId="11" fillId="2" borderId="50" xfId="0" applyNumberFormat="1" applyFont="1" applyFill="1" applyBorder="1" applyAlignment="1">
      <alignment horizontal="center" vertical="top"/>
    </xf>
    <xf numFmtId="49" fontId="11" fillId="2" borderId="108" xfId="0" applyNumberFormat="1" applyFont="1" applyFill="1" applyBorder="1" applyAlignment="1">
      <alignment horizontal="center" vertical="top"/>
    </xf>
    <xf numFmtId="49" fontId="11" fillId="2" borderId="67" xfId="0" applyNumberFormat="1" applyFont="1" applyFill="1" applyBorder="1" applyAlignment="1">
      <alignment horizontal="right" vertical="top"/>
    </xf>
    <xf numFmtId="49" fontId="11" fillId="5" borderId="17" xfId="0" applyNumberFormat="1" applyFont="1" applyFill="1" applyBorder="1" applyAlignment="1">
      <alignment horizontal="left" vertical="top"/>
    </xf>
    <xf numFmtId="49" fontId="11" fillId="5" borderId="22" xfId="0" applyNumberFormat="1" applyFont="1" applyFill="1" applyBorder="1" applyAlignment="1">
      <alignment horizontal="left" vertical="top"/>
    </xf>
    <xf numFmtId="49" fontId="11" fillId="5" borderId="68" xfId="0" applyNumberFormat="1" applyFont="1" applyFill="1" applyBorder="1" applyAlignment="1">
      <alignment horizontal="left" vertical="top"/>
    </xf>
    <xf numFmtId="0" fontId="10" fillId="0" borderId="40" xfId="0" applyFont="1" applyFill="1" applyBorder="1" applyAlignment="1">
      <alignment horizontal="center" vertical="center" textRotation="90" wrapText="1"/>
    </xf>
    <xf numFmtId="0" fontId="29" fillId="0" borderId="43" xfId="0" applyFont="1" applyBorder="1" applyAlignment="1">
      <alignment horizontal="center" vertical="center" textRotation="90" wrapText="1"/>
    </xf>
    <xf numFmtId="0" fontId="29" fillId="0" borderId="31" xfId="0" applyFont="1" applyBorder="1" applyAlignment="1">
      <alignment horizontal="center" vertical="center" textRotation="90" wrapText="1"/>
    </xf>
    <xf numFmtId="0" fontId="7" fillId="4" borderId="58" xfId="0" applyFont="1" applyFill="1" applyBorder="1" applyAlignment="1">
      <alignment horizontal="center" vertical="top" wrapText="1"/>
    </xf>
    <xf numFmtId="0" fontId="7" fillId="4" borderId="72" xfId="0" applyFont="1" applyFill="1" applyBorder="1" applyAlignment="1">
      <alignment horizontal="center" vertical="top" wrapText="1"/>
    </xf>
    <xf numFmtId="0" fontId="1" fillId="0" borderId="62" xfId="0" applyFont="1" applyBorder="1" applyAlignment="1">
      <alignment vertical="top"/>
    </xf>
    <xf numFmtId="0" fontId="11" fillId="4" borderId="71" xfId="4" applyNumberFormat="1" applyFont="1" applyFill="1" applyBorder="1" applyAlignment="1">
      <alignment horizontal="center" vertical="top"/>
    </xf>
    <xf numFmtId="0" fontId="1" fillId="0" borderId="69" xfId="0" applyFont="1" applyBorder="1" applyAlignment="1">
      <alignment vertical="top"/>
    </xf>
    <xf numFmtId="0" fontId="11" fillId="4" borderId="43" xfId="0" applyFont="1" applyFill="1" applyBorder="1" applyAlignment="1">
      <alignment vertical="top" wrapText="1"/>
    </xf>
    <xf numFmtId="0" fontId="11" fillId="0" borderId="52" xfId="4" applyNumberFormat="1" applyFont="1" applyBorder="1" applyAlignment="1">
      <alignment horizontal="center" vertical="top"/>
    </xf>
    <xf numFmtId="0" fontId="5" fillId="4" borderId="43" xfId="0" applyFont="1" applyFill="1" applyBorder="1" applyAlignment="1">
      <alignment horizontal="left" vertical="top" wrapText="1"/>
    </xf>
    <xf numFmtId="0" fontId="1" fillId="0" borderId="75" xfId="0" applyFont="1" applyBorder="1" applyAlignment="1">
      <alignment vertical="top"/>
    </xf>
    <xf numFmtId="49" fontId="7" fillId="0" borderId="76" xfId="0" applyNumberFormat="1" applyFont="1" applyFill="1" applyBorder="1" applyAlignment="1">
      <alignment horizontal="right" vertical="top"/>
    </xf>
    <xf numFmtId="0" fontId="1" fillId="0" borderId="31" xfId="0" applyFont="1" applyBorder="1" applyAlignment="1">
      <alignment horizontal="left" vertical="top" wrapText="1"/>
    </xf>
    <xf numFmtId="0" fontId="17" fillId="0" borderId="0" xfId="0" applyFont="1" applyAlignment="1">
      <alignment horizontal="center" vertical="top" wrapText="1"/>
    </xf>
    <xf numFmtId="0" fontId="9" fillId="0" borderId="20" xfId="0" applyFont="1" applyBorder="1" applyAlignment="1">
      <alignment horizontal="center" vertical="center" textRotation="90" shrinkToFit="1"/>
    </xf>
    <xf numFmtId="0" fontId="9" fillId="0" borderId="28" xfId="0" applyFont="1" applyBorder="1" applyAlignment="1">
      <alignment horizontal="center" vertical="center" textRotation="90" shrinkToFit="1"/>
    </xf>
    <xf numFmtId="0" fontId="9" fillId="0" borderId="21" xfId="0" applyFont="1" applyBorder="1" applyAlignment="1">
      <alignment horizontal="center" vertical="center" textRotation="90" shrinkToFit="1"/>
    </xf>
    <xf numFmtId="0" fontId="9" fillId="0" borderId="40" xfId="0" applyFont="1" applyBorder="1" applyAlignment="1">
      <alignment horizontal="center" vertical="center" textRotation="90" shrinkToFit="1"/>
    </xf>
    <xf numFmtId="0" fontId="9" fillId="0" borderId="43" xfId="0" applyFont="1" applyBorder="1" applyAlignment="1">
      <alignment horizontal="center" vertical="center" textRotation="90" shrinkToFit="1"/>
    </xf>
    <xf numFmtId="0" fontId="9" fillId="0" borderId="31" xfId="0" applyFont="1" applyBorder="1" applyAlignment="1">
      <alignment horizontal="center" vertical="center" textRotation="90" shrinkToFit="1"/>
    </xf>
    <xf numFmtId="0" fontId="9" fillId="0" borderId="17"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37" xfId="0" applyFont="1" applyBorder="1" applyAlignment="1">
      <alignment horizontal="center" vertical="center" textRotation="90" shrinkToFit="1"/>
    </xf>
    <xf numFmtId="0" fontId="9" fillId="0" borderId="7" xfId="0" applyFont="1" applyBorder="1" applyAlignment="1">
      <alignment horizontal="center" vertical="center" textRotation="90" shrinkToFit="1"/>
    </xf>
    <xf numFmtId="0" fontId="9" fillId="0" borderId="13" xfId="0" applyFont="1" applyBorder="1" applyAlignment="1">
      <alignment horizontal="center" vertical="center" textRotation="90" shrinkToFit="1"/>
    </xf>
    <xf numFmtId="0" fontId="9" fillId="0" borderId="68" xfId="0" applyNumberFormat="1" applyFont="1" applyBorder="1" applyAlignment="1">
      <alignment horizontal="center" vertical="center" textRotation="90" shrinkToFit="1"/>
    </xf>
    <xf numFmtId="0" fontId="9" fillId="0" borderId="54" xfId="0" applyNumberFormat="1" applyFont="1" applyBorder="1" applyAlignment="1">
      <alignment horizontal="center" vertical="center" textRotation="90" shrinkToFit="1"/>
    </xf>
    <xf numFmtId="0" fontId="9" fillId="0" borderId="69" xfId="0" applyNumberFormat="1" applyFont="1" applyBorder="1" applyAlignment="1">
      <alignment horizontal="center" vertical="center" textRotation="90" shrinkToFit="1"/>
    </xf>
    <xf numFmtId="0" fontId="24" fillId="0" borderId="0" xfId="0" applyFont="1" applyAlignment="1">
      <alignment horizontal="right" vertical="top"/>
    </xf>
    <xf numFmtId="0" fontId="25" fillId="0" borderId="0" xfId="0" applyFont="1" applyAlignment="1">
      <alignment horizontal="right" vertical="top"/>
    </xf>
    <xf numFmtId="0" fontId="9" fillId="0" borderId="15" xfId="0" applyFont="1" applyBorder="1" applyAlignment="1">
      <alignment horizontal="center" vertical="center" textRotation="90" shrinkToFit="1"/>
    </xf>
    <xf numFmtId="0" fontId="9" fillId="0" borderId="4" xfId="0" applyFont="1" applyBorder="1" applyAlignment="1">
      <alignment horizontal="center" vertical="center" textRotation="90" shrinkToFit="1"/>
    </xf>
    <xf numFmtId="0" fontId="9" fillId="0" borderId="10" xfId="0" applyFont="1" applyBorder="1" applyAlignment="1">
      <alignment horizontal="center" vertical="center" textRotation="90" shrinkToFit="1"/>
    </xf>
    <xf numFmtId="0" fontId="9" fillId="4" borderId="15" xfId="0" applyFont="1" applyFill="1" applyBorder="1" applyAlignment="1">
      <alignment horizontal="center" vertical="center" textRotation="90" wrapText="1" shrinkToFit="1"/>
    </xf>
    <xf numFmtId="0" fontId="1" fillId="4" borderId="4" xfId="0" applyFont="1" applyFill="1" applyBorder="1" applyAlignment="1">
      <alignment horizontal="center" vertical="center" textRotation="90" wrapText="1" shrinkToFit="1"/>
    </xf>
    <xf numFmtId="0" fontId="1" fillId="4" borderId="10" xfId="0" applyFont="1" applyFill="1" applyBorder="1" applyAlignment="1">
      <alignment horizontal="center" vertical="center" textRotation="90" wrapText="1" shrinkToFit="1"/>
    </xf>
    <xf numFmtId="49" fontId="11" fillId="6" borderId="11" xfId="0" applyNumberFormat="1" applyFont="1" applyFill="1" applyBorder="1" applyAlignment="1">
      <alignment horizontal="left" vertical="top" wrapText="1"/>
    </xf>
    <xf numFmtId="49" fontId="11" fillId="6" borderId="46" xfId="0" applyNumberFormat="1" applyFont="1" applyFill="1" applyBorder="1" applyAlignment="1">
      <alignment horizontal="left" vertical="top" wrapText="1"/>
    </xf>
    <xf numFmtId="49" fontId="11" fillId="6" borderId="74" xfId="0" applyNumberFormat="1" applyFont="1" applyFill="1" applyBorder="1" applyAlignment="1">
      <alignment horizontal="left" vertical="top" wrapText="1"/>
    </xf>
    <xf numFmtId="0" fontId="11" fillId="7" borderId="6" xfId="0" applyFont="1" applyFill="1" applyBorder="1" applyAlignment="1">
      <alignment horizontal="left" vertical="top" wrapText="1"/>
    </xf>
    <xf numFmtId="0" fontId="11" fillId="7" borderId="65" xfId="0" applyFont="1" applyFill="1" applyBorder="1" applyAlignment="1">
      <alignment horizontal="left" vertical="top" wrapText="1"/>
    </xf>
    <xf numFmtId="0" fontId="11" fillId="7" borderId="59" xfId="0" applyFont="1" applyFill="1" applyBorder="1" applyAlignment="1">
      <alignment horizontal="left" vertical="top" wrapText="1"/>
    </xf>
    <xf numFmtId="0" fontId="11" fillId="9" borderId="57" xfId="0" applyFont="1" applyFill="1" applyBorder="1" applyAlignment="1">
      <alignment horizontal="left" vertical="top" wrapText="1"/>
    </xf>
    <xf numFmtId="0" fontId="11" fillId="9" borderId="73" xfId="0" applyFont="1" applyFill="1" applyBorder="1" applyAlignment="1">
      <alignment horizontal="left" vertical="top" wrapText="1"/>
    </xf>
    <xf numFmtId="0" fontId="11" fillId="5" borderId="49" xfId="0" applyFont="1" applyFill="1" applyBorder="1" applyAlignment="1">
      <alignment horizontal="left" vertical="top" wrapText="1"/>
    </xf>
    <xf numFmtId="0" fontId="11" fillId="5" borderId="57" xfId="0" applyFont="1" applyFill="1" applyBorder="1" applyAlignment="1">
      <alignment horizontal="left" vertical="top" wrapText="1"/>
    </xf>
    <xf numFmtId="0" fontId="11" fillId="5" borderId="73" xfId="0" applyFont="1" applyFill="1" applyBorder="1" applyAlignment="1">
      <alignment horizontal="left" vertical="top" wrapText="1"/>
    </xf>
    <xf numFmtId="49" fontId="9" fillId="0" borderId="64" xfId="0" applyNumberFormat="1" applyFont="1" applyBorder="1" applyAlignment="1">
      <alignment horizontal="center" vertical="top" textRotation="90" wrapText="1"/>
    </xf>
    <xf numFmtId="0" fontId="1" fillId="0" borderId="64" xfId="0" applyFont="1" applyBorder="1" applyAlignment="1">
      <alignment vertical="top" wrapText="1"/>
    </xf>
    <xf numFmtId="0" fontId="1" fillId="0" borderId="75" xfId="0" applyFont="1" applyBorder="1" applyAlignment="1">
      <alignment vertical="top" wrapText="1"/>
    </xf>
    <xf numFmtId="49" fontId="11" fillId="0" borderId="54" xfId="0" applyNumberFormat="1" applyFont="1" applyBorder="1" applyAlignment="1">
      <alignment horizontal="center" vertical="top" wrapText="1"/>
    </xf>
    <xf numFmtId="0" fontId="1" fillId="0" borderId="54" xfId="0" applyFont="1" applyBorder="1" applyAlignment="1">
      <alignment wrapText="1"/>
    </xf>
    <xf numFmtId="0" fontId="1" fillId="0" borderId="69" xfId="0" applyFont="1" applyBorder="1" applyAlignment="1">
      <alignment wrapText="1"/>
    </xf>
  </cellXfs>
  <cellStyles count="7">
    <cellStyle name="Įprastas" xfId="0" builtinId="0"/>
    <cellStyle name="Įprastas 2" xfId="1"/>
    <cellStyle name="Įprastas 3" xfId="2"/>
    <cellStyle name="Įprastas 4" xfId="3"/>
    <cellStyle name="Kablelis" xfId="4" builtinId="3"/>
    <cellStyle name="Normal 2" xfId="5"/>
    <cellStyle name="Normal_biudz uz 2001 atskaitomybe3" xfId="6"/>
  </cellStyles>
  <dxfs count="0"/>
  <tableStyles count="0" defaultTableStyle="TableStyleMedium9" defaultPivotStyle="PivotStyleLight16"/>
  <colors>
    <mruColors>
      <color rgb="FFCCECFF"/>
      <color rgb="FFCCFFCC"/>
      <color rgb="FFFFCCFF"/>
      <color rgb="FF99CCFF"/>
      <color rgb="FFFFFF99"/>
      <color rgb="FFCCCC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0"/>
            <c:bubble3D val="0"/>
            <c:spPr>
              <a:solidFill>
                <a:schemeClr val="bg1"/>
              </a:solidFill>
            </c:spPr>
            <c:extLst xmlns:c16r2="http://schemas.microsoft.com/office/drawing/2015/06/chart">
              <c:ext xmlns:c16="http://schemas.microsoft.com/office/drawing/2014/chart" uri="{C3380CC4-5D6E-409C-BE32-E72D297353CC}">
                <c16:uniqueId val="{00000001-271F-426D-9FED-CD278BE8B802}"/>
              </c:ext>
            </c:extLst>
          </c:dPt>
          <c:dPt>
            <c:idx val="1"/>
            <c:bubble3D val="0"/>
            <c:spPr>
              <a:solidFill>
                <a:srgbClr val="CCECFF"/>
              </a:solidFill>
            </c:spPr>
            <c:extLst xmlns:c16r2="http://schemas.microsoft.com/office/drawing/2015/06/chart">
              <c:ext xmlns:c16="http://schemas.microsoft.com/office/drawing/2014/chart" uri="{C3380CC4-5D6E-409C-BE32-E72D297353CC}">
                <c16:uniqueId val="{00000003-271F-426D-9FED-CD278BE8B802}"/>
              </c:ext>
            </c:extLst>
          </c:dPt>
          <c:dLbls>
            <c:dLbl>
              <c:idx val="1"/>
              <c:layout>
                <c:manualLayout>
                  <c:x val="-0.1277777777777778"/>
                  <c:y val="2.3148148148148147E-2"/>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3-271F-426D-9FED-CD278BE8B802}"/>
                </c:ext>
                <c:ext xmlns:c15="http://schemas.microsoft.com/office/drawing/2012/chart" uri="{CE6537A1-D6FC-4f65-9D91-7224C49458BB}">
                  <c15:layout/>
                </c:ext>
              </c:extLst>
            </c:dLbl>
            <c:spPr>
              <a:noFill/>
              <a:ln>
                <a:noFill/>
              </a:ln>
              <a:effectLst/>
            </c:spPr>
            <c:txPr>
              <a:bodyPr/>
              <a:lstStyle/>
              <a:p>
                <a:pPr>
                  <a:defRPr sz="1200">
                    <a:latin typeface="Times New Roman" panose="02020603050405020304" pitchFamily="18" charset="0"/>
                    <a:cs typeface="Times New Roman" panose="02020603050405020304" pitchFamily="18" charset="0"/>
                  </a:defRPr>
                </a:pPr>
                <a:endParaRPr lang="lt-LT"/>
              </a:p>
            </c:txPr>
            <c:dLblPos val="ct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multiLvlStrRef>
              <c:f>Ataskaita!$B$10:$D$11</c:f>
              <c:multiLvlStrCache>
                <c:ptCount val="2"/>
                <c:lvl>
                  <c:pt idx="0">
                    <c:v>–</c:v>
                  </c:pt>
                  <c:pt idx="1">
                    <c:v>–</c:v>
                  </c:pt>
                </c:lvl>
                <c:lvl>
                  <c:pt idx="0">
                    <c:v>faktiškai įvykdyta</c:v>
                  </c:pt>
                  <c:pt idx="1">
                    <c:v>iš dalies įvykdyta</c:v>
                  </c:pt>
                </c:lvl>
              </c:multiLvlStrCache>
            </c:multiLvlStrRef>
          </c:cat>
          <c:val>
            <c:numRef>
              <c:f>Ataskaita!$E$10:$E$11</c:f>
              <c:numCache>
                <c:formatCode>General</c:formatCode>
                <c:ptCount val="2"/>
                <c:pt idx="0">
                  <c:v>20</c:v>
                </c:pt>
                <c:pt idx="1">
                  <c:v>1</c:v>
                </c:pt>
              </c:numCache>
            </c:numRef>
          </c:val>
          <c:extLst xmlns:c16r2="http://schemas.microsoft.com/office/drawing/2015/06/chart">
            <c:ext xmlns:c16="http://schemas.microsoft.com/office/drawing/2014/chart" uri="{C3380CC4-5D6E-409C-BE32-E72D297353CC}">
              <c16:uniqueId val="{00000004-271F-426D-9FED-CD278BE8B802}"/>
            </c:ext>
          </c:extLst>
        </c:ser>
        <c:dLbls>
          <c:showLegendKey val="0"/>
          <c:showVal val="0"/>
          <c:showCatName val="0"/>
          <c:showSerName val="0"/>
          <c:showPercent val="0"/>
          <c:showBubbleSize val="0"/>
          <c:showLeaderLines val="0"/>
        </c:dLbls>
      </c:pie3D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219075</xdr:colOff>
      <xdr:row>13</xdr:row>
      <xdr:rowOff>71437</xdr:rowOff>
    </xdr:from>
    <xdr:to>
      <xdr:col>7</xdr:col>
      <xdr:colOff>523875</xdr:colOff>
      <xdr:row>30</xdr:row>
      <xdr:rowOff>61912</xdr:rowOff>
    </xdr:to>
    <xdr:graphicFrame macro="">
      <xdr:nvGraphicFramePr>
        <xdr:cNvPr id="2" name="Diagrama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Pasirinktinis 1">
      <a:dk1>
        <a:srgbClr val="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31" sqref="B31"/>
    </sheetView>
  </sheetViews>
  <sheetFormatPr defaultRowHeight="15.75"/>
  <cols>
    <col min="1" max="1" width="22.7109375" style="49" customWidth="1"/>
    <col min="2" max="2" width="60.7109375" style="49" customWidth="1"/>
    <col min="3" max="16384" width="9.140625" style="49"/>
  </cols>
  <sheetData>
    <row r="1" spans="1:2">
      <c r="A1" s="715" t="s">
        <v>61</v>
      </c>
      <c r="B1" s="715"/>
    </row>
    <row r="2" spans="1:2" ht="31.5">
      <c r="A2" s="50" t="s">
        <v>3</v>
      </c>
      <c r="B2" s="51" t="s">
        <v>62</v>
      </c>
    </row>
    <row r="3" spans="1:2">
      <c r="A3" s="50" t="s">
        <v>63</v>
      </c>
      <c r="B3" s="51" t="s">
        <v>64</v>
      </c>
    </row>
    <row r="4" spans="1:2">
      <c r="A4" s="50" t="s">
        <v>65</v>
      </c>
      <c r="B4" s="51" t="s">
        <v>66</v>
      </c>
    </row>
    <row r="5" spans="1:2">
      <c r="A5" s="50" t="s">
        <v>67</v>
      </c>
      <c r="B5" s="51" t="s">
        <v>68</v>
      </c>
    </row>
    <row r="6" spans="1:2">
      <c r="A6" s="50" t="s">
        <v>69</v>
      </c>
      <c r="B6" s="51" t="s">
        <v>70</v>
      </c>
    </row>
    <row r="7" spans="1:2">
      <c r="A7" s="50" t="s">
        <v>71</v>
      </c>
      <c r="B7" s="51" t="s">
        <v>72</v>
      </c>
    </row>
    <row r="8" spans="1:2">
      <c r="A8" s="50" t="s">
        <v>73</v>
      </c>
      <c r="B8" s="51" t="s">
        <v>74</v>
      </c>
    </row>
    <row r="9" spans="1:2" ht="15.75" customHeight="1"/>
    <row r="10" spans="1:2" ht="15.75" customHeight="1">
      <c r="A10" s="716" t="s">
        <v>75</v>
      </c>
      <c r="B10" s="716"/>
    </row>
  </sheetData>
  <mergeCells count="2">
    <mergeCell ref="A1:B1"/>
    <mergeCell ref="A10:B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tabSelected="1" zoomScaleNormal="100" zoomScaleSheetLayoutView="100" workbookViewId="0">
      <selection activeCell="C10" sqref="C10"/>
    </sheetView>
  </sheetViews>
  <sheetFormatPr defaultRowHeight="12.75"/>
  <cols>
    <col min="4" max="4" width="11" customWidth="1"/>
    <col min="5" max="5" width="11.28515625" customWidth="1"/>
    <col min="7" max="7" width="12" customWidth="1"/>
    <col min="9" max="9" width="12.140625" customWidth="1"/>
  </cols>
  <sheetData>
    <row r="1" spans="1:11" ht="15.75">
      <c r="A1" s="717" t="s">
        <v>257</v>
      </c>
      <c r="B1" s="718"/>
      <c r="C1" s="718"/>
      <c r="D1" s="718"/>
      <c r="E1" s="718"/>
      <c r="F1" s="718"/>
      <c r="G1" s="718"/>
      <c r="H1" s="718"/>
      <c r="I1" s="718"/>
      <c r="J1" s="613"/>
      <c r="K1" s="613"/>
    </row>
    <row r="2" spans="1:11" ht="15.75">
      <c r="A2" s="717" t="s">
        <v>244</v>
      </c>
      <c r="B2" s="718"/>
      <c r="C2" s="718"/>
      <c r="D2" s="718"/>
      <c r="E2" s="718"/>
      <c r="F2" s="718"/>
      <c r="G2" s="718"/>
      <c r="H2" s="718"/>
      <c r="I2" s="718"/>
      <c r="J2" s="613"/>
      <c r="K2" s="613"/>
    </row>
    <row r="3" spans="1:11" ht="15.75">
      <c r="A3" s="717" t="s">
        <v>245</v>
      </c>
      <c r="B3" s="718"/>
      <c r="C3" s="718"/>
      <c r="D3" s="718"/>
      <c r="E3" s="718"/>
      <c r="F3" s="718"/>
      <c r="G3" s="718"/>
      <c r="H3" s="718"/>
      <c r="I3" s="718"/>
      <c r="J3" s="613"/>
      <c r="K3" s="613"/>
    </row>
    <row r="5" spans="1:11" ht="20.25" customHeight="1">
      <c r="A5" s="645" t="s">
        <v>246</v>
      </c>
      <c r="B5" s="49"/>
      <c r="C5" s="49"/>
      <c r="D5" s="49"/>
      <c r="E5" s="49"/>
      <c r="F5" s="49"/>
      <c r="G5" s="49"/>
      <c r="H5" s="49"/>
      <c r="I5" s="49"/>
      <c r="J5" s="49"/>
      <c r="K5" s="49"/>
    </row>
    <row r="6" spans="1:11" ht="15.75">
      <c r="A6" s="49"/>
      <c r="B6" s="49"/>
      <c r="C6" s="49"/>
      <c r="D6" s="49"/>
      <c r="E6" s="49"/>
      <c r="F6" s="49"/>
      <c r="G6" s="49"/>
      <c r="H6" s="49"/>
      <c r="I6" s="49"/>
      <c r="J6" s="49"/>
      <c r="K6" s="49"/>
    </row>
    <row r="7" spans="1:11" ht="92.25" customHeight="1">
      <c r="A7" s="719" t="s">
        <v>266</v>
      </c>
      <c r="B7" s="718"/>
      <c r="C7" s="718"/>
      <c r="D7" s="718"/>
      <c r="E7" s="718"/>
      <c r="F7" s="718"/>
      <c r="G7" s="718"/>
      <c r="H7" s="718"/>
      <c r="I7" s="718"/>
      <c r="J7" s="646"/>
      <c r="K7" s="646"/>
    </row>
    <row r="8" spans="1:11" ht="10.5" customHeight="1">
      <c r="A8" s="49"/>
      <c r="B8" s="49"/>
      <c r="C8" s="49"/>
      <c r="D8" s="49"/>
      <c r="E8" s="49"/>
      <c r="F8" s="49"/>
      <c r="G8" s="49"/>
      <c r="H8" s="49"/>
      <c r="I8" s="49"/>
      <c r="J8" s="49"/>
      <c r="K8" s="49"/>
    </row>
    <row r="9" spans="1:11" ht="15.75">
      <c r="A9" s="49" t="s">
        <v>294</v>
      </c>
      <c r="B9" s="49"/>
      <c r="C9" s="49"/>
      <c r="D9" s="49"/>
      <c r="E9" s="49"/>
      <c r="F9" s="49"/>
      <c r="G9" s="49"/>
      <c r="H9" s="49"/>
      <c r="I9" s="49"/>
      <c r="J9" s="49"/>
      <c r="K9" s="49"/>
    </row>
    <row r="10" spans="1:11" ht="15.75">
      <c r="A10" s="49"/>
      <c r="B10" s="647" t="s">
        <v>247</v>
      </c>
      <c r="C10" s="49"/>
      <c r="D10" s="49" t="s">
        <v>248</v>
      </c>
      <c r="E10" s="647">
        <v>20</v>
      </c>
      <c r="F10" s="49" t="s">
        <v>249</v>
      </c>
      <c r="G10" s="49"/>
      <c r="H10" s="49"/>
      <c r="I10" s="49"/>
      <c r="J10" s="49"/>
      <c r="K10" s="49"/>
    </row>
    <row r="11" spans="1:11" ht="15.75">
      <c r="A11" s="49"/>
      <c r="B11" s="720" t="s">
        <v>250</v>
      </c>
      <c r="C11" s="720"/>
      <c r="D11" s="649" t="s">
        <v>248</v>
      </c>
      <c r="E11" s="650">
        <v>1</v>
      </c>
      <c r="F11" s="721" t="s">
        <v>251</v>
      </c>
      <c r="G11" s="721"/>
      <c r="H11" s="721"/>
      <c r="I11" s="721"/>
      <c r="J11" s="721"/>
    </row>
    <row r="12" spans="1:11" ht="15.75">
      <c r="A12" s="49"/>
      <c r="B12" s="648"/>
      <c r="C12" s="648"/>
      <c r="D12" s="649"/>
      <c r="E12" s="651"/>
      <c r="F12" s="651"/>
      <c r="G12" s="651"/>
      <c r="H12" s="651"/>
      <c r="I12" s="651"/>
      <c r="J12" s="651"/>
    </row>
    <row r="13" spans="1:11" ht="15.75">
      <c r="B13" s="722" t="s">
        <v>258</v>
      </c>
      <c r="C13" s="722"/>
      <c r="D13" s="723"/>
      <c r="E13" s="723"/>
      <c r="F13" s="723"/>
      <c r="G13" s="723"/>
    </row>
    <row r="32" spans="1:11" ht="33.75" customHeight="1">
      <c r="A32" s="724" t="s">
        <v>252</v>
      </c>
      <c r="B32" s="725"/>
      <c r="C32" s="725"/>
      <c r="D32" s="725"/>
      <c r="E32" s="725"/>
      <c r="F32" s="725"/>
      <c r="G32" s="725"/>
      <c r="H32" s="725"/>
      <c r="I32" s="725"/>
      <c r="J32" s="652"/>
      <c r="K32" s="652"/>
    </row>
    <row r="33" spans="1:10" ht="30.75" customHeight="1">
      <c r="A33" s="726" t="s">
        <v>253</v>
      </c>
      <c r="B33" s="727"/>
      <c r="C33" s="727"/>
      <c r="D33" s="727"/>
      <c r="E33" s="727"/>
      <c r="F33" s="727"/>
      <c r="G33" s="727"/>
      <c r="H33" s="727"/>
      <c r="I33" s="727"/>
      <c r="J33" s="653"/>
    </row>
    <row r="34" spans="1:10" ht="33.75" customHeight="1">
      <c r="A34" s="728" t="s">
        <v>254</v>
      </c>
      <c r="B34" s="727"/>
      <c r="C34" s="727"/>
      <c r="D34" s="727"/>
      <c r="E34" s="727"/>
      <c r="F34" s="727"/>
      <c r="G34" s="727"/>
      <c r="H34" s="727"/>
      <c r="I34" s="727"/>
      <c r="J34" s="654"/>
    </row>
    <row r="35" spans="1:10" ht="34.5" customHeight="1">
      <c r="A35" s="728" t="s">
        <v>255</v>
      </c>
      <c r="B35" s="727"/>
      <c r="C35" s="727"/>
      <c r="D35" s="727"/>
      <c r="E35" s="727"/>
      <c r="F35" s="727"/>
      <c r="G35" s="727"/>
      <c r="H35" s="727"/>
      <c r="I35" s="727"/>
      <c r="J35" s="654"/>
    </row>
  </sheetData>
  <mergeCells count="11">
    <mergeCell ref="B13:G13"/>
    <mergeCell ref="A32:I32"/>
    <mergeCell ref="A33:I33"/>
    <mergeCell ref="A34:I34"/>
    <mergeCell ref="A35:I35"/>
    <mergeCell ref="A1:I1"/>
    <mergeCell ref="A2:I2"/>
    <mergeCell ref="A3:I3"/>
    <mergeCell ref="A7:I7"/>
    <mergeCell ref="B11:C11"/>
    <mergeCell ref="F11:J11"/>
  </mergeCells>
  <pageMargins left="0.98425196850393704" right="0" top="0.59055118110236227" bottom="0"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59"/>
  <sheetViews>
    <sheetView zoomScaleNormal="100" zoomScaleSheetLayoutView="100" workbookViewId="0">
      <selection activeCell="U12" sqref="U12"/>
    </sheetView>
  </sheetViews>
  <sheetFormatPr defaultRowHeight="12.75"/>
  <cols>
    <col min="1" max="3" width="2.85546875" style="1" customWidth="1"/>
    <col min="4" max="4" width="33.140625" style="2" customWidth="1"/>
    <col min="5" max="5" width="3.28515625" style="26" customWidth="1"/>
    <col min="6" max="6" width="2.85546875" style="8" customWidth="1"/>
    <col min="7" max="7" width="7.28515625" style="1" customWidth="1"/>
    <col min="8" max="9" width="9.85546875" style="1" customWidth="1"/>
    <col min="10" max="10" width="9.5703125" style="1" customWidth="1"/>
    <col min="11" max="11" width="25.140625" style="1" customWidth="1"/>
    <col min="12" max="13" width="5.5703125" style="33" customWidth="1"/>
    <col min="14" max="14" width="29.140625" style="33" customWidth="1"/>
    <col min="15" max="15" width="22.85546875" style="33" customWidth="1"/>
    <col min="16" max="16" width="7.85546875" style="1" customWidth="1"/>
    <col min="17" max="16384" width="9.140625" style="1"/>
  </cols>
  <sheetData>
    <row r="1" spans="1:16" s="2" customFormat="1" ht="15.75" customHeight="1">
      <c r="A1" s="884" t="s">
        <v>213</v>
      </c>
      <c r="B1" s="884"/>
      <c r="C1" s="884"/>
      <c r="D1" s="884"/>
      <c r="E1" s="884"/>
      <c r="F1" s="884"/>
      <c r="G1" s="884"/>
      <c r="H1" s="884"/>
      <c r="I1" s="884"/>
      <c r="J1" s="884"/>
      <c r="K1" s="884"/>
      <c r="L1" s="884"/>
      <c r="M1" s="884"/>
      <c r="N1" s="884"/>
      <c r="O1" s="884"/>
    </row>
    <row r="2" spans="1:16" s="2" customFormat="1" ht="15" customHeight="1">
      <c r="A2" s="717" t="s">
        <v>214</v>
      </c>
      <c r="B2" s="918"/>
      <c r="C2" s="918"/>
      <c r="D2" s="918"/>
      <c r="E2" s="918"/>
      <c r="F2" s="918"/>
      <c r="G2" s="918"/>
      <c r="H2" s="918"/>
      <c r="I2" s="918"/>
      <c r="J2" s="918"/>
      <c r="K2" s="918"/>
      <c r="L2" s="918"/>
      <c r="M2" s="918"/>
      <c r="N2" s="918"/>
      <c r="O2" s="918"/>
    </row>
    <row r="3" spans="1:16" s="2" customFormat="1" ht="13.5" thickBot="1">
      <c r="E3" s="26"/>
      <c r="F3" s="42"/>
      <c r="J3" s="268"/>
      <c r="K3" s="268"/>
      <c r="L3" s="919" t="s">
        <v>175</v>
      </c>
      <c r="M3" s="919"/>
      <c r="N3" s="920"/>
      <c r="O3" s="920"/>
    </row>
    <row r="4" spans="1:16" s="508" customFormat="1" ht="17.25" customHeight="1">
      <c r="A4" s="885" t="s">
        <v>203</v>
      </c>
      <c r="B4" s="888" t="s">
        <v>0</v>
      </c>
      <c r="C4" s="888" t="s">
        <v>1</v>
      </c>
      <c r="D4" s="891" t="s">
        <v>17</v>
      </c>
      <c r="E4" s="894" t="s">
        <v>2</v>
      </c>
      <c r="F4" s="906" t="s">
        <v>3</v>
      </c>
      <c r="G4" s="909" t="s">
        <v>4</v>
      </c>
      <c r="H4" s="921" t="s">
        <v>204</v>
      </c>
      <c r="I4" s="922"/>
      <c r="J4" s="923"/>
      <c r="K4" s="924" t="s">
        <v>205</v>
      </c>
      <c r="L4" s="925"/>
      <c r="M4" s="926"/>
      <c r="N4" s="927" t="s">
        <v>206</v>
      </c>
      <c r="O4" s="930" t="s">
        <v>207</v>
      </c>
      <c r="P4" s="507"/>
    </row>
    <row r="5" spans="1:16" s="508" customFormat="1" ht="12.75" customHeight="1">
      <c r="A5" s="886"/>
      <c r="B5" s="889"/>
      <c r="C5" s="889"/>
      <c r="D5" s="892"/>
      <c r="E5" s="895"/>
      <c r="F5" s="907"/>
      <c r="G5" s="910"/>
      <c r="H5" s="933" t="s">
        <v>208</v>
      </c>
      <c r="I5" s="935" t="s">
        <v>209</v>
      </c>
      <c r="J5" s="935" t="s">
        <v>210</v>
      </c>
      <c r="K5" s="897" t="s">
        <v>293</v>
      </c>
      <c r="L5" s="937" t="s">
        <v>211</v>
      </c>
      <c r="M5" s="939" t="s">
        <v>212</v>
      </c>
      <c r="N5" s="928"/>
      <c r="O5" s="931"/>
      <c r="P5" s="507"/>
    </row>
    <row r="6" spans="1:16" s="508" customFormat="1" ht="69" customHeight="1" thickBot="1">
      <c r="A6" s="887"/>
      <c r="B6" s="890"/>
      <c r="C6" s="890"/>
      <c r="D6" s="893"/>
      <c r="E6" s="896"/>
      <c r="F6" s="908"/>
      <c r="G6" s="911"/>
      <c r="H6" s="934"/>
      <c r="I6" s="936"/>
      <c r="J6" s="936"/>
      <c r="K6" s="898"/>
      <c r="L6" s="938"/>
      <c r="M6" s="940"/>
      <c r="N6" s="929"/>
      <c r="O6" s="932"/>
      <c r="P6" s="507"/>
    </row>
    <row r="7" spans="1:16" s="2" customFormat="1" ht="16.5" customHeight="1">
      <c r="A7" s="899" t="s">
        <v>24</v>
      </c>
      <c r="B7" s="900"/>
      <c r="C7" s="900"/>
      <c r="D7" s="900"/>
      <c r="E7" s="900"/>
      <c r="F7" s="900"/>
      <c r="G7" s="900"/>
      <c r="H7" s="900"/>
      <c r="I7" s="900"/>
      <c r="J7" s="900"/>
      <c r="K7" s="900"/>
      <c r="L7" s="900"/>
      <c r="M7" s="900"/>
      <c r="N7" s="900"/>
      <c r="O7" s="901"/>
    </row>
    <row r="8" spans="1:16" s="2" customFormat="1" ht="13.5" customHeight="1">
      <c r="A8" s="912" t="s">
        <v>51</v>
      </c>
      <c r="B8" s="913"/>
      <c r="C8" s="913"/>
      <c r="D8" s="913"/>
      <c r="E8" s="913"/>
      <c r="F8" s="913"/>
      <c r="G8" s="913"/>
      <c r="H8" s="913"/>
      <c r="I8" s="913"/>
      <c r="J8" s="913"/>
      <c r="K8" s="913"/>
      <c r="L8" s="913"/>
      <c r="M8" s="913"/>
      <c r="N8" s="913"/>
      <c r="O8" s="914"/>
    </row>
    <row r="9" spans="1:16" s="11" customFormat="1" ht="39.75" customHeight="1">
      <c r="A9" s="633"/>
      <c r="B9" s="947" t="s">
        <v>39</v>
      </c>
      <c r="C9" s="948"/>
      <c r="D9" s="948"/>
      <c r="E9" s="948"/>
      <c r="F9" s="948"/>
      <c r="G9" s="634"/>
      <c r="H9" s="950" t="s">
        <v>235</v>
      </c>
      <c r="I9" s="951"/>
      <c r="J9" s="951"/>
      <c r="K9" s="635" t="s">
        <v>236</v>
      </c>
      <c r="L9" s="636">
        <v>17.100000000000001</v>
      </c>
      <c r="M9" s="710">
        <v>17.100000000000001</v>
      </c>
      <c r="N9" s="713"/>
      <c r="O9" s="640"/>
    </row>
    <row r="10" spans="1:16" s="11" customFormat="1" ht="55.5" customHeight="1">
      <c r="A10" s="633"/>
      <c r="B10" s="949"/>
      <c r="C10" s="949"/>
      <c r="D10" s="949"/>
      <c r="E10" s="949"/>
      <c r="F10" s="949"/>
      <c r="G10" s="634"/>
      <c r="H10" s="952" t="s">
        <v>235</v>
      </c>
      <c r="I10" s="953"/>
      <c r="J10" s="953"/>
      <c r="K10" s="637" t="s">
        <v>237</v>
      </c>
      <c r="L10" s="638">
        <v>95</v>
      </c>
      <c r="M10" s="639">
        <v>80</v>
      </c>
      <c r="N10" s="954" t="s">
        <v>267</v>
      </c>
      <c r="O10" s="955"/>
    </row>
    <row r="11" spans="1:16" s="11" customFormat="1" ht="76.5" customHeight="1">
      <c r="A11" s="633"/>
      <c r="B11" s="634"/>
      <c r="C11" s="634"/>
      <c r="D11" s="641"/>
      <c r="E11" s="642"/>
      <c r="F11" s="643"/>
      <c r="G11" s="634"/>
      <c r="H11" s="952" t="s">
        <v>235</v>
      </c>
      <c r="I11" s="953"/>
      <c r="J11" s="953"/>
      <c r="K11" s="637" t="s">
        <v>238</v>
      </c>
      <c r="L11" s="638">
        <v>0.5</v>
      </c>
      <c r="M11" s="639">
        <v>0.5</v>
      </c>
      <c r="N11" s="714"/>
      <c r="O11" s="640"/>
    </row>
    <row r="12" spans="1:16" s="11" customFormat="1" ht="27" customHeight="1">
      <c r="A12" s="633"/>
      <c r="B12" s="634"/>
      <c r="C12" s="634"/>
      <c r="D12" s="641"/>
      <c r="E12" s="642"/>
      <c r="F12" s="643"/>
      <c r="G12" s="634"/>
      <c r="H12" s="952" t="s">
        <v>235</v>
      </c>
      <c r="I12" s="953"/>
      <c r="J12" s="953"/>
      <c r="K12" s="637" t="s">
        <v>239</v>
      </c>
      <c r="L12" s="638">
        <v>90</v>
      </c>
      <c r="M12" s="639">
        <v>90</v>
      </c>
      <c r="N12" s="714"/>
      <c r="O12" s="640"/>
    </row>
    <row r="13" spans="1:16" s="11" customFormat="1" ht="33.75" customHeight="1">
      <c r="A13" s="633"/>
      <c r="B13" s="634"/>
      <c r="C13" s="634"/>
      <c r="D13" s="641"/>
      <c r="E13" s="642"/>
      <c r="F13" s="643"/>
      <c r="G13" s="634"/>
      <c r="H13" s="952" t="s">
        <v>240</v>
      </c>
      <c r="I13" s="953"/>
      <c r="J13" s="953"/>
      <c r="K13" s="637" t="s">
        <v>241</v>
      </c>
      <c r="L13" s="638">
        <v>10</v>
      </c>
      <c r="M13" s="639">
        <v>10</v>
      </c>
      <c r="N13" s="714"/>
      <c r="O13" s="644"/>
    </row>
    <row r="14" spans="1:16" s="11" customFormat="1" ht="29.25" customHeight="1">
      <c r="A14" s="633"/>
      <c r="B14" s="634"/>
      <c r="C14" s="634"/>
      <c r="D14" s="641"/>
      <c r="E14" s="642"/>
      <c r="F14" s="643"/>
      <c r="G14" s="634"/>
      <c r="H14" s="952" t="s">
        <v>242</v>
      </c>
      <c r="I14" s="953"/>
      <c r="J14" s="953"/>
      <c r="K14" s="637" t="s">
        <v>243</v>
      </c>
      <c r="L14" s="638">
        <v>89</v>
      </c>
      <c r="M14" s="639">
        <v>100</v>
      </c>
      <c r="N14" s="714"/>
      <c r="O14" s="640"/>
    </row>
    <row r="15" spans="1:16" s="2" customFormat="1">
      <c r="A15" s="678" t="s">
        <v>5</v>
      </c>
      <c r="B15" s="88" t="s">
        <v>5</v>
      </c>
      <c r="C15" s="915" t="s">
        <v>41</v>
      </c>
      <c r="D15" s="916"/>
      <c r="E15" s="916"/>
      <c r="F15" s="916"/>
      <c r="G15" s="916"/>
      <c r="H15" s="916"/>
      <c r="I15" s="916"/>
      <c r="J15" s="916"/>
      <c r="K15" s="916"/>
      <c r="L15" s="916"/>
      <c r="M15" s="916"/>
      <c r="N15" s="916"/>
      <c r="O15" s="917"/>
    </row>
    <row r="16" spans="1:16" s="11" customFormat="1" ht="12" customHeight="1">
      <c r="A16" s="679" t="s">
        <v>5</v>
      </c>
      <c r="B16" s="41" t="s">
        <v>5</v>
      </c>
      <c r="C16" s="192" t="s">
        <v>5</v>
      </c>
      <c r="D16" s="963" t="s">
        <v>183</v>
      </c>
      <c r="E16" s="961" t="s">
        <v>256</v>
      </c>
      <c r="F16" s="663" t="s">
        <v>42</v>
      </c>
      <c r="G16" s="45" t="s">
        <v>9</v>
      </c>
      <c r="H16" s="264">
        <v>6129026</v>
      </c>
      <c r="I16" s="264">
        <f>6129026+53403-3395</f>
        <v>6179034</v>
      </c>
      <c r="J16" s="265">
        <v>5615408</v>
      </c>
      <c r="K16" s="138"/>
      <c r="L16" s="193"/>
      <c r="M16" s="193"/>
      <c r="N16" s="193"/>
      <c r="O16" s="194"/>
    </row>
    <row r="17" spans="1:20" s="2" customFormat="1" ht="13.5" customHeight="1">
      <c r="A17" s="680"/>
      <c r="B17" s="359"/>
      <c r="C17" s="361"/>
      <c r="D17" s="798"/>
      <c r="E17" s="962"/>
      <c r="F17" s="664"/>
      <c r="G17" s="140" t="s">
        <v>50</v>
      </c>
      <c r="H17" s="329">
        <v>3360</v>
      </c>
      <c r="I17" s="329">
        <f>3360+1118</f>
        <v>4478</v>
      </c>
      <c r="J17" s="329">
        <v>4306</v>
      </c>
      <c r="K17" s="709"/>
      <c r="L17" s="62"/>
      <c r="M17" s="62"/>
      <c r="N17" s="62"/>
      <c r="O17" s="102"/>
    </row>
    <row r="18" spans="1:20" s="2" customFormat="1" ht="14.25" customHeight="1">
      <c r="A18" s="680"/>
      <c r="B18" s="607"/>
      <c r="C18" s="608"/>
      <c r="D18" s="798"/>
      <c r="E18" s="962"/>
      <c r="F18" s="664"/>
      <c r="G18" s="18" t="s">
        <v>88</v>
      </c>
      <c r="H18" s="292">
        <v>23720</v>
      </c>
      <c r="I18" s="292">
        <f>23720+1965</f>
        <v>25685</v>
      </c>
      <c r="J18" s="404">
        <v>25684</v>
      </c>
      <c r="K18" s="711"/>
      <c r="L18" s="598"/>
      <c r="M18" s="598"/>
      <c r="N18" s="598"/>
      <c r="O18" s="712"/>
    </row>
    <row r="19" spans="1:20" s="2" customFormat="1" ht="14.25" customHeight="1">
      <c r="A19" s="680"/>
      <c r="B19" s="607"/>
      <c r="C19" s="608"/>
      <c r="D19" s="798"/>
      <c r="E19" s="962"/>
      <c r="F19" s="664"/>
      <c r="G19" s="431" t="s">
        <v>36</v>
      </c>
      <c r="H19" s="429">
        <v>713867</v>
      </c>
      <c r="I19" s="429">
        <f>713867+1210-2460-8788</f>
        <v>703829</v>
      </c>
      <c r="J19" s="404">
        <v>675894</v>
      </c>
      <c r="K19" s="138"/>
      <c r="L19" s="598"/>
      <c r="M19" s="598"/>
      <c r="N19" s="598"/>
      <c r="O19" s="712"/>
      <c r="T19" s="238"/>
    </row>
    <row r="20" spans="1:20" s="2" customFormat="1" ht="15.75" customHeight="1">
      <c r="A20" s="680"/>
      <c r="B20" s="607"/>
      <c r="C20" s="608"/>
      <c r="D20" s="798"/>
      <c r="E20" s="665"/>
      <c r="F20" s="664"/>
      <c r="G20" s="18" t="s">
        <v>116</v>
      </c>
      <c r="H20" s="292">
        <f>3181</f>
        <v>3181</v>
      </c>
      <c r="I20" s="292">
        <f>3181</f>
        <v>3181</v>
      </c>
      <c r="J20" s="404">
        <v>3181</v>
      </c>
      <c r="K20" s="387"/>
      <c r="L20" s="388"/>
      <c r="M20" s="388"/>
      <c r="N20" s="388"/>
      <c r="O20" s="389"/>
    </row>
    <row r="21" spans="1:20" s="2" customFormat="1" ht="25.5" customHeight="1">
      <c r="A21" s="680"/>
      <c r="B21" s="607"/>
      <c r="C21" s="608"/>
      <c r="D21" s="609"/>
      <c r="E21" s="665"/>
      <c r="F21" s="664"/>
      <c r="G21" s="139" t="s">
        <v>187</v>
      </c>
      <c r="H21" s="262">
        <v>18</v>
      </c>
      <c r="I21" s="262">
        <v>18</v>
      </c>
      <c r="J21" s="263">
        <v>0</v>
      </c>
      <c r="K21" s="138" t="s">
        <v>148</v>
      </c>
      <c r="L21" s="544">
        <v>439.5</v>
      </c>
      <c r="M21" s="544">
        <v>439.5</v>
      </c>
      <c r="N21" s="378"/>
      <c r="O21" s="379"/>
    </row>
    <row r="22" spans="1:20" s="2" customFormat="1" ht="84.75" customHeight="1">
      <c r="A22" s="681"/>
      <c r="B22" s="632"/>
      <c r="C22" s="667"/>
      <c r="D22" s="668"/>
      <c r="E22" s="669"/>
      <c r="F22" s="670"/>
      <c r="G22" s="45"/>
      <c r="H22" s="264"/>
      <c r="I22" s="264"/>
      <c r="J22" s="265"/>
      <c r="K22" s="671" t="s">
        <v>153</v>
      </c>
      <c r="L22" s="672" t="s">
        <v>119</v>
      </c>
      <c r="M22" s="673" t="s">
        <v>215</v>
      </c>
      <c r="N22" s="674" t="s">
        <v>259</v>
      </c>
      <c r="O22" s="675"/>
    </row>
    <row r="23" spans="1:20" s="2" customFormat="1" ht="70.5" customHeight="1">
      <c r="A23" s="680"/>
      <c r="B23" s="607"/>
      <c r="C23" s="608"/>
      <c r="D23" s="662"/>
      <c r="E23" s="665"/>
      <c r="F23" s="664"/>
      <c r="G23" s="240"/>
      <c r="H23" s="262"/>
      <c r="I23" s="262"/>
      <c r="J23" s="263"/>
      <c r="K23" s="666" t="s">
        <v>118</v>
      </c>
      <c r="L23" s="567">
        <v>1</v>
      </c>
      <c r="M23" s="567">
        <v>2</v>
      </c>
      <c r="N23" s="568" t="s">
        <v>216</v>
      </c>
      <c r="O23" s="569"/>
    </row>
    <row r="24" spans="1:20" s="2" customFormat="1" ht="39.75" customHeight="1">
      <c r="A24" s="680"/>
      <c r="B24" s="607"/>
      <c r="C24" s="608"/>
      <c r="D24" s="662"/>
      <c r="E24" s="665"/>
      <c r="F24" s="664"/>
      <c r="G24" s="240"/>
      <c r="H24" s="262"/>
      <c r="I24" s="262"/>
      <c r="J24" s="262"/>
      <c r="K24" s="182" t="s">
        <v>180</v>
      </c>
      <c r="L24" s="144">
        <v>70</v>
      </c>
      <c r="M24" s="141">
        <v>70</v>
      </c>
      <c r="N24" s="545" t="s">
        <v>268</v>
      </c>
      <c r="O24" s="145"/>
    </row>
    <row r="25" spans="1:20" s="2" customFormat="1" ht="106.5" customHeight="1">
      <c r="A25" s="680"/>
      <c r="B25" s="607"/>
      <c r="C25" s="608"/>
      <c r="D25" s="662"/>
      <c r="E25" s="665"/>
      <c r="F25" s="664"/>
      <c r="G25" s="240"/>
      <c r="H25" s="262"/>
      <c r="I25" s="262"/>
      <c r="J25" s="262"/>
      <c r="K25" s="146" t="s">
        <v>179</v>
      </c>
      <c r="L25" s="144">
        <v>10</v>
      </c>
      <c r="M25" s="141">
        <v>13</v>
      </c>
      <c r="N25" s="545" t="s">
        <v>269</v>
      </c>
      <c r="O25" s="145"/>
    </row>
    <row r="26" spans="1:20" s="2" customFormat="1" ht="38.25">
      <c r="A26" s="680"/>
      <c r="B26" s="366"/>
      <c r="C26" s="361"/>
      <c r="D26" s="662"/>
      <c r="E26" s="665"/>
      <c r="F26" s="664"/>
      <c r="G26" s="240"/>
      <c r="H26" s="262"/>
      <c r="I26" s="262"/>
      <c r="J26" s="262"/>
      <c r="K26" s="213" t="s">
        <v>149</v>
      </c>
      <c r="L26" s="298">
        <v>130</v>
      </c>
      <c r="M26" s="298">
        <v>223</v>
      </c>
      <c r="N26" s="546"/>
      <c r="O26" s="299"/>
    </row>
    <row r="27" spans="1:20" s="2" customFormat="1" ht="38.25" customHeight="1">
      <c r="A27" s="682"/>
      <c r="B27" s="359"/>
      <c r="C27" s="361"/>
      <c r="D27" s="662"/>
      <c r="E27" s="665"/>
      <c r="F27" s="664"/>
      <c r="G27" s="240"/>
      <c r="H27" s="262"/>
      <c r="I27" s="262"/>
      <c r="J27" s="262"/>
      <c r="K27" s="227" t="s">
        <v>151</v>
      </c>
      <c r="L27" s="228" t="s">
        <v>122</v>
      </c>
      <c r="M27" s="547" t="s">
        <v>122</v>
      </c>
      <c r="N27" s="548" t="s">
        <v>270</v>
      </c>
      <c r="O27" s="229"/>
    </row>
    <row r="28" spans="1:20" s="2" customFormat="1" ht="74.25" customHeight="1">
      <c r="A28" s="682"/>
      <c r="B28" s="359"/>
      <c r="C28" s="361"/>
      <c r="D28" s="662"/>
      <c r="E28" s="665"/>
      <c r="F28" s="664"/>
      <c r="G28" s="45"/>
      <c r="H28" s="264"/>
      <c r="I28" s="264"/>
      <c r="J28" s="264"/>
      <c r="K28" s="959" t="s">
        <v>162</v>
      </c>
      <c r="L28" s="239">
        <v>2</v>
      </c>
      <c r="M28" s="964" t="s">
        <v>217</v>
      </c>
      <c r="N28" s="966" t="s">
        <v>271</v>
      </c>
      <c r="O28" s="260"/>
    </row>
    <row r="29" spans="1:20" s="2" customFormat="1" ht="58.5" customHeight="1" thickBot="1">
      <c r="A29" s="683"/>
      <c r="B29" s="360"/>
      <c r="C29" s="191"/>
      <c r="D29" s="610"/>
      <c r="E29" s="611"/>
      <c r="F29" s="612"/>
      <c r="G29" s="363" t="s">
        <v>12</v>
      </c>
      <c r="H29" s="282">
        <f>SUM(H16:H27)</f>
        <v>6873172</v>
      </c>
      <c r="I29" s="282">
        <f>SUM(I16:I27)</f>
        <v>6916225</v>
      </c>
      <c r="J29" s="282">
        <f>SUM(J16:J27)</f>
        <v>6324473</v>
      </c>
      <c r="K29" s="960"/>
      <c r="L29" s="61"/>
      <c r="M29" s="965"/>
      <c r="N29" s="967"/>
      <c r="O29" s="80"/>
      <c r="P29" s="15"/>
    </row>
    <row r="30" spans="1:20" s="2" customFormat="1" ht="21" customHeight="1">
      <c r="A30" s="742" t="s">
        <v>5</v>
      </c>
      <c r="B30" s="874" t="s">
        <v>5</v>
      </c>
      <c r="C30" s="869" t="s">
        <v>6</v>
      </c>
      <c r="D30" s="876" t="s">
        <v>86</v>
      </c>
      <c r="E30" s="877"/>
      <c r="F30" s="878" t="s">
        <v>42</v>
      </c>
      <c r="G30" s="10" t="s">
        <v>9</v>
      </c>
      <c r="H30" s="533">
        <f>449.7/3.4528*1000</f>
        <v>130242</v>
      </c>
      <c r="I30" s="330">
        <f>449.7/3.4528*1000</f>
        <v>130242</v>
      </c>
      <c r="J30" s="284">
        <v>128319</v>
      </c>
      <c r="K30" s="969" t="s">
        <v>97</v>
      </c>
      <c r="L30" s="904">
        <v>7</v>
      </c>
      <c r="M30" s="503">
        <v>7</v>
      </c>
      <c r="N30" s="904"/>
      <c r="O30" s="902"/>
    </row>
    <row r="31" spans="1:20" s="2" customFormat="1" ht="17.25" customHeight="1" thickBot="1">
      <c r="A31" s="743"/>
      <c r="B31" s="875"/>
      <c r="C31" s="861"/>
      <c r="D31" s="867"/>
      <c r="E31" s="865"/>
      <c r="F31" s="879"/>
      <c r="G31" s="90" t="s">
        <v>12</v>
      </c>
      <c r="H31" s="285">
        <f t="shared" ref="H31" si="0">H30</f>
        <v>130242</v>
      </c>
      <c r="I31" s="282">
        <f t="shared" ref="I31:J31" si="1">I30</f>
        <v>130242</v>
      </c>
      <c r="J31" s="282">
        <f t="shared" si="1"/>
        <v>128319</v>
      </c>
      <c r="K31" s="970"/>
      <c r="L31" s="905"/>
      <c r="M31" s="504"/>
      <c r="N31" s="905"/>
      <c r="O31" s="903"/>
    </row>
    <row r="32" spans="1:20" s="2" customFormat="1" ht="16.5" customHeight="1">
      <c r="A32" s="742" t="s">
        <v>5</v>
      </c>
      <c r="B32" s="874" t="s">
        <v>5</v>
      </c>
      <c r="C32" s="869" t="s">
        <v>7</v>
      </c>
      <c r="D32" s="876" t="s">
        <v>37</v>
      </c>
      <c r="E32" s="877"/>
      <c r="F32" s="878" t="s">
        <v>42</v>
      </c>
      <c r="G32" s="12" t="s">
        <v>9</v>
      </c>
      <c r="H32" s="419">
        <v>244700</v>
      </c>
      <c r="I32" s="264">
        <f>244700+6477</f>
        <v>251177</v>
      </c>
      <c r="J32" s="330">
        <v>237988</v>
      </c>
      <c r="K32" s="968" t="s">
        <v>96</v>
      </c>
      <c r="L32" s="369">
        <v>31</v>
      </c>
      <c r="M32" s="503">
        <v>31</v>
      </c>
      <c r="N32" s="369"/>
      <c r="O32" s="367"/>
    </row>
    <row r="33" spans="1:20" s="2" customFormat="1" ht="14.25" customHeight="1" thickBot="1">
      <c r="A33" s="743"/>
      <c r="B33" s="875"/>
      <c r="C33" s="861"/>
      <c r="D33" s="867"/>
      <c r="E33" s="865"/>
      <c r="F33" s="879"/>
      <c r="G33" s="90" t="s">
        <v>12</v>
      </c>
      <c r="H33" s="285">
        <f t="shared" ref="H33:I33" si="2">H32</f>
        <v>244700</v>
      </c>
      <c r="I33" s="282">
        <f t="shared" si="2"/>
        <v>251177</v>
      </c>
      <c r="J33" s="282">
        <f t="shared" ref="J33" si="3">J32</f>
        <v>237988</v>
      </c>
      <c r="K33" s="778"/>
      <c r="L33" s="370"/>
      <c r="M33" s="504"/>
      <c r="N33" s="370"/>
      <c r="O33" s="368"/>
    </row>
    <row r="34" spans="1:20" s="2" customFormat="1" ht="54" customHeight="1">
      <c r="A34" s="741" t="s">
        <v>5</v>
      </c>
      <c r="B34" s="744" t="s">
        <v>5</v>
      </c>
      <c r="C34" s="860" t="s">
        <v>8</v>
      </c>
      <c r="D34" s="866" t="s">
        <v>93</v>
      </c>
      <c r="E34" s="864"/>
      <c r="F34" s="882" t="s">
        <v>42</v>
      </c>
      <c r="G34" s="17" t="s">
        <v>9</v>
      </c>
      <c r="H34" s="534">
        <f>(316.8+5.5)/3.4528*1000</f>
        <v>93345</v>
      </c>
      <c r="I34" s="330">
        <f>93345+13403</f>
        <v>106748</v>
      </c>
      <c r="J34" s="463">
        <v>105243</v>
      </c>
      <c r="K34" s="969" t="s">
        <v>58</v>
      </c>
      <c r="L34" s="989">
        <v>7</v>
      </c>
      <c r="M34" s="541">
        <v>9</v>
      </c>
      <c r="N34" s="991" t="s">
        <v>272</v>
      </c>
      <c r="O34" s="999"/>
    </row>
    <row r="35" spans="1:20" s="2" customFormat="1" ht="39" customHeight="1" thickBot="1">
      <c r="A35" s="743"/>
      <c r="B35" s="746"/>
      <c r="C35" s="861"/>
      <c r="D35" s="867"/>
      <c r="E35" s="865"/>
      <c r="F35" s="879"/>
      <c r="G35" s="89" t="s">
        <v>12</v>
      </c>
      <c r="H35" s="289">
        <f t="shared" ref="H35:I35" si="4">H34</f>
        <v>93345</v>
      </c>
      <c r="I35" s="287">
        <f t="shared" si="4"/>
        <v>106748</v>
      </c>
      <c r="J35" s="287">
        <f t="shared" ref="J35" si="5">J34</f>
        <v>105243</v>
      </c>
      <c r="K35" s="970"/>
      <c r="L35" s="990"/>
      <c r="M35" s="542"/>
      <c r="N35" s="992"/>
      <c r="O35" s="1000"/>
      <c r="T35" s="238"/>
    </row>
    <row r="36" spans="1:20" s="2" customFormat="1" ht="19.5" customHeight="1">
      <c r="A36" s="741" t="s">
        <v>5</v>
      </c>
      <c r="B36" s="744" t="s">
        <v>5</v>
      </c>
      <c r="C36" s="860" t="s">
        <v>26</v>
      </c>
      <c r="D36" s="866" t="s">
        <v>106</v>
      </c>
      <c r="E36" s="864"/>
      <c r="F36" s="882" t="s">
        <v>42</v>
      </c>
      <c r="G36" s="10" t="s">
        <v>9</v>
      </c>
      <c r="H36" s="528">
        <f>42.4/3.4528*1000</f>
        <v>12280</v>
      </c>
      <c r="I36" s="330">
        <f>42.4/3.4528*1000</f>
        <v>12280</v>
      </c>
      <c r="J36" s="284">
        <v>11565</v>
      </c>
      <c r="K36" s="622"/>
      <c r="L36" s="625"/>
      <c r="M36" s="625"/>
      <c r="N36" s="625"/>
      <c r="O36" s="623"/>
    </row>
    <row r="37" spans="1:20" s="2" customFormat="1" ht="13.5" thickBot="1">
      <c r="A37" s="743"/>
      <c r="B37" s="746"/>
      <c r="C37" s="861"/>
      <c r="D37" s="868"/>
      <c r="E37" s="865"/>
      <c r="F37" s="879"/>
      <c r="G37" s="90" t="s">
        <v>12</v>
      </c>
      <c r="H37" s="285">
        <f>SUM(H36:H36)</f>
        <v>12280</v>
      </c>
      <c r="I37" s="282">
        <f>SUM(I36:I36)</f>
        <v>12280</v>
      </c>
      <c r="J37" s="676">
        <f>SUM(J36:J36)</f>
        <v>11565</v>
      </c>
      <c r="K37" s="677"/>
      <c r="L37" s="626"/>
      <c r="M37" s="626"/>
      <c r="N37" s="626"/>
      <c r="O37" s="624"/>
    </row>
    <row r="38" spans="1:20" s="2" customFormat="1" ht="25.5">
      <c r="A38" s="684" t="s">
        <v>5</v>
      </c>
      <c r="B38" s="82" t="s">
        <v>5</v>
      </c>
      <c r="C38" s="195" t="s">
        <v>28</v>
      </c>
      <c r="D38" s="362" t="s">
        <v>95</v>
      </c>
      <c r="E38" s="230"/>
      <c r="F38" s="365"/>
      <c r="G38" s="10"/>
      <c r="H38" s="528"/>
      <c r="I38" s="330"/>
      <c r="J38" s="330"/>
      <c r="K38" s="30"/>
      <c r="L38" s="58"/>
      <c r="M38" s="58"/>
      <c r="N38" s="35"/>
      <c r="O38" s="36"/>
    </row>
    <row r="39" spans="1:20" s="2" customFormat="1" ht="27" customHeight="1">
      <c r="A39" s="680"/>
      <c r="B39" s="81"/>
      <c r="C39" s="196"/>
      <c r="D39" s="364" t="s">
        <v>87</v>
      </c>
      <c r="E39" s="103"/>
      <c r="F39" s="207" t="s">
        <v>42</v>
      </c>
      <c r="G39" s="12" t="s">
        <v>9</v>
      </c>
      <c r="H39" s="294">
        <f>(117.8+10.6)/3.4528*1000</f>
        <v>37187</v>
      </c>
      <c r="I39" s="292">
        <f>(117.8+10.6)/3.4528*1000</f>
        <v>37187</v>
      </c>
      <c r="J39" s="292">
        <v>37098</v>
      </c>
      <c r="K39" s="31"/>
      <c r="L39" s="59"/>
      <c r="M39" s="59"/>
      <c r="N39" s="53"/>
      <c r="O39" s="52"/>
    </row>
    <row r="40" spans="1:20" s="2" customFormat="1" ht="90.75" customHeight="1">
      <c r="A40" s="680"/>
      <c r="B40" s="81"/>
      <c r="C40" s="196"/>
      <c r="D40" s="167" t="s">
        <v>273</v>
      </c>
      <c r="E40" s="231"/>
      <c r="F40" s="208" t="s">
        <v>43</v>
      </c>
      <c r="G40" s="165" t="s">
        <v>9</v>
      </c>
      <c r="H40" s="535">
        <f>107.8/3.4528*1000</f>
        <v>31221</v>
      </c>
      <c r="I40" s="536">
        <f>107.8/3.4528*1000</f>
        <v>31221</v>
      </c>
      <c r="J40" s="536">
        <v>30105</v>
      </c>
      <c r="K40" s="166" t="s">
        <v>152</v>
      </c>
      <c r="L40" s="142">
        <v>7</v>
      </c>
      <c r="M40" s="142">
        <v>7</v>
      </c>
      <c r="N40" s="157"/>
      <c r="O40" s="549"/>
    </row>
    <row r="41" spans="1:20" s="2" customFormat="1" ht="93.75" customHeight="1">
      <c r="A41" s="680"/>
      <c r="B41" s="81"/>
      <c r="C41" s="371"/>
      <c r="D41" s="971" t="s">
        <v>131</v>
      </c>
      <c r="E41" s="972"/>
      <c r="F41" s="974"/>
      <c r="G41" s="198"/>
      <c r="H41" s="537"/>
      <c r="I41" s="331"/>
      <c r="J41" s="331"/>
      <c r="K41" s="199" t="s">
        <v>274</v>
      </c>
      <c r="L41" s="200">
        <v>2</v>
      </c>
      <c r="M41" s="200">
        <v>2</v>
      </c>
      <c r="N41" s="985" t="s">
        <v>275</v>
      </c>
      <c r="O41" s="201"/>
    </row>
    <row r="42" spans="1:20" s="2" customFormat="1" ht="13.5" customHeight="1" thickBot="1">
      <c r="A42" s="685"/>
      <c r="B42" s="360"/>
      <c r="C42" s="191"/>
      <c r="D42" s="810"/>
      <c r="E42" s="973"/>
      <c r="F42" s="975"/>
      <c r="G42" s="90" t="s">
        <v>12</v>
      </c>
      <c r="H42" s="454">
        <f>SUM(H39:H41)</f>
        <v>68408</v>
      </c>
      <c r="I42" s="455">
        <f>SUM(I39:I41)</f>
        <v>68408</v>
      </c>
      <c r="J42" s="297">
        <f t="shared" ref="J42" si="6">SUM(J39:J41)</f>
        <v>67203</v>
      </c>
      <c r="K42" s="202"/>
      <c r="L42" s="203"/>
      <c r="M42" s="203"/>
      <c r="N42" s="868"/>
      <c r="O42" s="204"/>
    </row>
    <row r="43" spans="1:20" s="11" customFormat="1" ht="28.5" customHeight="1">
      <c r="A43" s="742" t="s">
        <v>5</v>
      </c>
      <c r="B43" s="745" t="s">
        <v>5</v>
      </c>
      <c r="C43" s="869" t="s">
        <v>29</v>
      </c>
      <c r="D43" s="870" t="s">
        <v>22</v>
      </c>
      <c r="E43" s="872"/>
      <c r="F43" s="883" t="s">
        <v>42</v>
      </c>
      <c r="G43" s="373" t="s">
        <v>9</v>
      </c>
      <c r="H43" s="330">
        <v>4439883</v>
      </c>
      <c r="I43" s="330">
        <f>4439883-393070-93039-220217</f>
        <v>3733557</v>
      </c>
      <c r="J43" s="511">
        <v>3684442</v>
      </c>
      <c r="K43" s="968" t="s">
        <v>78</v>
      </c>
      <c r="L43" s="271">
        <v>6</v>
      </c>
      <c r="M43" s="538">
        <v>6</v>
      </c>
      <c r="N43" s="986" t="s">
        <v>276</v>
      </c>
      <c r="O43" s="269"/>
    </row>
    <row r="44" spans="1:20" s="11" customFormat="1" ht="22.5" customHeight="1">
      <c r="A44" s="742"/>
      <c r="B44" s="745"/>
      <c r="C44" s="869"/>
      <c r="D44" s="870"/>
      <c r="E44" s="872"/>
      <c r="F44" s="883"/>
      <c r="G44" s="372" t="s">
        <v>117</v>
      </c>
      <c r="H44" s="262">
        <v>4792058</v>
      </c>
      <c r="I44" s="262">
        <v>4792058</v>
      </c>
      <c r="J44" s="325">
        <v>4792058</v>
      </c>
      <c r="K44" s="993"/>
      <c r="L44" s="79"/>
      <c r="M44" s="79"/>
      <c r="N44" s="987"/>
      <c r="O44" s="80"/>
    </row>
    <row r="45" spans="1:20" s="11" customFormat="1" ht="55.5" customHeight="1" thickBot="1">
      <c r="A45" s="743"/>
      <c r="B45" s="746"/>
      <c r="C45" s="861"/>
      <c r="D45" s="871"/>
      <c r="E45" s="873"/>
      <c r="F45" s="881"/>
      <c r="G45" s="92" t="s">
        <v>12</v>
      </c>
      <c r="H45" s="289">
        <f>H43+H44</f>
        <v>9231941</v>
      </c>
      <c r="I45" s="287">
        <f>I43+I44</f>
        <v>8525615</v>
      </c>
      <c r="J45" s="307">
        <f>SUM(J43:J44)</f>
        <v>8476500</v>
      </c>
      <c r="K45" s="994"/>
      <c r="L45" s="272"/>
      <c r="M45" s="539"/>
      <c r="N45" s="988"/>
      <c r="O45" s="270"/>
    </row>
    <row r="46" spans="1:20" s="11" customFormat="1" ht="15" customHeight="1">
      <c r="A46" s="741" t="s">
        <v>5</v>
      </c>
      <c r="B46" s="744" t="s">
        <v>5</v>
      </c>
      <c r="C46" s="869" t="s">
        <v>30</v>
      </c>
      <c r="D46" s="1009" t="s">
        <v>60</v>
      </c>
      <c r="E46" s="872"/>
      <c r="F46" s="880" t="s">
        <v>42</v>
      </c>
      <c r="G46" s="70" t="s">
        <v>9</v>
      </c>
      <c r="H46" s="325">
        <f>100/3.4528*1000</f>
        <v>28962</v>
      </c>
      <c r="I46" s="262">
        <f>100/3.4528*1000</f>
        <v>28962</v>
      </c>
      <c r="J46" s="531">
        <v>0</v>
      </c>
      <c r="K46" s="28"/>
      <c r="L46" s="35"/>
      <c r="M46" s="35"/>
      <c r="N46" s="35"/>
      <c r="O46" s="36"/>
    </row>
    <row r="47" spans="1:20" s="11" customFormat="1" ht="16.5" customHeight="1" thickBot="1">
      <c r="A47" s="743"/>
      <c r="B47" s="746"/>
      <c r="C47" s="861"/>
      <c r="D47" s="871"/>
      <c r="E47" s="873"/>
      <c r="F47" s="881"/>
      <c r="G47" s="92" t="s">
        <v>12</v>
      </c>
      <c r="H47" s="509">
        <f>H46</f>
        <v>28962</v>
      </c>
      <c r="I47" s="337">
        <f>I46</f>
        <v>28962</v>
      </c>
      <c r="J47" s="307">
        <f t="shared" ref="J47" si="7">SUM(J46:J46)</f>
        <v>0</v>
      </c>
      <c r="K47" s="29"/>
      <c r="L47" s="37"/>
      <c r="M47" s="37"/>
      <c r="N47" s="37"/>
      <c r="O47" s="38"/>
    </row>
    <row r="48" spans="1:20" s="2" customFormat="1" ht="17.100000000000001" customHeight="1">
      <c r="A48" s="686" t="s">
        <v>5</v>
      </c>
      <c r="B48" s="40" t="s">
        <v>5</v>
      </c>
      <c r="C48" s="205" t="s">
        <v>31</v>
      </c>
      <c r="D48" s="862" t="s">
        <v>94</v>
      </c>
      <c r="E48" s="232"/>
      <c r="F48" s="696">
        <v>1</v>
      </c>
      <c r="G48" s="10" t="s">
        <v>9</v>
      </c>
      <c r="H48" s="330">
        <f>(809.5/3.4528*1000)+15000</f>
        <v>249447</v>
      </c>
      <c r="I48" s="330">
        <f>(809.5/3.4528*1000)+15000-5808</f>
        <v>243639</v>
      </c>
      <c r="J48" s="511">
        <v>131429</v>
      </c>
      <c r="K48" s="106"/>
      <c r="L48" s="77"/>
      <c r="M48" s="77"/>
      <c r="N48" s="107"/>
      <c r="O48" s="697"/>
    </row>
    <row r="49" spans="1:17" s="2" customFormat="1" ht="17.100000000000001" customHeight="1">
      <c r="A49" s="679"/>
      <c r="B49" s="41"/>
      <c r="C49" s="190"/>
      <c r="D49" s="798"/>
      <c r="E49" s="233"/>
      <c r="F49" s="699"/>
      <c r="G49" s="13" t="s">
        <v>191</v>
      </c>
      <c r="H49" s="529">
        <f>40/3.4528*1000</f>
        <v>11585</v>
      </c>
      <c r="I49" s="292">
        <f>40/3.4528*1000</f>
        <v>11585</v>
      </c>
      <c r="J49" s="404">
        <v>7533</v>
      </c>
      <c r="K49" s="356"/>
      <c r="L49" s="78"/>
      <c r="M49" s="78"/>
      <c r="N49" s="163"/>
      <c r="O49" s="80"/>
    </row>
    <row r="50" spans="1:17" s="2" customFormat="1" ht="17.100000000000001" customHeight="1">
      <c r="A50" s="679"/>
      <c r="B50" s="41"/>
      <c r="C50" s="190"/>
      <c r="D50" s="799"/>
      <c r="E50" s="233"/>
      <c r="F50" s="699"/>
      <c r="G50" s="13" t="s">
        <v>10</v>
      </c>
      <c r="H50" s="529">
        <f>14/3.4528*1000</f>
        <v>4055</v>
      </c>
      <c r="I50" s="292">
        <f>14/3.4528*1000</f>
        <v>4055</v>
      </c>
      <c r="J50" s="404">
        <v>3988</v>
      </c>
      <c r="K50" s="56"/>
      <c r="L50" s="59"/>
      <c r="M50" s="59"/>
      <c r="N50" s="64"/>
      <c r="O50" s="52"/>
    </row>
    <row r="51" spans="1:17" s="2" customFormat="1" ht="52.5" customHeight="1">
      <c r="A51" s="679"/>
      <c r="B51" s="41"/>
      <c r="C51" s="190"/>
      <c r="D51" s="695" t="s">
        <v>107</v>
      </c>
      <c r="E51" s="347"/>
      <c r="F51" s="343"/>
      <c r="G51" s="326"/>
      <c r="H51" s="325"/>
      <c r="I51" s="262"/>
      <c r="J51" s="263"/>
      <c r="K51" s="164" t="s">
        <v>154</v>
      </c>
      <c r="L51" s="78">
        <v>100</v>
      </c>
      <c r="M51" s="78">
        <v>100</v>
      </c>
      <c r="N51" s="550" t="s">
        <v>277</v>
      </c>
      <c r="O51" s="80"/>
    </row>
    <row r="52" spans="1:17" s="2" customFormat="1" ht="39.75" customHeight="1">
      <c r="A52" s="679"/>
      <c r="B52" s="41"/>
      <c r="C52" s="190"/>
      <c r="D52" s="708"/>
      <c r="E52" s="347"/>
      <c r="F52" s="343"/>
      <c r="G52" s="326"/>
      <c r="H52" s="325"/>
      <c r="I52" s="262"/>
      <c r="J52" s="263"/>
      <c r="K52" s="655" t="s">
        <v>76</v>
      </c>
      <c r="L52" s="656">
        <v>38</v>
      </c>
      <c r="M52" s="656">
        <v>41</v>
      </c>
      <c r="N52" s="657" t="s">
        <v>218</v>
      </c>
      <c r="O52" s="658"/>
    </row>
    <row r="53" spans="1:17" s="2" customFormat="1" ht="27" customHeight="1">
      <c r="A53" s="679"/>
      <c r="B53" s="41"/>
      <c r="C53" s="190"/>
      <c r="D53" s="693"/>
      <c r="E53" s="347"/>
      <c r="F53" s="343"/>
      <c r="G53" s="326"/>
      <c r="H53" s="325"/>
      <c r="I53" s="262"/>
      <c r="J53" s="263"/>
      <c r="K53" s="105" t="s">
        <v>225</v>
      </c>
      <c r="L53" s="59">
        <v>65</v>
      </c>
      <c r="M53" s="59">
        <v>70</v>
      </c>
      <c r="N53" s="64"/>
      <c r="O53" s="52"/>
    </row>
    <row r="54" spans="1:17" s="2" customFormat="1" ht="13.5" customHeight="1">
      <c r="A54" s="679"/>
      <c r="B54" s="41"/>
      <c r="C54" s="190"/>
      <c r="D54" s="1002" t="s">
        <v>40</v>
      </c>
      <c r="E54" s="344"/>
      <c r="F54" s="343"/>
      <c r="G54" s="326"/>
      <c r="H54" s="325"/>
      <c r="I54" s="262"/>
      <c r="J54" s="263"/>
      <c r="K54" s="500" t="s">
        <v>155</v>
      </c>
      <c r="L54" s="501">
        <v>19</v>
      </c>
      <c r="M54" s="501">
        <v>19</v>
      </c>
      <c r="N54" s="1018" t="s">
        <v>226</v>
      </c>
      <c r="O54" s="502"/>
    </row>
    <row r="55" spans="1:17" s="2" customFormat="1" ht="40.5" customHeight="1">
      <c r="A55" s="679"/>
      <c r="B55" s="41"/>
      <c r="C55" s="190"/>
      <c r="D55" s="1003"/>
      <c r="E55" s="344"/>
      <c r="F55" s="343"/>
      <c r="G55" s="326"/>
      <c r="H55" s="325"/>
      <c r="I55" s="262"/>
      <c r="J55" s="263"/>
      <c r="K55" s="497"/>
      <c r="L55" s="498"/>
      <c r="M55" s="498"/>
      <c r="N55" s="1019"/>
      <c r="O55" s="499"/>
    </row>
    <row r="56" spans="1:17" s="2" customFormat="1" ht="84" customHeight="1">
      <c r="A56" s="679"/>
      <c r="B56" s="41"/>
      <c r="C56" s="190"/>
      <c r="D56" s="692" t="s">
        <v>59</v>
      </c>
      <c r="E56" s="46"/>
      <c r="F56" s="699"/>
      <c r="G56" s="326"/>
      <c r="H56" s="325"/>
      <c r="I56" s="262"/>
      <c r="J56" s="335"/>
      <c r="K56" s="561" t="s">
        <v>124</v>
      </c>
      <c r="L56" s="562">
        <v>5</v>
      </c>
      <c r="M56" s="562">
        <v>2</v>
      </c>
      <c r="N56" s="563" t="s">
        <v>278</v>
      </c>
      <c r="O56" s="701" t="s">
        <v>219</v>
      </c>
    </row>
    <row r="57" spans="1:17" s="2" customFormat="1" ht="54.75" customHeight="1">
      <c r="A57" s="679"/>
      <c r="B57" s="41"/>
      <c r="C57" s="190"/>
      <c r="D57" s="698" t="s">
        <v>125</v>
      </c>
      <c r="E57" s="344"/>
      <c r="F57" s="343"/>
      <c r="G57" s="326"/>
      <c r="H57" s="325"/>
      <c r="I57" s="262"/>
      <c r="J57" s="263"/>
      <c r="K57" s="558" t="s">
        <v>77</v>
      </c>
      <c r="L57" s="559">
        <v>48</v>
      </c>
      <c r="M57" s="559">
        <v>0</v>
      </c>
      <c r="N57" s="560" t="s">
        <v>220</v>
      </c>
      <c r="O57" s="702" t="s">
        <v>260</v>
      </c>
      <c r="P57" s="700"/>
    </row>
    <row r="58" spans="1:17" s="2" customFormat="1" ht="54" customHeight="1">
      <c r="A58" s="679"/>
      <c r="B58" s="84"/>
      <c r="C58" s="206"/>
      <c r="D58" s="698" t="s">
        <v>108</v>
      </c>
      <c r="E58" s="345"/>
      <c r="F58" s="343"/>
      <c r="G58" s="326"/>
      <c r="H58" s="325"/>
      <c r="I58" s="262"/>
      <c r="J58" s="263"/>
      <c r="K58" s="56" t="s">
        <v>156</v>
      </c>
      <c r="L58" s="59">
        <v>116</v>
      </c>
      <c r="M58" s="59">
        <v>116</v>
      </c>
      <c r="N58" s="498"/>
      <c r="O58" s="499"/>
      <c r="P58" s="700"/>
    </row>
    <row r="59" spans="1:17" s="2" customFormat="1" ht="27.75" customHeight="1">
      <c r="A59" s="679"/>
      <c r="B59" s="84"/>
      <c r="C59" s="206"/>
      <c r="D59" s="1004" t="s">
        <v>55</v>
      </c>
      <c r="E59" s="345"/>
      <c r="F59" s="343"/>
      <c r="G59" s="326"/>
      <c r="H59" s="532"/>
      <c r="I59" s="327"/>
      <c r="J59" s="335"/>
      <c r="K59" s="346" t="s">
        <v>126</v>
      </c>
      <c r="L59" s="567">
        <v>31</v>
      </c>
      <c r="M59" s="567">
        <v>38</v>
      </c>
      <c r="N59" s="568" t="s">
        <v>221</v>
      </c>
      <c r="O59" s="569"/>
      <c r="P59" s="700"/>
    </row>
    <row r="60" spans="1:17" s="2" customFormat="1" ht="51" customHeight="1">
      <c r="A60" s="679"/>
      <c r="B60" s="84"/>
      <c r="C60" s="206"/>
      <c r="D60" s="1005"/>
      <c r="E60" s="345"/>
      <c r="F60" s="343"/>
      <c r="G60" s="326"/>
      <c r="H60" s="532"/>
      <c r="I60" s="327"/>
      <c r="J60" s="335"/>
      <c r="K60" s="342" t="s">
        <v>127</v>
      </c>
      <c r="L60" s="570" t="s">
        <v>34</v>
      </c>
      <c r="M60" s="570" t="s">
        <v>222</v>
      </c>
      <c r="N60" s="571"/>
      <c r="O60" s="703" t="s">
        <v>279</v>
      </c>
    </row>
    <row r="61" spans="1:17" s="2" customFormat="1" ht="56.25" customHeight="1">
      <c r="A61" s="679"/>
      <c r="B61" s="84"/>
      <c r="C61" s="206"/>
      <c r="D61" s="692" t="s">
        <v>172</v>
      </c>
      <c r="E61" s="345"/>
      <c r="F61" s="343"/>
      <c r="G61" s="326"/>
      <c r="H61" s="325"/>
      <c r="I61" s="262"/>
      <c r="J61" s="263"/>
      <c r="K61" s="130" t="s">
        <v>132</v>
      </c>
      <c r="L61" s="57">
        <v>30</v>
      </c>
      <c r="M61" s="57">
        <v>26</v>
      </c>
      <c r="N61" s="552"/>
      <c r="O61" s="704" t="s">
        <v>223</v>
      </c>
      <c r="P61" s="15"/>
      <c r="Q61" s="15"/>
    </row>
    <row r="62" spans="1:17" s="2" customFormat="1" ht="28.5" customHeight="1">
      <c r="A62" s="679"/>
      <c r="B62" s="84"/>
      <c r="C62" s="206"/>
      <c r="D62" s="797" t="s">
        <v>129</v>
      </c>
      <c r="E62" s="345"/>
      <c r="F62" s="343"/>
      <c r="G62" s="326"/>
      <c r="H62" s="325"/>
      <c r="I62" s="262"/>
      <c r="J62" s="263"/>
      <c r="K62" s="554" t="s">
        <v>157</v>
      </c>
      <c r="L62" s="142">
        <v>1</v>
      </c>
      <c r="M62" s="142">
        <v>1</v>
      </c>
      <c r="N62" s="157"/>
      <c r="O62" s="143"/>
      <c r="P62" s="15"/>
    </row>
    <row r="63" spans="1:17" s="2" customFormat="1" ht="65.25" customHeight="1">
      <c r="A63" s="679"/>
      <c r="B63" s="84"/>
      <c r="C63" s="206"/>
      <c r="D63" s="799"/>
      <c r="E63" s="345"/>
      <c r="F63" s="343"/>
      <c r="G63" s="326"/>
      <c r="H63" s="325"/>
      <c r="I63" s="262"/>
      <c r="J63" s="263"/>
      <c r="K63" s="564" t="s">
        <v>150</v>
      </c>
      <c r="L63" s="565">
        <v>1</v>
      </c>
      <c r="M63" s="565">
        <v>0</v>
      </c>
      <c r="N63" s="566"/>
      <c r="O63" s="705" t="s">
        <v>265</v>
      </c>
      <c r="P63" s="15"/>
    </row>
    <row r="64" spans="1:17" s="2" customFormat="1" ht="77.25" customHeight="1">
      <c r="A64" s="679"/>
      <c r="B64" s="84"/>
      <c r="C64" s="206"/>
      <c r="D64" s="1010" t="s">
        <v>128</v>
      </c>
      <c r="E64" s="345"/>
      <c r="F64" s="343"/>
      <c r="G64" s="326"/>
      <c r="H64" s="325"/>
      <c r="I64" s="262"/>
      <c r="J64" s="263"/>
      <c r="K64" s="659" t="s">
        <v>280</v>
      </c>
      <c r="L64" s="660">
        <v>2</v>
      </c>
      <c r="M64" s="660">
        <v>1</v>
      </c>
      <c r="N64" s="661" t="s">
        <v>281</v>
      </c>
      <c r="O64" s="706" t="s">
        <v>282</v>
      </c>
      <c r="P64" s="15"/>
    </row>
    <row r="65" spans="1:18" s="2" customFormat="1" ht="66.75" customHeight="1">
      <c r="A65" s="679"/>
      <c r="B65" s="84"/>
      <c r="C65" s="206"/>
      <c r="D65" s="1010"/>
      <c r="E65" s="345"/>
      <c r="F65" s="343"/>
      <c r="G65" s="326"/>
      <c r="H65" s="325"/>
      <c r="I65" s="262"/>
      <c r="J65" s="263"/>
      <c r="K65" s="555" t="s">
        <v>182</v>
      </c>
      <c r="L65" s="556">
        <v>1</v>
      </c>
      <c r="M65" s="556">
        <v>0</v>
      </c>
      <c r="N65" s="557"/>
      <c r="O65" s="707" t="s">
        <v>261</v>
      </c>
      <c r="P65" s="15"/>
    </row>
    <row r="66" spans="1:18" s="2" customFormat="1" ht="53.25" customHeight="1">
      <c r="A66" s="679"/>
      <c r="B66" s="84"/>
      <c r="C66" s="206"/>
      <c r="D66" s="799"/>
      <c r="E66" s="345"/>
      <c r="F66" s="343"/>
      <c r="G66" s="326"/>
      <c r="H66" s="325"/>
      <c r="I66" s="262"/>
      <c r="J66" s="263"/>
      <c r="K66" s="132" t="s">
        <v>283</v>
      </c>
      <c r="L66" s="131">
        <v>60</v>
      </c>
      <c r="M66" s="131">
        <v>60</v>
      </c>
      <c r="N66" s="553" t="s">
        <v>224</v>
      </c>
      <c r="O66" s="52"/>
      <c r="P66" s="15"/>
    </row>
    <row r="67" spans="1:18" s="2" customFormat="1" ht="51.75" customHeight="1">
      <c r="A67" s="679"/>
      <c r="B67" s="84"/>
      <c r="C67" s="86"/>
      <c r="D67" s="694" t="s">
        <v>173</v>
      </c>
      <c r="E67" s="1006"/>
      <c r="F67" s="1001"/>
      <c r="G67" s="326"/>
      <c r="H67" s="325"/>
      <c r="I67" s="262"/>
      <c r="J67" s="263"/>
      <c r="K67" s="132" t="s">
        <v>158</v>
      </c>
      <c r="L67" s="162" t="s">
        <v>136</v>
      </c>
      <c r="M67" s="162" t="s">
        <v>136</v>
      </c>
      <c r="N67" s="215"/>
      <c r="O67" s="223"/>
      <c r="P67" s="15"/>
      <c r="Q67" s="15"/>
      <c r="R67" s="15"/>
    </row>
    <row r="68" spans="1:18" s="2" customFormat="1" ht="33.75" customHeight="1">
      <c r="A68" s="679"/>
      <c r="B68" s="84"/>
      <c r="C68" s="86"/>
      <c r="D68" s="809" t="s">
        <v>184</v>
      </c>
      <c r="E68" s="1007"/>
      <c r="F68" s="1001"/>
      <c r="G68" s="326"/>
      <c r="H68" s="325"/>
      <c r="I68" s="262"/>
      <c r="J68" s="263"/>
      <c r="K68" s="806" t="s">
        <v>192</v>
      </c>
      <c r="L68" s="357" t="s">
        <v>185</v>
      </c>
      <c r="M68" s="357" t="s">
        <v>185</v>
      </c>
      <c r="N68" s="984" t="s">
        <v>262</v>
      </c>
      <c r="O68" s="355"/>
      <c r="P68" s="15"/>
      <c r="Q68" s="15"/>
      <c r="R68" s="15"/>
    </row>
    <row r="69" spans="1:18" s="2" customFormat="1" ht="13.5" thickBot="1">
      <c r="A69" s="687"/>
      <c r="B69" s="85"/>
      <c r="C69" s="197"/>
      <c r="D69" s="810"/>
      <c r="E69" s="1008"/>
      <c r="F69" s="975"/>
      <c r="G69" s="104" t="s">
        <v>12</v>
      </c>
      <c r="H69" s="307">
        <f>H48+H49+H50</f>
        <v>265087</v>
      </c>
      <c r="I69" s="287">
        <f>I48+I49+I50</f>
        <v>259279</v>
      </c>
      <c r="J69" s="336">
        <f>J48+J49+J50</f>
        <v>142950</v>
      </c>
      <c r="K69" s="778"/>
      <c r="L69" s="203"/>
      <c r="M69" s="203"/>
      <c r="N69" s="810"/>
      <c r="O69" s="204"/>
    </row>
    <row r="70" spans="1:18" s="2" customFormat="1" ht="24" customHeight="1">
      <c r="A70" s="741" t="s">
        <v>5</v>
      </c>
      <c r="B70" s="744" t="s">
        <v>5</v>
      </c>
      <c r="C70" s="860" t="s">
        <v>27</v>
      </c>
      <c r="D70" s="862" t="s">
        <v>44</v>
      </c>
      <c r="E70" s="864"/>
      <c r="F70" s="944">
        <v>1</v>
      </c>
      <c r="G70" s="44" t="s">
        <v>9</v>
      </c>
      <c r="H70" s="531">
        <f>30/3.4528*1000</f>
        <v>8689</v>
      </c>
      <c r="I70" s="292">
        <f>30/3.4528*1000+5808</f>
        <v>14497</v>
      </c>
      <c r="J70" s="531">
        <v>14497</v>
      </c>
      <c r="K70" s="97" t="s">
        <v>159</v>
      </c>
      <c r="L70" s="77">
        <v>5</v>
      </c>
      <c r="M70" s="77">
        <v>8</v>
      </c>
      <c r="N70" s="986" t="s">
        <v>284</v>
      </c>
      <c r="O70" s="269"/>
    </row>
    <row r="71" spans="1:18" s="2" customFormat="1" ht="28.5" customHeight="1" thickBot="1">
      <c r="A71" s="743"/>
      <c r="B71" s="746"/>
      <c r="C71" s="861"/>
      <c r="D71" s="863"/>
      <c r="E71" s="865"/>
      <c r="F71" s="945"/>
      <c r="G71" s="104" t="s">
        <v>12</v>
      </c>
      <c r="H71" s="289">
        <f t="shared" ref="H71:I71" si="8">SUM(H70)</f>
        <v>8689</v>
      </c>
      <c r="I71" s="287">
        <f t="shared" si="8"/>
        <v>14497</v>
      </c>
      <c r="J71" s="336">
        <f>J70</f>
        <v>14497</v>
      </c>
      <c r="K71" s="133"/>
      <c r="L71" s="67"/>
      <c r="M71" s="67"/>
      <c r="N71" s="988"/>
      <c r="O71" s="214"/>
    </row>
    <row r="72" spans="1:18" s="20" customFormat="1" ht="15" customHeight="1">
      <c r="A72" s="741" t="s">
        <v>5</v>
      </c>
      <c r="B72" s="744" t="s">
        <v>5</v>
      </c>
      <c r="C72" s="764" t="s">
        <v>32</v>
      </c>
      <c r="D72" s="349" t="s">
        <v>101</v>
      </c>
      <c r="E72" s="976"/>
      <c r="F72" s="980" t="s">
        <v>43</v>
      </c>
      <c r="G72" s="121"/>
      <c r="H72" s="422"/>
      <c r="I72" s="330"/>
      <c r="J72" s="511"/>
      <c r="K72" s="118"/>
      <c r="L72" s="58"/>
      <c r="M72" s="58"/>
      <c r="N72" s="35"/>
      <c r="O72" s="36"/>
    </row>
    <row r="73" spans="1:18" s="20" customFormat="1" ht="71.25" customHeight="1">
      <c r="A73" s="742"/>
      <c r="B73" s="745"/>
      <c r="C73" s="765"/>
      <c r="D73" s="350" t="s">
        <v>103</v>
      </c>
      <c r="E73" s="977"/>
      <c r="F73" s="981"/>
      <c r="G73" s="348" t="s">
        <v>36</v>
      </c>
      <c r="H73" s="419">
        <f>988.793/3.4528*1000</f>
        <v>286374</v>
      </c>
      <c r="I73" s="264">
        <f>988.793/3.4528*1000</f>
        <v>286374</v>
      </c>
      <c r="J73" s="265">
        <v>276646</v>
      </c>
      <c r="K73" s="132" t="s">
        <v>105</v>
      </c>
      <c r="L73" s="59">
        <v>780</v>
      </c>
      <c r="M73" s="59">
        <v>782</v>
      </c>
      <c r="N73" s="553" t="s">
        <v>285</v>
      </c>
      <c r="O73" s="572" t="s">
        <v>227</v>
      </c>
    </row>
    <row r="74" spans="1:18" s="20" customFormat="1" ht="18.75" customHeight="1">
      <c r="A74" s="742"/>
      <c r="B74" s="745"/>
      <c r="C74" s="946"/>
      <c r="D74" s="117" t="s">
        <v>102</v>
      </c>
      <c r="E74" s="978"/>
      <c r="F74" s="982"/>
      <c r="G74" s="122" t="s">
        <v>36</v>
      </c>
      <c r="H74" s="354">
        <v>7820</v>
      </c>
      <c r="I74" s="262">
        <v>7820</v>
      </c>
      <c r="J74" s="404">
        <v>7820</v>
      </c>
      <c r="K74" s="1025" t="s">
        <v>104</v>
      </c>
      <c r="L74" s="78">
        <v>1</v>
      </c>
      <c r="M74" s="78"/>
      <c r="N74" s="79"/>
      <c r="O74" s="80"/>
    </row>
    <row r="75" spans="1:18" s="20" customFormat="1" ht="13.5" customHeight="1" thickBot="1">
      <c r="A75" s="743"/>
      <c r="B75" s="746"/>
      <c r="C75" s="766"/>
      <c r="D75" s="120"/>
      <c r="E75" s="979"/>
      <c r="F75" s="983"/>
      <c r="G75" s="104" t="s">
        <v>12</v>
      </c>
      <c r="H75" s="307">
        <f>H74+H73</f>
        <v>294194</v>
      </c>
      <c r="I75" s="287">
        <f>I74+I73</f>
        <v>294194</v>
      </c>
      <c r="J75" s="295">
        <f t="shared" ref="J75" si="9">J74+J73</f>
        <v>284466</v>
      </c>
      <c r="K75" s="1026"/>
      <c r="L75" s="67"/>
      <c r="M75" s="67"/>
      <c r="N75" s="98"/>
      <c r="O75" s="99"/>
    </row>
    <row r="76" spans="1:18" s="2" customFormat="1" ht="13.5" thickBot="1">
      <c r="A76" s="685" t="s">
        <v>5</v>
      </c>
      <c r="B76" s="184" t="s">
        <v>5</v>
      </c>
      <c r="C76" s="1011" t="s">
        <v>13</v>
      </c>
      <c r="D76" s="753"/>
      <c r="E76" s="753"/>
      <c r="F76" s="753"/>
      <c r="G76" s="1012"/>
      <c r="H76" s="510">
        <f>H75+H71+H69+H47+H45+H42+H37+H35+H33+H31+H29</f>
        <v>17251020</v>
      </c>
      <c r="I76" s="458">
        <f>I75+I71+I69+I47+I45+I42+I37+I35+I33+I31+I29</f>
        <v>16607627</v>
      </c>
      <c r="J76" s="458">
        <f>J75+J71+J69+J47+J45+J42+J37+J35+J33+J31+J29</f>
        <v>15793204</v>
      </c>
      <c r="K76" s="100"/>
      <c r="L76" s="119"/>
      <c r="M76" s="119"/>
      <c r="N76" s="119"/>
      <c r="O76" s="101"/>
    </row>
    <row r="77" spans="1:18" s="2" customFormat="1" ht="15.75" customHeight="1" thickBot="1">
      <c r="A77" s="688" t="s">
        <v>5</v>
      </c>
      <c r="B77" s="21" t="s">
        <v>6</v>
      </c>
      <c r="C77" s="754" t="s">
        <v>54</v>
      </c>
      <c r="D77" s="755"/>
      <c r="E77" s="755"/>
      <c r="F77" s="755"/>
      <c r="G77" s="755"/>
      <c r="H77" s="755"/>
      <c r="I77" s="755"/>
      <c r="J77" s="755"/>
      <c r="K77" s="755"/>
      <c r="L77" s="755"/>
      <c r="M77" s="755"/>
      <c r="N77" s="755"/>
      <c r="O77" s="757"/>
    </row>
    <row r="78" spans="1:18" s="2" customFormat="1" ht="14.25" customHeight="1">
      <c r="A78" s="684" t="s">
        <v>5</v>
      </c>
      <c r="B78" s="216" t="s">
        <v>6</v>
      </c>
      <c r="C78" s="218" t="s">
        <v>5</v>
      </c>
      <c r="D78" s="862" t="s">
        <v>286</v>
      </c>
      <c r="E78" s="941" t="s">
        <v>85</v>
      </c>
      <c r="F78" s="543" t="s">
        <v>42</v>
      </c>
      <c r="G78" s="580" t="s">
        <v>9</v>
      </c>
      <c r="H78" s="523">
        <f>1268.3/3.4528*1000</f>
        <v>367325</v>
      </c>
      <c r="I78" s="396">
        <f>1268.3/3.4528*1000</f>
        <v>367325</v>
      </c>
      <c r="J78" s="397">
        <v>361240</v>
      </c>
      <c r="K78" s="251" t="s">
        <v>160</v>
      </c>
      <c r="L78" s="252" t="s">
        <v>144</v>
      </c>
      <c r="M78" s="252">
        <v>136</v>
      </c>
      <c r="N78" s="1020" t="s">
        <v>287</v>
      </c>
      <c r="O78" s="584"/>
    </row>
    <row r="79" spans="1:18" s="2" customFormat="1" ht="61.5" customHeight="1">
      <c r="A79" s="680"/>
      <c r="B79" s="391"/>
      <c r="C79" s="392"/>
      <c r="D79" s="799"/>
      <c r="E79" s="942"/>
      <c r="F79" s="540"/>
      <c r="G79" s="581" t="s">
        <v>36</v>
      </c>
      <c r="H79" s="577"/>
      <c r="I79" s="578">
        <f>29860+16137+4836</f>
        <v>50833</v>
      </c>
      <c r="J79" s="579">
        <v>50833</v>
      </c>
      <c r="K79" s="393"/>
      <c r="L79" s="394"/>
      <c r="M79" s="394"/>
      <c r="N79" s="1021"/>
      <c r="O79" s="585"/>
    </row>
    <row r="80" spans="1:18" s="2" customFormat="1" ht="14.25" customHeight="1">
      <c r="A80" s="680"/>
      <c r="B80" s="220"/>
      <c r="C80" s="219"/>
      <c r="D80" s="797" t="s">
        <v>142</v>
      </c>
      <c r="E80" s="943"/>
      <c r="F80" s="540"/>
      <c r="G80" s="582"/>
      <c r="H80" s="524"/>
      <c r="I80" s="525"/>
      <c r="J80" s="263"/>
      <c r="K80" s="146" t="s">
        <v>98</v>
      </c>
      <c r="L80" s="245">
        <v>439</v>
      </c>
      <c r="M80" s="573">
        <v>439</v>
      </c>
      <c r="N80" s="244"/>
      <c r="O80" s="246"/>
    </row>
    <row r="81" spans="1:15" s="2" customFormat="1" ht="30.75" customHeight="1">
      <c r="A81" s="680"/>
      <c r="B81" s="249"/>
      <c r="C81" s="248"/>
      <c r="D81" s="799"/>
      <c r="E81" s="943"/>
      <c r="F81" s="540"/>
      <c r="G81" s="582"/>
      <c r="H81" s="524"/>
      <c r="I81" s="525"/>
      <c r="J81" s="263"/>
      <c r="K81" s="253" t="s">
        <v>139</v>
      </c>
      <c r="L81" s="254">
        <v>1</v>
      </c>
      <c r="M81" s="574">
        <v>1</v>
      </c>
      <c r="N81" s="575" t="s">
        <v>228</v>
      </c>
      <c r="O81" s="255"/>
    </row>
    <row r="82" spans="1:15" s="2" customFormat="1" ht="27.75" customHeight="1">
      <c r="A82" s="680"/>
      <c r="B82" s="220"/>
      <c r="C82" s="219"/>
      <c r="D82" s="221" t="s">
        <v>143</v>
      </c>
      <c r="E82" s="943"/>
      <c r="F82" s="540"/>
      <c r="G82" s="582"/>
      <c r="H82" s="325"/>
      <c r="I82" s="262"/>
      <c r="J82" s="263"/>
      <c r="K82" s="63" t="s">
        <v>140</v>
      </c>
      <c r="L82" s="256">
        <v>439</v>
      </c>
      <c r="M82" s="576">
        <v>439</v>
      </c>
      <c r="N82" s="257"/>
      <c r="O82" s="258"/>
    </row>
    <row r="83" spans="1:15" s="2" customFormat="1" ht="54" customHeight="1">
      <c r="A83" s="680"/>
      <c r="B83" s="220"/>
      <c r="C83" s="219"/>
      <c r="D83" s="809" t="s">
        <v>145</v>
      </c>
      <c r="E83" s="943"/>
      <c r="F83" s="540"/>
      <c r="G83" s="583"/>
      <c r="H83" s="281"/>
      <c r="I83" s="264"/>
      <c r="J83" s="265"/>
      <c r="K83" s="250"/>
      <c r="L83" s="153"/>
      <c r="M83" s="153"/>
      <c r="N83" s="242"/>
      <c r="O83" s="243"/>
    </row>
    <row r="84" spans="1:15" s="2" customFormat="1" ht="13.5" thickBot="1">
      <c r="A84" s="685"/>
      <c r="B84" s="217"/>
      <c r="C84" s="222"/>
      <c r="D84" s="810"/>
      <c r="E84" s="210"/>
      <c r="F84" s="212"/>
      <c r="G84" s="259" t="s">
        <v>12</v>
      </c>
      <c r="H84" s="285">
        <f>SUM(H78:H83)</f>
        <v>367325</v>
      </c>
      <c r="I84" s="282">
        <f>SUM(I78:I83)</f>
        <v>418158</v>
      </c>
      <c r="J84" s="283">
        <f>SUM(J78:J83)</f>
        <v>412073</v>
      </c>
      <c r="K84" s="202"/>
      <c r="L84" s="203"/>
      <c r="M84" s="203"/>
      <c r="N84" s="203"/>
      <c r="O84" s="204"/>
    </row>
    <row r="85" spans="1:15" s="11" customFormat="1" ht="24" customHeight="1">
      <c r="A85" s="680" t="s">
        <v>5</v>
      </c>
      <c r="B85" s="185" t="s">
        <v>6</v>
      </c>
      <c r="C85" s="74" t="s">
        <v>6</v>
      </c>
      <c r="D85" s="737" t="s">
        <v>109</v>
      </c>
      <c r="E85" s="730"/>
      <c r="F85" s="733" t="s">
        <v>43</v>
      </c>
      <c r="G85" s="68" t="s">
        <v>9</v>
      </c>
      <c r="H85" s="526">
        <f>84.3/3.4528*1000</f>
        <v>24415</v>
      </c>
      <c r="I85" s="520">
        <f>24415-4146-16025</f>
        <v>4244</v>
      </c>
      <c r="J85" s="527">
        <v>4243</v>
      </c>
      <c r="K85" s="170" t="s">
        <v>113</v>
      </c>
      <c r="L85" s="149">
        <v>3</v>
      </c>
      <c r="M85" s="149">
        <v>3</v>
      </c>
      <c r="N85" s="591" t="s">
        <v>229</v>
      </c>
      <c r="O85" s="956"/>
    </row>
    <row r="86" spans="1:15" s="11" customFormat="1">
      <c r="A86" s="680"/>
      <c r="B86" s="185"/>
      <c r="C86" s="74"/>
      <c r="D86" s="737"/>
      <c r="E86" s="730"/>
      <c r="F86" s="733"/>
      <c r="G86" s="68" t="s">
        <v>83</v>
      </c>
      <c r="H86" s="526">
        <f>595/3.4528*1000</f>
        <v>172324</v>
      </c>
      <c r="I86" s="521">
        <f>172324</f>
        <v>172324</v>
      </c>
      <c r="J86" s="527">
        <v>112779</v>
      </c>
      <c r="K86" s="739" t="s">
        <v>147</v>
      </c>
      <c r="L86" s="171" t="s">
        <v>42</v>
      </c>
      <c r="M86" s="171" t="s">
        <v>42</v>
      </c>
      <c r="N86" s="592" t="s">
        <v>230</v>
      </c>
      <c r="O86" s="957"/>
    </row>
    <row r="87" spans="1:15" s="11" customFormat="1" ht="15" customHeight="1" thickBot="1">
      <c r="A87" s="685"/>
      <c r="B87" s="184"/>
      <c r="C87" s="75"/>
      <c r="D87" s="738"/>
      <c r="E87" s="731"/>
      <c r="F87" s="734"/>
      <c r="G87" s="136" t="s">
        <v>12</v>
      </c>
      <c r="H87" s="303">
        <f>H86+H85</f>
        <v>196739</v>
      </c>
      <c r="I87" s="300">
        <f>I86+I85</f>
        <v>176568</v>
      </c>
      <c r="J87" s="300">
        <f>J86+J85</f>
        <v>117022</v>
      </c>
      <c r="K87" s="740"/>
      <c r="L87" s="150"/>
      <c r="M87" s="150"/>
      <c r="N87" s="151"/>
      <c r="O87" s="958"/>
    </row>
    <row r="88" spans="1:15" s="11" customFormat="1" ht="17.25" customHeight="1">
      <c r="A88" s="684" t="s">
        <v>5</v>
      </c>
      <c r="B88" s="183" t="s">
        <v>6</v>
      </c>
      <c r="C88" s="73" t="s">
        <v>7</v>
      </c>
      <c r="D88" s="1013" t="s">
        <v>110</v>
      </c>
      <c r="E88" s="729" t="s">
        <v>80</v>
      </c>
      <c r="F88" s="732" t="s">
        <v>42</v>
      </c>
      <c r="G88" s="60" t="s">
        <v>82</v>
      </c>
      <c r="H88" s="528">
        <f>2.1/3.4528*1000</f>
        <v>608</v>
      </c>
      <c r="I88" s="330">
        <f>2.1/3.4528*1000</f>
        <v>608</v>
      </c>
      <c r="J88" s="586">
        <v>481</v>
      </c>
      <c r="K88" s="735" t="s">
        <v>146</v>
      </c>
      <c r="L88" s="113">
        <v>30</v>
      </c>
      <c r="M88" s="588">
        <v>30</v>
      </c>
      <c r="N88" s="1022" t="s">
        <v>288</v>
      </c>
      <c r="O88" s="114"/>
    </row>
    <row r="89" spans="1:15" s="11" customFormat="1">
      <c r="A89" s="680"/>
      <c r="B89" s="185"/>
      <c r="C89" s="74"/>
      <c r="D89" s="737"/>
      <c r="E89" s="730"/>
      <c r="F89" s="733"/>
      <c r="G89" s="68" t="s">
        <v>11</v>
      </c>
      <c r="H89" s="529">
        <f>12/3.4528*1000</f>
        <v>3475</v>
      </c>
      <c r="I89" s="292">
        <f>12/3.4528*1000</f>
        <v>3475</v>
      </c>
      <c r="J89" s="587">
        <v>2725</v>
      </c>
      <c r="K89" s="736"/>
      <c r="L89" s="173"/>
      <c r="M89" s="589"/>
      <c r="N89" s="1023"/>
      <c r="O89" s="174"/>
    </row>
    <row r="90" spans="1:15" s="11" customFormat="1" ht="13.5" thickBot="1">
      <c r="A90" s="685"/>
      <c r="B90" s="184"/>
      <c r="C90" s="75"/>
      <c r="D90" s="738"/>
      <c r="E90" s="731"/>
      <c r="F90" s="734"/>
      <c r="G90" s="93" t="s">
        <v>12</v>
      </c>
      <c r="H90" s="303">
        <f>H89+H88</f>
        <v>4083</v>
      </c>
      <c r="I90" s="300">
        <f>I89+I88</f>
        <v>4083</v>
      </c>
      <c r="J90" s="300">
        <f>J89+J88</f>
        <v>3206</v>
      </c>
      <c r="K90" s="176"/>
      <c r="L90" s="150"/>
      <c r="M90" s="590"/>
      <c r="N90" s="1024"/>
      <c r="O90" s="177"/>
    </row>
    <row r="91" spans="1:15" s="2" customFormat="1" ht="24" customHeight="1">
      <c r="A91" s="758" t="s">
        <v>5</v>
      </c>
      <c r="B91" s="761" t="s">
        <v>6</v>
      </c>
      <c r="C91" s="764" t="s">
        <v>8</v>
      </c>
      <c r="D91" s="783" t="s">
        <v>23</v>
      </c>
      <c r="E91" s="1015" t="s">
        <v>91</v>
      </c>
      <c r="F91" s="747" t="s">
        <v>42</v>
      </c>
      <c r="G91" s="10" t="s">
        <v>9</v>
      </c>
      <c r="H91" s="530">
        <f>117.3/3.4528*1000</f>
        <v>33972</v>
      </c>
      <c r="I91" s="330">
        <f>33972+68039</f>
        <v>102011</v>
      </c>
      <c r="J91" s="304">
        <v>100996</v>
      </c>
      <c r="K91" s="735" t="s">
        <v>123</v>
      </c>
      <c r="L91" s="113">
        <v>1</v>
      </c>
      <c r="M91" s="113">
        <v>1</v>
      </c>
      <c r="N91" s="187"/>
      <c r="O91" s="188"/>
    </row>
    <row r="92" spans="1:15" s="2" customFormat="1" ht="19.5" customHeight="1">
      <c r="A92" s="759"/>
      <c r="B92" s="762"/>
      <c r="C92" s="765"/>
      <c r="D92" s="1014"/>
      <c r="E92" s="1016"/>
      <c r="F92" s="748"/>
      <c r="G92" s="13" t="s">
        <v>11</v>
      </c>
      <c r="H92" s="529">
        <f>665.1/3.4528*1000</f>
        <v>192626</v>
      </c>
      <c r="I92" s="292">
        <f>665.1/3.4528*1000</f>
        <v>192626</v>
      </c>
      <c r="J92" s="305">
        <v>112436</v>
      </c>
      <c r="K92" s="750"/>
      <c r="L92" s="175"/>
      <c r="M92" s="175"/>
      <c r="N92" s="79"/>
      <c r="O92" s="80"/>
    </row>
    <row r="93" spans="1:15" s="2" customFormat="1" ht="24" customHeight="1" thickBot="1">
      <c r="A93" s="760"/>
      <c r="B93" s="763"/>
      <c r="C93" s="766"/>
      <c r="D93" s="785"/>
      <c r="E93" s="1017"/>
      <c r="F93" s="749"/>
      <c r="G93" s="137" t="s">
        <v>12</v>
      </c>
      <c r="H93" s="289">
        <f>SUM(H91:H92)</f>
        <v>226598</v>
      </c>
      <c r="I93" s="287">
        <f>SUM(I91:I92)</f>
        <v>294637</v>
      </c>
      <c r="J93" s="287">
        <f>SUM(J91:J92)</f>
        <v>213432</v>
      </c>
      <c r="K93" s="178"/>
      <c r="L93" s="189"/>
      <c r="M93" s="504"/>
      <c r="N93" s="189"/>
      <c r="O93" s="179"/>
    </row>
    <row r="94" spans="1:15" s="2" customFormat="1" ht="13.5" thickBot="1">
      <c r="A94" s="688" t="s">
        <v>5</v>
      </c>
      <c r="B94" s="9" t="s">
        <v>6</v>
      </c>
      <c r="C94" s="751" t="s">
        <v>13</v>
      </c>
      <c r="D94" s="752"/>
      <c r="E94" s="752"/>
      <c r="F94" s="752"/>
      <c r="G94" s="753"/>
      <c r="H94" s="334">
        <f>H93+H84+H87+H90</f>
        <v>794745</v>
      </c>
      <c r="I94" s="266">
        <f>I93+I84+I87+I90</f>
        <v>893446</v>
      </c>
      <c r="J94" s="267">
        <f>J93+J84+J87+J90</f>
        <v>745733</v>
      </c>
      <c r="K94" s="94"/>
      <c r="L94" s="95"/>
      <c r="M94" s="95"/>
      <c r="N94" s="95"/>
      <c r="O94" s="96"/>
    </row>
    <row r="95" spans="1:15" s="2" customFormat="1" ht="17.25" customHeight="1" thickBot="1">
      <c r="A95" s="684" t="s">
        <v>5</v>
      </c>
      <c r="B95" s="69" t="s">
        <v>7</v>
      </c>
      <c r="C95" s="754" t="s">
        <v>33</v>
      </c>
      <c r="D95" s="755"/>
      <c r="E95" s="755"/>
      <c r="F95" s="755"/>
      <c r="G95" s="755"/>
      <c r="H95" s="756"/>
      <c r="I95" s="756"/>
      <c r="J95" s="755"/>
      <c r="K95" s="755"/>
      <c r="L95" s="755"/>
      <c r="M95" s="755"/>
      <c r="N95" s="755"/>
      <c r="O95" s="757"/>
    </row>
    <row r="96" spans="1:15" s="11" customFormat="1" ht="21" customHeight="1">
      <c r="A96" s="741" t="s">
        <v>5</v>
      </c>
      <c r="B96" s="744" t="s">
        <v>7</v>
      </c>
      <c r="C96" s="767" t="s">
        <v>5</v>
      </c>
      <c r="D96" s="783" t="s">
        <v>52</v>
      </c>
      <c r="E96" s="773" t="s">
        <v>79</v>
      </c>
      <c r="F96" s="747" t="s">
        <v>42</v>
      </c>
      <c r="G96" s="10" t="s">
        <v>9</v>
      </c>
      <c r="H96" s="520">
        <f>16.5/3.4528*1000</f>
        <v>4779</v>
      </c>
      <c r="I96" s="520">
        <f>16.5/3.4528*1000</f>
        <v>4779</v>
      </c>
      <c r="J96" s="594">
        <v>4034</v>
      </c>
      <c r="K96" s="622" t="s">
        <v>56</v>
      </c>
      <c r="L96" s="628">
        <v>220</v>
      </c>
      <c r="M96" s="628">
        <v>271</v>
      </c>
      <c r="N96" s="628"/>
      <c r="O96" s="630"/>
    </row>
    <row r="97" spans="1:20" s="11" customFormat="1" ht="18" customHeight="1">
      <c r="A97" s="742"/>
      <c r="B97" s="745"/>
      <c r="C97" s="768"/>
      <c r="D97" s="784"/>
      <c r="E97" s="774"/>
      <c r="F97" s="776"/>
      <c r="G97" s="19" t="s">
        <v>11</v>
      </c>
      <c r="H97" s="521">
        <f>93.1/3.4528*1000</f>
        <v>26964</v>
      </c>
      <c r="I97" s="521">
        <f>93.1/3.4528*1000</f>
        <v>26964</v>
      </c>
      <c r="J97" s="595">
        <v>22857</v>
      </c>
      <c r="K97" s="168"/>
      <c r="L97" s="181"/>
      <c r="M97" s="181"/>
      <c r="N97" s="62"/>
      <c r="O97" s="102"/>
    </row>
    <row r="98" spans="1:20" s="11" customFormat="1" ht="27" customHeight="1" thickBot="1">
      <c r="A98" s="743"/>
      <c r="B98" s="746"/>
      <c r="C98" s="769"/>
      <c r="D98" s="785"/>
      <c r="E98" s="775"/>
      <c r="F98" s="749"/>
      <c r="G98" s="104" t="s">
        <v>12</v>
      </c>
      <c r="H98" s="287">
        <f>H97+H96</f>
        <v>31743</v>
      </c>
      <c r="I98" s="287">
        <f>I97+I96</f>
        <v>31743</v>
      </c>
      <c r="J98" s="289">
        <f t="shared" ref="J98" si="10">J97+J96</f>
        <v>26891</v>
      </c>
      <c r="K98" s="180"/>
      <c r="L98" s="629"/>
      <c r="M98" s="629"/>
      <c r="N98" s="629"/>
      <c r="O98" s="631"/>
    </row>
    <row r="99" spans="1:20" s="11" customFormat="1" ht="42.75" customHeight="1">
      <c r="A99" s="741" t="s">
        <v>5</v>
      </c>
      <c r="B99" s="744" t="s">
        <v>7</v>
      </c>
      <c r="C99" s="767" t="s">
        <v>6</v>
      </c>
      <c r="D99" s="770" t="s">
        <v>201</v>
      </c>
      <c r="E99" s="773" t="s">
        <v>79</v>
      </c>
      <c r="F99" s="747" t="s">
        <v>42</v>
      </c>
      <c r="G99" s="10" t="s">
        <v>9</v>
      </c>
      <c r="H99" s="446"/>
      <c r="I99" s="446">
        <v>3395</v>
      </c>
      <c r="J99" s="594">
        <v>1052</v>
      </c>
      <c r="K99" s="30" t="s">
        <v>56</v>
      </c>
      <c r="L99" s="66">
        <v>2</v>
      </c>
      <c r="M99" s="66">
        <v>2</v>
      </c>
      <c r="N99" s="593" t="s">
        <v>263</v>
      </c>
      <c r="O99" s="72"/>
    </row>
    <row r="100" spans="1:20" s="11" customFormat="1" ht="29.25" customHeight="1">
      <c r="A100" s="742"/>
      <c r="B100" s="745"/>
      <c r="C100" s="768"/>
      <c r="D100" s="771"/>
      <c r="E100" s="774"/>
      <c r="F100" s="776"/>
      <c r="G100" s="19" t="s">
        <v>199</v>
      </c>
      <c r="H100" s="522"/>
      <c r="I100" s="522"/>
      <c r="J100" s="306"/>
      <c r="K100" s="777" t="s">
        <v>198</v>
      </c>
      <c r="L100" s="444"/>
      <c r="M100" s="444"/>
      <c r="N100" s="444"/>
      <c r="O100" s="596" t="s">
        <v>231</v>
      </c>
    </row>
    <row r="101" spans="1:20" s="11" customFormat="1" ht="45" customHeight="1" thickBot="1">
      <c r="A101" s="743"/>
      <c r="B101" s="746"/>
      <c r="C101" s="769"/>
      <c r="D101" s="772"/>
      <c r="E101" s="775"/>
      <c r="F101" s="749"/>
      <c r="G101" s="104" t="s">
        <v>12</v>
      </c>
      <c r="H101" s="287">
        <f>H100+H99</f>
        <v>0</v>
      </c>
      <c r="I101" s="287">
        <f>I100+I99</f>
        <v>3395</v>
      </c>
      <c r="J101" s="289">
        <f t="shared" ref="J101" si="11">J100+J99</f>
        <v>1052</v>
      </c>
      <c r="K101" s="778"/>
      <c r="L101" s="445"/>
      <c r="M101" s="445"/>
      <c r="N101" s="445"/>
      <c r="O101" s="440"/>
    </row>
    <row r="102" spans="1:20" s="2" customFormat="1" ht="27.75" customHeight="1">
      <c r="A102" s="741" t="s">
        <v>5</v>
      </c>
      <c r="B102" s="744" t="s">
        <v>7</v>
      </c>
      <c r="C102" s="767" t="s">
        <v>7</v>
      </c>
      <c r="D102" s="779" t="s">
        <v>111</v>
      </c>
      <c r="E102" s="781"/>
      <c r="F102" s="747" t="s">
        <v>42</v>
      </c>
      <c r="G102" s="44" t="s">
        <v>11</v>
      </c>
      <c r="H102" s="330">
        <f>3/3.4528*1000</f>
        <v>869</v>
      </c>
      <c r="I102" s="330">
        <f>3/3.4528*1000</f>
        <v>869</v>
      </c>
      <c r="J102" s="594">
        <v>272</v>
      </c>
      <c r="K102" s="423" t="s">
        <v>161</v>
      </c>
      <c r="L102" s="425">
        <v>1</v>
      </c>
      <c r="M102" s="503"/>
      <c r="N102" s="425"/>
      <c r="O102" s="424"/>
    </row>
    <row r="103" spans="1:20" s="2" customFormat="1" ht="14.25" customHeight="1" thickBot="1">
      <c r="A103" s="743"/>
      <c r="B103" s="746"/>
      <c r="C103" s="769"/>
      <c r="D103" s="780"/>
      <c r="E103" s="782"/>
      <c r="F103" s="749"/>
      <c r="G103" s="89" t="s">
        <v>12</v>
      </c>
      <c r="H103" s="287">
        <f>H102</f>
        <v>869</v>
      </c>
      <c r="I103" s="287">
        <f>I102</f>
        <v>869</v>
      </c>
      <c r="J103" s="287">
        <f>J102</f>
        <v>272</v>
      </c>
      <c r="K103" s="426"/>
      <c r="L103" s="427"/>
      <c r="M103" s="505"/>
      <c r="N103" s="427"/>
      <c r="O103" s="428"/>
    </row>
    <row r="104" spans="1:20" s="2" customFormat="1" ht="15" customHeight="1">
      <c r="A104" s="742" t="s">
        <v>5</v>
      </c>
      <c r="B104" s="745" t="s">
        <v>7</v>
      </c>
      <c r="C104" s="768" t="s">
        <v>8</v>
      </c>
      <c r="D104" s="786" t="s">
        <v>194</v>
      </c>
      <c r="E104" s="788"/>
      <c r="F104" s="748" t="s">
        <v>42</v>
      </c>
      <c r="G104" s="19" t="s">
        <v>9</v>
      </c>
      <c r="H104" s="292"/>
      <c r="I104" s="292">
        <v>4146</v>
      </c>
      <c r="J104" s="419">
        <v>2878</v>
      </c>
      <c r="K104" s="597" t="s">
        <v>195</v>
      </c>
      <c r="L104" s="541">
        <v>1</v>
      </c>
      <c r="M104" s="541">
        <v>1</v>
      </c>
      <c r="N104" s="541"/>
      <c r="O104" s="995" t="s">
        <v>289</v>
      </c>
      <c r="T104" s="11"/>
    </row>
    <row r="105" spans="1:20" s="2" customFormat="1" ht="17.25" customHeight="1">
      <c r="A105" s="742"/>
      <c r="B105" s="745"/>
      <c r="C105" s="768"/>
      <c r="D105" s="787"/>
      <c r="E105" s="789"/>
      <c r="F105" s="790"/>
      <c r="G105" s="19" t="s">
        <v>11</v>
      </c>
      <c r="H105" s="442"/>
      <c r="I105" s="442">
        <v>0</v>
      </c>
      <c r="J105" s="292">
        <v>0</v>
      </c>
      <c r="K105" s="998" t="s">
        <v>196</v>
      </c>
      <c r="L105" s="62">
        <v>1</v>
      </c>
      <c r="M105" s="598">
        <v>1</v>
      </c>
      <c r="N105" s="62"/>
      <c r="O105" s="996"/>
    </row>
    <row r="106" spans="1:20" s="2" customFormat="1" ht="15" customHeight="1" thickBot="1">
      <c r="A106" s="743"/>
      <c r="B106" s="746"/>
      <c r="C106" s="769"/>
      <c r="D106" s="780"/>
      <c r="E106" s="782"/>
      <c r="F106" s="749"/>
      <c r="G106" s="89" t="s">
        <v>12</v>
      </c>
      <c r="H106" s="287">
        <f>SUM(H104:H105)</f>
        <v>0</v>
      </c>
      <c r="I106" s="287">
        <f>SUM(I104:I105)</f>
        <v>4146</v>
      </c>
      <c r="J106" s="287">
        <f>SUM(J104:J105)</f>
        <v>2878</v>
      </c>
      <c r="K106" s="778"/>
      <c r="L106" s="415"/>
      <c r="M106" s="505"/>
      <c r="N106" s="415"/>
      <c r="O106" s="997"/>
    </row>
    <row r="107" spans="1:20" s="2" customFormat="1" ht="13.5" thickBot="1">
      <c r="A107" s="688" t="s">
        <v>5</v>
      </c>
      <c r="B107" s="9" t="s">
        <v>7</v>
      </c>
      <c r="C107" s="751" t="s">
        <v>13</v>
      </c>
      <c r="D107" s="752"/>
      <c r="E107" s="752"/>
      <c r="F107" s="752"/>
      <c r="G107" s="752"/>
      <c r="H107" s="308">
        <f>H103+H98+H106+H101</f>
        <v>32612</v>
      </c>
      <c r="I107" s="308">
        <f>I103+I98+I106+I101</f>
        <v>40153</v>
      </c>
      <c r="J107" s="308">
        <f>J103+J98+J106+J101</f>
        <v>31093</v>
      </c>
      <c r="K107" s="794"/>
      <c r="L107" s="795"/>
      <c r="M107" s="795"/>
      <c r="N107" s="795"/>
      <c r="O107" s="796"/>
    </row>
    <row r="108" spans="1:20" s="2" customFormat="1" ht="15" customHeight="1" thickBot="1">
      <c r="A108" s="688" t="s">
        <v>5</v>
      </c>
      <c r="B108" s="21" t="s">
        <v>8</v>
      </c>
      <c r="C108" s="754" t="s">
        <v>53</v>
      </c>
      <c r="D108" s="755"/>
      <c r="E108" s="755"/>
      <c r="F108" s="755"/>
      <c r="G108" s="755"/>
      <c r="H108" s="755"/>
      <c r="I108" s="755"/>
      <c r="J108" s="755"/>
      <c r="K108" s="755"/>
      <c r="L108" s="755"/>
      <c r="M108" s="755"/>
      <c r="N108" s="755"/>
      <c r="O108" s="757"/>
    </row>
    <row r="109" spans="1:20" s="2" customFormat="1" ht="38.25">
      <c r="A109" s="684" t="s">
        <v>5</v>
      </c>
      <c r="B109" s="614" t="s">
        <v>8</v>
      </c>
      <c r="C109" s="619" t="s">
        <v>5</v>
      </c>
      <c r="D109" s="134" t="s">
        <v>92</v>
      </c>
      <c r="E109" s="158"/>
      <c r="F109" s="160" t="s">
        <v>42</v>
      </c>
      <c r="G109" s="44" t="s">
        <v>9</v>
      </c>
      <c r="H109" s="512">
        <f>1454.2/3.4528*1000</f>
        <v>421165</v>
      </c>
      <c r="I109" s="358">
        <f>1454.2/3.4528*1000</f>
        <v>421165</v>
      </c>
      <c r="J109" s="293">
        <v>383523</v>
      </c>
      <c r="K109" s="147"/>
      <c r="L109" s="148"/>
      <c r="M109" s="148"/>
      <c r="N109" s="66"/>
      <c r="O109" s="72"/>
    </row>
    <row r="110" spans="1:20" s="2" customFormat="1" ht="39.75" customHeight="1">
      <c r="A110" s="680"/>
      <c r="B110" s="615"/>
      <c r="C110" s="621"/>
      <c r="D110" s="620" t="s">
        <v>120</v>
      </c>
      <c r="E110" s="159"/>
      <c r="F110" s="161"/>
      <c r="G110" s="152"/>
      <c r="H110" s="328"/>
      <c r="I110" s="327"/>
      <c r="J110" s="279"/>
      <c r="K110" s="617" t="s">
        <v>164</v>
      </c>
      <c r="L110" s="111">
        <v>542.25</v>
      </c>
      <c r="M110" s="111">
        <v>542.29999999999995</v>
      </c>
      <c r="N110" s="599" t="s">
        <v>290</v>
      </c>
      <c r="O110" s="112"/>
    </row>
    <row r="111" spans="1:20" s="2" customFormat="1" ht="38.25">
      <c r="A111" s="680"/>
      <c r="B111" s="615"/>
      <c r="C111" s="621"/>
      <c r="D111" s="620" t="s">
        <v>135</v>
      </c>
      <c r="E111" s="159"/>
      <c r="F111" s="161"/>
      <c r="G111" s="152"/>
      <c r="H111" s="328"/>
      <c r="I111" s="327"/>
      <c r="J111" s="279"/>
      <c r="K111" s="63" t="s">
        <v>163</v>
      </c>
      <c r="L111" s="87">
        <v>268</v>
      </c>
      <c r="M111" s="87">
        <v>398</v>
      </c>
      <c r="N111" s="600" t="s">
        <v>291</v>
      </c>
      <c r="O111" s="76"/>
    </row>
    <row r="112" spans="1:20" s="2" customFormat="1" ht="38.25" customHeight="1">
      <c r="A112" s="680"/>
      <c r="B112" s="615"/>
      <c r="C112" s="621"/>
      <c r="D112" s="616" t="s">
        <v>121</v>
      </c>
      <c r="E112" s="159"/>
      <c r="F112" s="161"/>
      <c r="G112" s="152"/>
      <c r="H112" s="328"/>
      <c r="I112" s="327"/>
      <c r="J112" s="279"/>
      <c r="K112" s="601" t="s">
        <v>165</v>
      </c>
      <c r="L112" s="602">
        <v>691</v>
      </c>
      <c r="M112" s="603">
        <v>0</v>
      </c>
      <c r="N112" s="604"/>
      <c r="O112" s="605" t="s">
        <v>264</v>
      </c>
    </row>
    <row r="113" spans="1:17" s="2" customFormat="1" ht="51" customHeight="1">
      <c r="A113" s="680"/>
      <c r="B113" s="615"/>
      <c r="C113" s="621"/>
      <c r="D113" s="797" t="s">
        <v>193</v>
      </c>
      <c r="E113" s="159"/>
      <c r="F113" s="161"/>
      <c r="G113" s="152"/>
      <c r="H113" s="309"/>
      <c r="I113" s="262"/>
      <c r="J113" s="279"/>
      <c r="K113" s="138" t="s">
        <v>166</v>
      </c>
      <c r="L113" s="153">
        <v>245</v>
      </c>
      <c r="M113" s="153">
        <v>245</v>
      </c>
      <c r="N113" s="627" t="s">
        <v>232</v>
      </c>
      <c r="O113" s="47"/>
    </row>
    <row r="114" spans="1:17" s="2" customFormat="1" ht="27" customHeight="1">
      <c r="A114" s="680"/>
      <c r="B114" s="615"/>
      <c r="C114" s="621"/>
      <c r="D114" s="798"/>
      <c r="E114" s="159"/>
      <c r="F114" s="161"/>
      <c r="G114" s="152"/>
      <c r="H114" s="309"/>
      <c r="I114" s="262"/>
      <c r="J114" s="279"/>
      <c r="K114" s="146" t="s">
        <v>167</v>
      </c>
      <c r="L114" s="144">
        <v>300</v>
      </c>
      <c r="M114" s="144">
        <v>300</v>
      </c>
      <c r="N114" s="154"/>
      <c r="O114" s="155"/>
    </row>
    <row r="115" spans="1:17" s="2" customFormat="1" ht="27.75" customHeight="1">
      <c r="A115" s="680"/>
      <c r="B115" s="615"/>
      <c r="C115" s="621"/>
      <c r="D115" s="799"/>
      <c r="E115" s="159"/>
      <c r="F115" s="161"/>
      <c r="G115" s="152"/>
      <c r="H115" s="309"/>
      <c r="I115" s="262"/>
      <c r="J115" s="279"/>
      <c r="K115" s="617" t="s">
        <v>168</v>
      </c>
      <c r="L115" s="111">
        <v>700</v>
      </c>
      <c r="M115" s="111">
        <v>700</v>
      </c>
      <c r="N115" s="156"/>
      <c r="O115" s="112"/>
    </row>
    <row r="116" spans="1:17" s="2" customFormat="1" ht="40.5" customHeight="1">
      <c r="A116" s="680"/>
      <c r="B116" s="615"/>
      <c r="C116" s="621"/>
      <c r="D116" s="618" t="s">
        <v>174</v>
      </c>
      <c r="E116" s="159"/>
      <c r="F116" s="161"/>
      <c r="G116" s="152"/>
      <c r="H116" s="328"/>
      <c r="I116" s="327"/>
      <c r="J116" s="279"/>
      <c r="K116" s="617" t="s">
        <v>169</v>
      </c>
      <c r="L116" s="111">
        <v>431</v>
      </c>
      <c r="M116" s="111">
        <v>431</v>
      </c>
      <c r="N116" s="599" t="s">
        <v>292</v>
      </c>
      <c r="O116" s="112"/>
    </row>
    <row r="117" spans="1:17" s="2" customFormat="1" ht="15.75" customHeight="1">
      <c r="A117" s="680"/>
      <c r="B117" s="615"/>
      <c r="C117" s="621"/>
      <c r="D117" s="809" t="s">
        <v>112</v>
      </c>
      <c r="E117" s="159"/>
      <c r="F117" s="161"/>
      <c r="G117" s="12"/>
      <c r="H117" s="310"/>
      <c r="I117" s="331"/>
      <c r="J117" s="304"/>
      <c r="K117" s="808" t="s">
        <v>170</v>
      </c>
      <c r="L117" s="172">
        <v>309</v>
      </c>
      <c r="M117" s="172">
        <v>317</v>
      </c>
      <c r="N117" s="811" t="s">
        <v>233</v>
      </c>
      <c r="O117" s="47"/>
    </row>
    <row r="118" spans="1:17" s="2" customFormat="1" ht="15.75" customHeight="1" thickBot="1">
      <c r="A118" s="687"/>
      <c r="B118" s="85"/>
      <c r="C118" s="197"/>
      <c r="D118" s="810"/>
      <c r="E118" s="211"/>
      <c r="F118" s="212"/>
      <c r="G118" s="89" t="s">
        <v>12</v>
      </c>
      <c r="H118" s="285">
        <f>H109</f>
        <v>421165</v>
      </c>
      <c r="I118" s="282">
        <f>I109</f>
        <v>421165</v>
      </c>
      <c r="J118" s="513">
        <f>J109</f>
        <v>383523</v>
      </c>
      <c r="K118" s="740"/>
      <c r="L118" s="203"/>
      <c r="M118" s="203"/>
      <c r="N118" s="812"/>
      <c r="O118" s="204"/>
    </row>
    <row r="119" spans="1:17" s="2" customFormat="1" ht="25.5" customHeight="1">
      <c r="A119" s="742" t="s">
        <v>5</v>
      </c>
      <c r="B119" s="745" t="s">
        <v>8</v>
      </c>
      <c r="C119" s="768" t="s">
        <v>6</v>
      </c>
      <c r="D119" s="800" t="s">
        <v>81</v>
      </c>
      <c r="E119" s="803" t="s">
        <v>57</v>
      </c>
      <c r="F119" s="790" t="s">
        <v>43</v>
      </c>
      <c r="G119" s="55" t="s">
        <v>9</v>
      </c>
      <c r="H119" s="606">
        <f>74.9/3.4528*1000</f>
        <v>21693</v>
      </c>
      <c r="I119" s="324">
        <v>41693</v>
      </c>
      <c r="J119" s="304">
        <v>41624</v>
      </c>
      <c r="K119" s="116" t="s">
        <v>100</v>
      </c>
      <c r="L119" s="224">
        <v>1</v>
      </c>
      <c r="M119" s="224">
        <v>1</v>
      </c>
      <c r="N119" s="551"/>
      <c r="O119" s="115"/>
    </row>
    <row r="120" spans="1:17" s="2" customFormat="1" ht="22.5" customHeight="1">
      <c r="A120" s="742"/>
      <c r="B120" s="745"/>
      <c r="C120" s="768"/>
      <c r="D120" s="801"/>
      <c r="E120" s="803"/>
      <c r="F120" s="790"/>
      <c r="G120" s="55" t="s">
        <v>82</v>
      </c>
      <c r="H120" s="606">
        <f>290.9/3.4528*1000</f>
        <v>84250</v>
      </c>
      <c r="I120" s="280">
        <v>0</v>
      </c>
      <c r="J120" s="304"/>
      <c r="K120" s="806" t="s">
        <v>133</v>
      </c>
      <c r="L120" s="225">
        <v>40</v>
      </c>
      <c r="M120" s="506">
        <v>100</v>
      </c>
      <c r="N120" s="813" t="s">
        <v>234</v>
      </c>
      <c r="O120" s="169"/>
      <c r="Q120" s="352"/>
    </row>
    <row r="121" spans="1:17" s="2" customFormat="1" ht="15" customHeight="1" thickBot="1">
      <c r="A121" s="743"/>
      <c r="B121" s="746"/>
      <c r="C121" s="769"/>
      <c r="D121" s="802"/>
      <c r="E121" s="804"/>
      <c r="F121" s="805"/>
      <c r="G121" s="89" t="s">
        <v>12</v>
      </c>
      <c r="H121" s="289">
        <f>H120+H119</f>
        <v>105943</v>
      </c>
      <c r="I121" s="287">
        <f>I120+I119</f>
        <v>41693</v>
      </c>
      <c r="J121" s="295">
        <f t="shared" ref="J121" si="12">J120+J119</f>
        <v>41624</v>
      </c>
      <c r="K121" s="807"/>
      <c r="L121" s="108"/>
      <c r="M121" s="108"/>
      <c r="N121" s="814"/>
      <c r="O121" s="273"/>
    </row>
    <row r="122" spans="1:17" s="2" customFormat="1" ht="13.5" thickBot="1">
      <c r="A122" s="688" t="s">
        <v>5</v>
      </c>
      <c r="B122" s="9" t="s">
        <v>8</v>
      </c>
      <c r="C122" s="751" t="s">
        <v>13</v>
      </c>
      <c r="D122" s="752"/>
      <c r="E122" s="752"/>
      <c r="F122" s="752"/>
      <c r="G122" s="752"/>
      <c r="H122" s="311">
        <f>H121+H118</f>
        <v>527108</v>
      </c>
      <c r="I122" s="308">
        <f>I121+I118</f>
        <v>462858</v>
      </c>
      <c r="J122" s="514">
        <f t="shared" ref="J122" si="13">J121+J118</f>
        <v>425147</v>
      </c>
      <c r="K122" s="794"/>
      <c r="L122" s="795"/>
      <c r="M122" s="795"/>
      <c r="N122" s="795"/>
      <c r="O122" s="796"/>
    </row>
    <row r="123" spans="1:17" s="11" customFormat="1" ht="13.5" thickBot="1">
      <c r="A123" s="688" t="s">
        <v>5</v>
      </c>
      <c r="B123" s="829" t="s">
        <v>15</v>
      </c>
      <c r="C123" s="830"/>
      <c r="D123" s="830"/>
      <c r="E123" s="830"/>
      <c r="F123" s="830"/>
      <c r="G123" s="831"/>
      <c r="H123" s="689">
        <f>H122+H107+H76+H94</f>
        <v>18605485</v>
      </c>
      <c r="I123" s="690">
        <f>I122+I107+I76+I94</f>
        <v>18004084</v>
      </c>
      <c r="J123" s="691">
        <f>J122+J107+J76+J94</f>
        <v>16995177</v>
      </c>
      <c r="K123" s="832"/>
      <c r="L123" s="833"/>
      <c r="M123" s="833"/>
      <c r="N123" s="833"/>
      <c r="O123" s="834"/>
    </row>
    <row r="124" spans="1:17" s="11" customFormat="1" ht="13.5" thickBot="1">
      <c r="A124" s="48" t="s">
        <v>7</v>
      </c>
      <c r="B124" s="835" t="s">
        <v>14</v>
      </c>
      <c r="C124" s="835"/>
      <c r="D124" s="835"/>
      <c r="E124" s="835"/>
      <c r="F124" s="835"/>
      <c r="G124" s="836"/>
      <c r="H124" s="314">
        <f>H123</f>
        <v>18605485</v>
      </c>
      <c r="I124" s="332">
        <f>I123</f>
        <v>18004084</v>
      </c>
      <c r="J124" s="515">
        <f t="shared" ref="J124" si="14">J123</f>
        <v>16995177</v>
      </c>
      <c r="K124" s="837"/>
      <c r="L124" s="838"/>
      <c r="M124" s="838"/>
      <c r="N124" s="838"/>
      <c r="O124" s="839"/>
    </row>
    <row r="125" spans="1:17" s="54" customFormat="1">
      <c r="A125" s="846" t="s">
        <v>295</v>
      </c>
      <c r="B125" s="846"/>
      <c r="C125" s="846"/>
      <c r="D125" s="846"/>
      <c r="E125" s="846"/>
      <c r="F125" s="846"/>
      <c r="G125" s="846"/>
      <c r="H125" s="846"/>
      <c r="I125" s="846"/>
      <c r="J125" s="846"/>
      <c r="K125" s="846"/>
      <c r="L125" s="846"/>
      <c r="M125" s="846"/>
      <c r="N125" s="846"/>
      <c r="O125" s="846"/>
    </row>
    <row r="126" spans="1:17" s="54" customFormat="1">
      <c r="A126" s="519" t="s">
        <v>296</v>
      </c>
      <c r="B126" s="519"/>
      <c r="C126" s="519"/>
      <c r="D126" s="519"/>
      <c r="E126" s="519"/>
      <c r="F126" s="519"/>
      <c r="G126" s="519"/>
      <c r="H126" s="519"/>
      <c r="I126" s="519"/>
      <c r="J126" s="519"/>
      <c r="K126" s="519"/>
      <c r="L126" s="519"/>
      <c r="M126" s="519"/>
      <c r="N126" s="519"/>
      <c r="O126" s="519"/>
    </row>
    <row r="127" spans="1:17" s="54" customFormat="1" ht="7.5" customHeight="1">
      <c r="A127" s="519"/>
      <c r="B127" s="519"/>
      <c r="C127" s="519"/>
      <c r="D127" s="519"/>
      <c r="E127" s="519"/>
      <c r="F127" s="519"/>
      <c r="G127" s="519"/>
      <c r="H127" s="519"/>
      <c r="I127" s="519"/>
      <c r="J127" s="519"/>
      <c r="K127" s="519"/>
      <c r="L127" s="519"/>
      <c r="M127" s="519"/>
      <c r="N127" s="519"/>
      <c r="O127" s="519"/>
    </row>
    <row r="128" spans="1:17" s="11" customFormat="1" ht="15.75" customHeight="1" thickBot="1">
      <c r="A128" s="23"/>
      <c r="B128" s="7"/>
      <c r="C128" s="847" t="s">
        <v>18</v>
      </c>
      <c r="D128" s="847"/>
      <c r="E128" s="847"/>
      <c r="F128" s="847"/>
      <c r="G128" s="847"/>
      <c r="H128" s="847"/>
      <c r="I128" s="847"/>
      <c r="J128" s="847"/>
      <c r="K128" s="16"/>
      <c r="L128" s="39"/>
      <c r="M128" s="39"/>
      <c r="N128" s="39"/>
      <c r="O128" s="39"/>
    </row>
    <row r="129" spans="1:15" s="11" customFormat="1" ht="61.5" customHeight="1" thickBot="1">
      <c r="A129" s="2"/>
      <c r="B129" s="2"/>
      <c r="C129" s="848" t="s">
        <v>16</v>
      </c>
      <c r="D129" s="849"/>
      <c r="E129" s="849"/>
      <c r="F129" s="849"/>
      <c r="G129" s="850"/>
      <c r="H129" s="516" t="s">
        <v>208</v>
      </c>
      <c r="I129" s="517" t="s">
        <v>209</v>
      </c>
      <c r="J129" s="518" t="s">
        <v>210</v>
      </c>
      <c r="K129" s="374"/>
      <c r="L129" s="375"/>
      <c r="M129" s="375"/>
      <c r="N129" s="375"/>
      <c r="O129" s="375"/>
    </row>
    <row r="130" spans="1:15" s="11" customFormat="1">
      <c r="A130" s="2"/>
      <c r="B130" s="2"/>
      <c r="C130" s="840" t="s">
        <v>19</v>
      </c>
      <c r="D130" s="841"/>
      <c r="E130" s="841"/>
      <c r="F130" s="841"/>
      <c r="G130" s="842"/>
      <c r="H130" s="315">
        <f ca="1">H131+H141+H140+H139</f>
        <v>18296693</v>
      </c>
      <c r="I130" s="315">
        <f ca="1">I131+I141+I140+I139</f>
        <v>17779542</v>
      </c>
      <c r="J130" s="390">
        <f t="shared" ref="J130" si="15">J131+J141+J140+J139</f>
        <v>16856406</v>
      </c>
      <c r="K130" s="14"/>
      <c r="L130" s="376"/>
      <c r="M130" s="376"/>
      <c r="N130" s="376"/>
      <c r="O130" s="376"/>
    </row>
    <row r="131" spans="1:15" s="11" customFormat="1">
      <c r="A131" s="2"/>
      <c r="B131" s="2"/>
      <c r="C131" s="843" t="s">
        <v>25</v>
      </c>
      <c r="D131" s="844"/>
      <c r="E131" s="844"/>
      <c r="F131" s="844"/>
      <c r="G131" s="845"/>
      <c r="H131" s="316">
        <f ca="1">H132+H133+H134+H135+H136+H137+H138</f>
        <v>18289439</v>
      </c>
      <c r="I131" s="316">
        <f ca="1">I132+I133+I134+I135+I136+I137+I138</f>
        <v>17772288</v>
      </c>
      <c r="J131" s="317">
        <f t="shared" ref="J131" si="16">J132+J133+J134+J135+J136+J137+J138</f>
        <v>16849237</v>
      </c>
      <c r="K131" s="14"/>
      <c r="L131" s="376"/>
      <c r="M131" s="376"/>
      <c r="N131" s="376"/>
      <c r="O131" s="376"/>
    </row>
    <row r="132" spans="1:15" s="11" customFormat="1">
      <c r="A132" s="2"/>
      <c r="B132" s="2"/>
      <c r="C132" s="820" t="s">
        <v>45</v>
      </c>
      <c r="D132" s="821"/>
      <c r="E132" s="821"/>
      <c r="F132" s="821"/>
      <c r="G132" s="822"/>
      <c r="H132" s="318">
        <f>SUMIF(G16:G124,"sb",H16:H124)</f>
        <v>12278331</v>
      </c>
      <c r="I132" s="318">
        <f>SUMIF(G16:G124,"sb",I16:I124)</f>
        <v>11717302</v>
      </c>
      <c r="J132" s="319">
        <f>SUMIF(G16:G124,"sb",J16:J124)</f>
        <v>10895684</v>
      </c>
      <c r="K132" s="377"/>
      <c r="L132" s="375"/>
      <c r="M132" s="375"/>
      <c r="N132" s="375"/>
      <c r="O132" s="375"/>
    </row>
    <row r="133" spans="1:15" s="11" customFormat="1">
      <c r="A133" s="2"/>
      <c r="B133" s="2"/>
      <c r="C133" s="857" t="s">
        <v>89</v>
      </c>
      <c r="D133" s="858"/>
      <c r="E133" s="858"/>
      <c r="F133" s="858"/>
      <c r="G133" s="859"/>
      <c r="H133" s="318">
        <f>SUMIF(G16:G124,"sb(VR)",H16:H124)</f>
        <v>23720</v>
      </c>
      <c r="I133" s="318">
        <f>SUMIF(G16:G124,"sb(VR)",I16:I124)</f>
        <v>25685</v>
      </c>
      <c r="J133" s="319">
        <f>SUMIF(G16:G122,"sb(VR)",J16:J122)</f>
        <v>25684</v>
      </c>
      <c r="K133" s="377"/>
      <c r="L133" s="375"/>
      <c r="M133" s="375"/>
      <c r="N133" s="375"/>
      <c r="O133" s="375"/>
    </row>
    <row r="134" spans="1:15" s="11" customFormat="1" ht="25.5" customHeight="1">
      <c r="A134" s="2"/>
      <c r="B134" s="2"/>
      <c r="C134" s="851" t="s">
        <v>38</v>
      </c>
      <c r="D134" s="852"/>
      <c r="E134" s="852"/>
      <c r="F134" s="852"/>
      <c r="G134" s="853"/>
      <c r="H134" s="318">
        <f>SUMIF(G17:G124,"sb(Vb)",H17:H124)</f>
        <v>1008061</v>
      </c>
      <c r="I134" s="318">
        <f>SUMIF(G17:G124,"sb(Vb)",I17:I124)</f>
        <v>1048856</v>
      </c>
      <c r="J134" s="319">
        <f>SUMIF(G17:G121,"SB(VB)",J17:J121)</f>
        <v>1011193</v>
      </c>
      <c r="K134" s="374"/>
      <c r="L134" s="375"/>
      <c r="M134" s="375"/>
      <c r="N134" s="375"/>
      <c r="O134" s="375"/>
    </row>
    <row r="135" spans="1:15" s="11" customFormat="1">
      <c r="A135" s="2"/>
      <c r="B135" s="2"/>
      <c r="C135" s="851" t="s">
        <v>84</v>
      </c>
      <c r="D135" s="852"/>
      <c r="E135" s="852"/>
      <c r="F135" s="852"/>
      <c r="G135" s="853"/>
      <c r="H135" s="318">
        <f ca="1">SUMIF(G16:G124,"sb(P)",H16:H122)</f>
        <v>172324</v>
      </c>
      <c r="I135" s="318">
        <f ca="1">SUMIF(G16:G124,"sb(P)",I16:I122)</f>
        <v>172324</v>
      </c>
      <c r="J135" s="319">
        <f>SUMIF(G17:G122,"sb(P)",J17:J122)</f>
        <v>112779</v>
      </c>
      <c r="K135" s="377"/>
      <c r="L135" s="375"/>
      <c r="M135" s="375"/>
      <c r="N135" s="375"/>
      <c r="O135" s="375"/>
    </row>
    <row r="136" spans="1:15" s="2" customFormat="1">
      <c r="C136" s="791" t="s">
        <v>49</v>
      </c>
      <c r="D136" s="792"/>
      <c r="E136" s="792"/>
      <c r="F136" s="792"/>
      <c r="G136" s="793"/>
      <c r="H136" s="318">
        <f>SUMIF(G16:G124,"SB(SP)",H16:H124)</f>
        <v>3360</v>
      </c>
      <c r="I136" s="318">
        <f>SUMIF(G16:G124,"SB(SP)",I16:I124)</f>
        <v>4478</v>
      </c>
      <c r="J136" s="319">
        <f>SUMIF(G17:G121,"SB(sP)",J17:J121)</f>
        <v>4306</v>
      </c>
      <c r="L136" s="34"/>
      <c r="M136" s="34"/>
      <c r="N136" s="34"/>
      <c r="O136" s="34"/>
    </row>
    <row r="137" spans="1:15" s="2" customFormat="1">
      <c r="C137" s="854" t="s">
        <v>134</v>
      </c>
      <c r="D137" s="855"/>
      <c r="E137" s="855"/>
      <c r="F137" s="855"/>
      <c r="G137" s="856"/>
      <c r="H137" s="386">
        <f>SUMIF(G16:G124,"sb(L)",H16:H124)</f>
        <v>4792058</v>
      </c>
      <c r="I137" s="386">
        <f>SUMIF(G16:G124,"sb(L)",I16:I124)</f>
        <v>4792058</v>
      </c>
      <c r="J137" s="319">
        <f>SUMIF(G18:G122,"SB(L)",J18:J122)</f>
        <v>4792058</v>
      </c>
      <c r="K137" s="352"/>
      <c r="L137" s="34"/>
      <c r="M137" s="34"/>
      <c r="N137" s="34"/>
      <c r="O137" s="34"/>
    </row>
    <row r="138" spans="1:15" s="2" customFormat="1">
      <c r="C138" s="851" t="s">
        <v>190</v>
      </c>
      <c r="D138" s="852"/>
      <c r="E138" s="852"/>
      <c r="F138" s="852"/>
      <c r="G138" s="853"/>
      <c r="H138" s="318">
        <f>SUMIF(G4:G116,"SB(KPP)",H4:H116)</f>
        <v>11585</v>
      </c>
      <c r="I138" s="318">
        <f>SUMIF(G4:G116,"SB(KPP)",I4:I116)</f>
        <v>11585</v>
      </c>
      <c r="J138" s="319">
        <f>SUMIF(G5:G114,"SB(KPP)",J5:J114)</f>
        <v>7533</v>
      </c>
      <c r="K138" s="83"/>
      <c r="L138" s="34"/>
      <c r="M138" s="34"/>
      <c r="N138" s="34"/>
      <c r="O138" s="34"/>
    </row>
    <row r="139" spans="1:15" s="2" customFormat="1" ht="12.75" customHeight="1">
      <c r="C139" s="823" t="s">
        <v>189</v>
      </c>
      <c r="D139" s="824"/>
      <c r="E139" s="824"/>
      <c r="F139" s="824"/>
      <c r="G139" s="825"/>
      <c r="H139" s="316">
        <f>SUMIF(G17:G125,"sb(SPL)",H17:H125)</f>
        <v>3181</v>
      </c>
      <c r="I139" s="316">
        <f>SUMIF(G17:G125,"sb(SPL)",I17:I125)</f>
        <v>3181</v>
      </c>
      <c r="J139" s="317">
        <f>SUMIF(G17:G125,"sb(SPL)",J17:J125)</f>
        <v>3181</v>
      </c>
      <c r="K139" s="352"/>
      <c r="L139" s="34"/>
      <c r="M139" s="34"/>
      <c r="N139" s="34"/>
      <c r="O139" s="34"/>
    </row>
    <row r="140" spans="1:15" s="2" customFormat="1" ht="12.75" customHeight="1">
      <c r="C140" s="823" t="s">
        <v>188</v>
      </c>
      <c r="D140" s="824"/>
      <c r="E140" s="824"/>
      <c r="F140" s="824"/>
      <c r="G140" s="825"/>
      <c r="H140" s="316">
        <f>SUMIF(G17:G125,"sb(VRL)",H17:H125)</f>
        <v>18</v>
      </c>
      <c r="I140" s="316">
        <f>SUMIF(G17:G125,"sb(VRL)",I17:I125)</f>
        <v>18</v>
      </c>
      <c r="J140" s="317">
        <f>SUMIF(G18:G126,"sb(vrL)",J18:J126)</f>
        <v>0</v>
      </c>
      <c r="K140" s="352"/>
      <c r="L140" s="34"/>
      <c r="M140" s="34"/>
      <c r="N140" s="34"/>
      <c r="O140" s="34"/>
    </row>
    <row r="141" spans="1:15" s="2" customFormat="1">
      <c r="C141" s="823" t="s">
        <v>99</v>
      </c>
      <c r="D141" s="824"/>
      <c r="E141" s="824"/>
      <c r="F141" s="824"/>
      <c r="G141" s="825"/>
      <c r="H141" s="316">
        <f>SUMIF(G17:G124,"pf",H17:H124)</f>
        <v>4055</v>
      </c>
      <c r="I141" s="316">
        <f>SUMIF(G17:G124,"pf",I17:I124)</f>
        <v>4055</v>
      </c>
      <c r="J141" s="317">
        <f>SUMIF(G17:G121,"pf",J17:J121)</f>
        <v>3988</v>
      </c>
      <c r="K141" s="15"/>
      <c r="L141" s="34"/>
      <c r="M141" s="34"/>
      <c r="N141" s="34"/>
      <c r="O141" s="34"/>
    </row>
    <row r="142" spans="1:15" s="2" customFormat="1">
      <c r="C142" s="826" t="s">
        <v>20</v>
      </c>
      <c r="D142" s="827"/>
      <c r="E142" s="827"/>
      <c r="F142" s="827"/>
      <c r="G142" s="828"/>
      <c r="H142" s="320">
        <f>SUM(H143:H144)</f>
        <v>308792</v>
      </c>
      <c r="I142" s="320">
        <f>SUM(I143:I144)</f>
        <v>224542</v>
      </c>
      <c r="J142" s="321">
        <f>SUM(J143:J144)</f>
        <v>138771</v>
      </c>
      <c r="K142" s="15"/>
      <c r="L142" s="34"/>
      <c r="M142" s="34"/>
      <c r="N142" s="34"/>
      <c r="O142" s="34"/>
    </row>
    <row r="143" spans="1:15" s="2" customFormat="1">
      <c r="C143" s="818" t="s">
        <v>46</v>
      </c>
      <c r="D143" s="819"/>
      <c r="E143" s="819"/>
      <c r="F143" s="819"/>
      <c r="G143" s="819"/>
      <c r="H143" s="318">
        <f>SUMIF(G16:G124,"es",H16:H124)</f>
        <v>223934</v>
      </c>
      <c r="I143" s="318">
        <f>SUMIF(G16:G124,"es",I16:I124)</f>
        <v>223934</v>
      </c>
      <c r="J143" s="319">
        <f>SUMIF(G17:G121,"es",J17:J121)</f>
        <v>138290</v>
      </c>
      <c r="L143" s="34"/>
      <c r="M143" s="34"/>
      <c r="N143" s="34"/>
      <c r="O143" s="34"/>
    </row>
    <row r="144" spans="1:15" s="2" customFormat="1">
      <c r="C144" s="820" t="s">
        <v>47</v>
      </c>
      <c r="D144" s="821"/>
      <c r="E144" s="821"/>
      <c r="F144" s="821"/>
      <c r="G144" s="822"/>
      <c r="H144" s="318">
        <f>SUMIF(G16:G124,"lrvb",H16:H124)</f>
        <v>84858</v>
      </c>
      <c r="I144" s="318">
        <f>SUMIF(G16:G124,"lrvb",I16:I124)</f>
        <v>608</v>
      </c>
      <c r="J144" s="319">
        <f>SUMIF(G17:G121,"lrvb",J17:J121)</f>
        <v>481</v>
      </c>
      <c r="K144" s="352"/>
      <c r="L144" s="34"/>
      <c r="M144" s="34"/>
      <c r="N144" s="34"/>
      <c r="O144" s="34"/>
    </row>
    <row r="145" spans="3:15" s="2" customFormat="1" ht="13.5" thickBot="1">
      <c r="C145" s="815" t="s">
        <v>21</v>
      </c>
      <c r="D145" s="816"/>
      <c r="E145" s="816"/>
      <c r="F145" s="816"/>
      <c r="G145" s="817"/>
      <c r="H145" s="322">
        <f ca="1">H130+H142</f>
        <v>18605485</v>
      </c>
      <c r="I145" s="322">
        <f ca="1">I130+I142</f>
        <v>18004084</v>
      </c>
      <c r="J145" s="323">
        <f>J142+J130</f>
        <v>16995177</v>
      </c>
      <c r="K145" s="83"/>
      <c r="L145" s="34"/>
      <c r="M145" s="34"/>
      <c r="N145" s="34"/>
      <c r="O145" s="34"/>
    </row>
    <row r="146" spans="3:15" ht="12">
      <c r="C146" s="24"/>
      <c r="D146" s="71"/>
      <c r="E146" s="71"/>
      <c r="F146" s="186"/>
      <c r="G146" s="71"/>
      <c r="H146" s="25"/>
      <c r="I146" s="25"/>
      <c r="J146" s="25"/>
    </row>
    <row r="147" spans="3:15" ht="11.25">
      <c r="D147" s="1"/>
      <c r="E147" s="1"/>
      <c r="F147" s="1"/>
      <c r="H147" s="6"/>
      <c r="I147" s="6"/>
      <c r="J147" s="5"/>
      <c r="L147" s="1"/>
      <c r="M147" s="1"/>
      <c r="N147" s="1"/>
      <c r="O147" s="1"/>
    </row>
    <row r="148" spans="3:15" ht="11.25">
      <c r="D148" s="1"/>
      <c r="E148" s="1"/>
      <c r="F148" s="1"/>
      <c r="G148" s="5"/>
      <c r="H148" s="6"/>
      <c r="I148" s="6"/>
      <c r="J148" s="5"/>
      <c r="L148" s="1"/>
      <c r="M148" s="1"/>
      <c r="N148" s="1"/>
      <c r="O148" s="1"/>
    </row>
    <row r="149" spans="3:15">
      <c r="H149" s="5"/>
      <c r="I149" s="5"/>
    </row>
    <row r="150" spans="3:15">
      <c r="H150" s="5"/>
      <c r="I150" s="5"/>
    </row>
    <row r="151" spans="3:15" ht="11.25">
      <c r="D151" s="1"/>
      <c r="E151" s="1"/>
      <c r="F151" s="1"/>
      <c r="G151" s="4"/>
      <c r="H151" s="3"/>
      <c r="I151" s="3"/>
      <c r="L151" s="1"/>
      <c r="M151" s="1"/>
      <c r="N151" s="1"/>
      <c r="O151" s="1"/>
    </row>
    <row r="152" spans="3:15" ht="11.25">
      <c r="D152" s="1"/>
      <c r="E152" s="1"/>
      <c r="F152" s="1"/>
      <c r="G152" s="5"/>
      <c r="H152" s="6"/>
      <c r="I152" s="6"/>
      <c r="L152" s="1"/>
      <c r="M152" s="1"/>
      <c r="N152" s="1"/>
      <c r="O152" s="1"/>
    </row>
    <row r="153" spans="3:15" ht="11.25">
      <c r="D153" s="1"/>
      <c r="E153" s="1"/>
      <c r="F153" s="1"/>
      <c r="H153" s="6"/>
      <c r="I153" s="6"/>
      <c r="L153" s="1"/>
      <c r="M153" s="1"/>
      <c r="N153" s="1"/>
      <c r="O153" s="1"/>
    </row>
    <row r="154" spans="3:15" ht="11.25">
      <c r="D154" s="1"/>
      <c r="E154" s="1"/>
      <c r="F154" s="1"/>
      <c r="G154" s="5"/>
      <c r="H154" s="6"/>
      <c r="I154" s="6"/>
      <c r="L154" s="1"/>
      <c r="M154" s="1"/>
      <c r="N154" s="1"/>
      <c r="O154" s="1"/>
    </row>
    <row r="156" spans="3:15" ht="11.25">
      <c r="D156" s="1"/>
      <c r="E156" s="1"/>
      <c r="F156" s="1"/>
      <c r="G156" s="4"/>
      <c r="L156" s="1"/>
      <c r="M156" s="1"/>
      <c r="N156" s="1"/>
      <c r="O156" s="1"/>
    </row>
    <row r="157" spans="3:15" ht="11.25">
      <c r="D157" s="1"/>
      <c r="E157" s="1"/>
      <c r="F157" s="1"/>
      <c r="G157" s="5"/>
      <c r="L157" s="1"/>
      <c r="M157" s="1"/>
      <c r="N157" s="1"/>
      <c r="O157" s="1"/>
    </row>
    <row r="159" spans="3:15" ht="11.25">
      <c r="D159" s="1"/>
      <c r="E159" s="1"/>
      <c r="F159" s="1"/>
      <c r="G159" s="5"/>
      <c r="L159" s="1"/>
      <c r="M159" s="1"/>
      <c r="N159" s="1"/>
      <c r="O159" s="1"/>
    </row>
  </sheetData>
  <mergeCells count="204">
    <mergeCell ref="O104:O106"/>
    <mergeCell ref="K105:K106"/>
    <mergeCell ref="O34:O35"/>
    <mergeCell ref="F67:F69"/>
    <mergeCell ref="F34:F35"/>
    <mergeCell ref="D62:D63"/>
    <mergeCell ref="D48:D50"/>
    <mergeCell ref="D54:D55"/>
    <mergeCell ref="D59:D60"/>
    <mergeCell ref="E67:E69"/>
    <mergeCell ref="D46:D47"/>
    <mergeCell ref="E46:E47"/>
    <mergeCell ref="D64:D66"/>
    <mergeCell ref="D68:D69"/>
    <mergeCell ref="C76:G76"/>
    <mergeCell ref="D88:D90"/>
    <mergeCell ref="D91:D93"/>
    <mergeCell ref="E91:E93"/>
    <mergeCell ref="N54:N55"/>
    <mergeCell ref="K68:K69"/>
    <mergeCell ref="N70:N71"/>
    <mergeCell ref="N78:N79"/>
    <mergeCell ref="N88:N90"/>
    <mergeCell ref="K74:K75"/>
    <mergeCell ref="O85:O87"/>
    <mergeCell ref="K28:K29"/>
    <mergeCell ref="E16:E19"/>
    <mergeCell ref="D16:D20"/>
    <mergeCell ref="M28:M29"/>
    <mergeCell ref="N28:N29"/>
    <mergeCell ref="K32:K33"/>
    <mergeCell ref="F30:F31"/>
    <mergeCell ref="K30:K31"/>
    <mergeCell ref="E36:E37"/>
    <mergeCell ref="D41:D42"/>
    <mergeCell ref="E41:E42"/>
    <mergeCell ref="F41:F42"/>
    <mergeCell ref="E72:E75"/>
    <mergeCell ref="F72:F75"/>
    <mergeCell ref="N68:N69"/>
    <mergeCell ref="N41:N42"/>
    <mergeCell ref="N43:N45"/>
    <mergeCell ref="L34:L35"/>
    <mergeCell ref="N34:N35"/>
    <mergeCell ref="K34:K35"/>
    <mergeCell ref="K43:K45"/>
    <mergeCell ref="N4:N6"/>
    <mergeCell ref="O4:O6"/>
    <mergeCell ref="H5:H6"/>
    <mergeCell ref="I5:I6"/>
    <mergeCell ref="J5:J6"/>
    <mergeCell ref="L5:L6"/>
    <mergeCell ref="M5:M6"/>
    <mergeCell ref="C77:O77"/>
    <mergeCell ref="E78:E83"/>
    <mergeCell ref="D83:D84"/>
    <mergeCell ref="D80:D81"/>
    <mergeCell ref="D78:D79"/>
    <mergeCell ref="F70:F71"/>
    <mergeCell ref="C36:C37"/>
    <mergeCell ref="C72:C75"/>
    <mergeCell ref="B9:F10"/>
    <mergeCell ref="H9:J9"/>
    <mergeCell ref="H10:J10"/>
    <mergeCell ref="H11:J11"/>
    <mergeCell ref="H12:J12"/>
    <mergeCell ref="H13:J13"/>
    <mergeCell ref="H14:J14"/>
    <mergeCell ref="N10:O10"/>
    <mergeCell ref="A30:A31"/>
    <mergeCell ref="B30:B31"/>
    <mergeCell ref="C30:C31"/>
    <mergeCell ref="D30:D31"/>
    <mergeCell ref="E30:E31"/>
    <mergeCell ref="A1:O1"/>
    <mergeCell ref="A4:A6"/>
    <mergeCell ref="B4:B6"/>
    <mergeCell ref="C4:C6"/>
    <mergeCell ref="D4:D6"/>
    <mergeCell ref="E4:E6"/>
    <mergeCell ref="K5:K6"/>
    <mergeCell ref="A7:O7"/>
    <mergeCell ref="O30:O31"/>
    <mergeCell ref="L30:L31"/>
    <mergeCell ref="N30:N31"/>
    <mergeCell ref="F4:F6"/>
    <mergeCell ref="G4:G6"/>
    <mergeCell ref="A8:O8"/>
    <mergeCell ref="C15:O15"/>
    <mergeCell ref="A2:O2"/>
    <mergeCell ref="L3:O3"/>
    <mergeCell ref="H4:J4"/>
    <mergeCell ref="K4:M4"/>
    <mergeCell ref="A32:A33"/>
    <mergeCell ref="B32:B33"/>
    <mergeCell ref="C32:C33"/>
    <mergeCell ref="D32:D33"/>
    <mergeCell ref="E32:E33"/>
    <mergeCell ref="F32:F33"/>
    <mergeCell ref="F46:F47"/>
    <mergeCell ref="F36:F37"/>
    <mergeCell ref="F43:F45"/>
    <mergeCell ref="A70:A71"/>
    <mergeCell ref="B70:B71"/>
    <mergeCell ref="C70:C71"/>
    <mergeCell ref="D70:D71"/>
    <mergeCell ref="E70:E71"/>
    <mergeCell ref="A34:A35"/>
    <mergeCell ref="B34:B35"/>
    <mergeCell ref="C34:C35"/>
    <mergeCell ref="D34:D35"/>
    <mergeCell ref="E34:E35"/>
    <mergeCell ref="D36:D37"/>
    <mergeCell ref="A43:A45"/>
    <mergeCell ref="B43:B45"/>
    <mergeCell ref="C43:C45"/>
    <mergeCell ref="D43:D45"/>
    <mergeCell ref="E43:E45"/>
    <mergeCell ref="A36:A37"/>
    <mergeCell ref="B36:B37"/>
    <mergeCell ref="A46:A47"/>
    <mergeCell ref="B46:B47"/>
    <mergeCell ref="C46:C47"/>
    <mergeCell ref="C145:G145"/>
    <mergeCell ref="C143:G143"/>
    <mergeCell ref="C144:G144"/>
    <mergeCell ref="C141:G141"/>
    <mergeCell ref="C142:G142"/>
    <mergeCell ref="C122:G122"/>
    <mergeCell ref="K122:O122"/>
    <mergeCell ref="B123:G123"/>
    <mergeCell ref="K123:O123"/>
    <mergeCell ref="B124:G124"/>
    <mergeCell ref="K124:O124"/>
    <mergeCell ref="C130:G130"/>
    <mergeCell ref="C131:G131"/>
    <mergeCell ref="A125:O125"/>
    <mergeCell ref="C128:J128"/>
    <mergeCell ref="C129:G129"/>
    <mergeCell ref="C140:G140"/>
    <mergeCell ref="C139:G139"/>
    <mergeCell ref="C138:G138"/>
    <mergeCell ref="C137:G137"/>
    <mergeCell ref="C134:G134"/>
    <mergeCell ref="C135:G135"/>
    <mergeCell ref="C132:G132"/>
    <mergeCell ref="C133:G133"/>
    <mergeCell ref="C136:G136"/>
    <mergeCell ref="K107:O107"/>
    <mergeCell ref="C108:O108"/>
    <mergeCell ref="D113:D115"/>
    <mergeCell ref="C119:C121"/>
    <mergeCell ref="D119:D121"/>
    <mergeCell ref="E119:E121"/>
    <mergeCell ref="F119:F121"/>
    <mergeCell ref="K120:K121"/>
    <mergeCell ref="K117:K118"/>
    <mergeCell ref="D117:D118"/>
    <mergeCell ref="N117:N118"/>
    <mergeCell ref="N120:N121"/>
    <mergeCell ref="A119:A121"/>
    <mergeCell ref="B119:B121"/>
    <mergeCell ref="F96:F98"/>
    <mergeCell ref="A102:A103"/>
    <mergeCell ref="B102:B103"/>
    <mergeCell ref="C102:C103"/>
    <mergeCell ref="D102:D103"/>
    <mergeCell ref="E102:E103"/>
    <mergeCell ref="F102:F103"/>
    <mergeCell ref="A96:A98"/>
    <mergeCell ref="B96:B98"/>
    <mergeCell ref="C96:C98"/>
    <mergeCell ref="D96:D98"/>
    <mergeCell ref="E96:E98"/>
    <mergeCell ref="A104:A106"/>
    <mergeCell ref="B104:B106"/>
    <mergeCell ref="C104:C106"/>
    <mergeCell ref="D104:D106"/>
    <mergeCell ref="E104:E106"/>
    <mergeCell ref="F104:F106"/>
    <mergeCell ref="C107:G107"/>
    <mergeCell ref="F91:F93"/>
    <mergeCell ref="K91:K92"/>
    <mergeCell ref="C94:G94"/>
    <mergeCell ref="C95:O95"/>
    <mergeCell ref="A91:A93"/>
    <mergeCell ref="B91:B93"/>
    <mergeCell ref="C91:C93"/>
    <mergeCell ref="A99:A101"/>
    <mergeCell ref="B99:B101"/>
    <mergeCell ref="C99:C101"/>
    <mergeCell ref="D99:D101"/>
    <mergeCell ref="E99:E101"/>
    <mergeCell ref="F99:F101"/>
    <mergeCell ref="K100:K101"/>
    <mergeCell ref="E88:E90"/>
    <mergeCell ref="F88:F90"/>
    <mergeCell ref="K88:K89"/>
    <mergeCell ref="D85:D87"/>
    <mergeCell ref="E85:E87"/>
    <mergeCell ref="F85:F87"/>
    <mergeCell ref="K86:K87"/>
    <mergeCell ref="A72:A75"/>
    <mergeCell ref="B72:B75"/>
  </mergeCells>
  <pageMargins left="0" right="0" top="0.78740157480314965" bottom="0.39370078740157483" header="0" footer="0"/>
  <pageSetup paperSize="9" scale="83" orientation="landscape" r:id="rId1"/>
  <rowBreaks count="3" manualBreakCount="3">
    <brk id="47" max="14" man="1"/>
    <brk id="71" max="14" man="1"/>
    <brk id="127" max="1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55"/>
  <sheetViews>
    <sheetView zoomScaleNormal="100" zoomScaleSheetLayoutView="100" workbookViewId="0">
      <selection activeCell="T9" sqref="T9"/>
    </sheetView>
  </sheetViews>
  <sheetFormatPr defaultRowHeight="12.75"/>
  <cols>
    <col min="1" max="3" width="2.85546875" style="1" customWidth="1"/>
    <col min="4" max="4" width="33.140625" style="2" customWidth="1"/>
    <col min="5" max="5" width="3.28515625" style="26" customWidth="1"/>
    <col min="6" max="6" width="2.85546875" style="8" customWidth="1"/>
    <col min="7" max="7" width="7.28515625" style="1" customWidth="1"/>
    <col min="8" max="8" width="10.5703125" style="1" customWidth="1"/>
    <col min="9" max="9" width="11.85546875" style="1" customWidth="1"/>
    <col min="10" max="10" width="11.140625" style="1" customWidth="1"/>
    <col min="11" max="24" width="9.140625" style="1"/>
    <col min="25" max="25" width="9.28515625" style="1" customWidth="1"/>
    <col min="26" max="16384" width="9.140625" style="1"/>
  </cols>
  <sheetData>
    <row r="1" spans="1:10" ht="15.75">
      <c r="G1" s="1085" t="s">
        <v>176</v>
      </c>
      <c r="H1" s="1086"/>
      <c r="I1" s="1086"/>
      <c r="J1" s="1086"/>
    </row>
    <row r="2" spans="1:10" s="2" customFormat="1" ht="15.75">
      <c r="A2" s="1069" t="s">
        <v>181</v>
      </c>
      <c r="B2" s="1069"/>
      <c r="C2" s="1069"/>
      <c r="D2" s="1069"/>
      <c r="E2" s="1069"/>
      <c r="F2" s="1069"/>
      <c r="G2" s="1069"/>
      <c r="H2" s="1069"/>
      <c r="I2" s="1069"/>
      <c r="J2" s="1069"/>
    </row>
    <row r="3" spans="1:10" s="2" customFormat="1" ht="15" customHeight="1">
      <c r="A3" s="717" t="s">
        <v>90</v>
      </c>
      <c r="B3" s="918"/>
      <c r="C3" s="918"/>
      <c r="D3" s="918"/>
      <c r="E3" s="918"/>
      <c r="F3" s="918"/>
      <c r="G3" s="918"/>
      <c r="H3" s="918"/>
      <c r="I3" s="918"/>
      <c r="J3" s="918"/>
    </row>
    <row r="4" spans="1:10" s="2" customFormat="1" ht="15.75">
      <c r="A4" s="1069" t="s">
        <v>48</v>
      </c>
      <c r="B4" s="1069"/>
      <c r="C4" s="1069"/>
      <c r="D4" s="1069"/>
      <c r="E4" s="1069"/>
      <c r="F4" s="1069"/>
      <c r="G4" s="1069"/>
      <c r="H4" s="1069"/>
      <c r="I4" s="1069"/>
      <c r="J4" s="1069"/>
    </row>
    <row r="5" spans="1:10" s="2" customFormat="1" ht="13.5" thickBot="1">
      <c r="E5" s="26"/>
      <c r="F5" s="42"/>
      <c r="J5" s="434" t="s">
        <v>175</v>
      </c>
    </row>
    <row r="6" spans="1:10" s="11" customFormat="1" ht="42" customHeight="1">
      <c r="A6" s="1070" t="s">
        <v>114</v>
      </c>
      <c r="B6" s="1073" t="s">
        <v>0</v>
      </c>
      <c r="C6" s="1073" t="s">
        <v>1</v>
      </c>
      <c r="D6" s="1076" t="s">
        <v>17</v>
      </c>
      <c r="E6" s="1079" t="s">
        <v>2</v>
      </c>
      <c r="F6" s="1082" t="s">
        <v>3</v>
      </c>
      <c r="G6" s="1087" t="s">
        <v>4</v>
      </c>
      <c r="H6" s="1090" t="s">
        <v>115</v>
      </c>
      <c r="I6" s="1090" t="s">
        <v>177</v>
      </c>
      <c r="J6" s="1087" t="s">
        <v>178</v>
      </c>
    </row>
    <row r="7" spans="1:10" s="11" customFormat="1" ht="21" customHeight="1">
      <c r="A7" s="1071"/>
      <c r="B7" s="1074"/>
      <c r="C7" s="1074"/>
      <c r="D7" s="1077"/>
      <c r="E7" s="1080"/>
      <c r="F7" s="1083"/>
      <c r="G7" s="1088"/>
      <c r="H7" s="1091"/>
      <c r="I7" s="1091"/>
      <c r="J7" s="1088"/>
    </row>
    <row r="8" spans="1:10" s="11" customFormat="1" ht="61.5" customHeight="1" thickBot="1">
      <c r="A8" s="1072"/>
      <c r="B8" s="1075"/>
      <c r="C8" s="1075"/>
      <c r="D8" s="1078"/>
      <c r="E8" s="1081"/>
      <c r="F8" s="1084"/>
      <c r="G8" s="1089"/>
      <c r="H8" s="1092"/>
      <c r="I8" s="1092"/>
      <c r="J8" s="1089"/>
    </row>
    <row r="9" spans="1:10" s="2" customFormat="1">
      <c r="A9" s="1093" t="s">
        <v>24</v>
      </c>
      <c r="B9" s="1094"/>
      <c r="C9" s="1094"/>
      <c r="D9" s="1094"/>
      <c r="E9" s="1094"/>
      <c r="F9" s="1094"/>
      <c r="G9" s="1094"/>
      <c r="H9" s="1094"/>
      <c r="I9" s="1094"/>
      <c r="J9" s="1095"/>
    </row>
    <row r="10" spans="1:10" s="2" customFormat="1" ht="13.5" customHeight="1">
      <c r="A10" s="1096" t="s">
        <v>51</v>
      </c>
      <c r="B10" s="1097"/>
      <c r="C10" s="1097"/>
      <c r="D10" s="1097"/>
      <c r="E10" s="1097"/>
      <c r="F10" s="1097"/>
      <c r="G10" s="1097"/>
      <c r="H10" s="1097"/>
      <c r="I10" s="1097"/>
      <c r="J10" s="1098"/>
    </row>
    <row r="11" spans="1:10" s="2" customFormat="1" ht="12.75" customHeight="1">
      <c r="A11" s="123" t="s">
        <v>5</v>
      </c>
      <c r="B11" s="1099" t="s">
        <v>39</v>
      </c>
      <c r="C11" s="1099"/>
      <c r="D11" s="1099"/>
      <c r="E11" s="1099"/>
      <c r="F11" s="1099"/>
      <c r="G11" s="1099"/>
      <c r="H11" s="1099"/>
      <c r="I11" s="1099"/>
      <c r="J11" s="1100"/>
    </row>
    <row r="12" spans="1:10" s="2" customFormat="1">
      <c r="A12" s="405" t="s">
        <v>5</v>
      </c>
      <c r="B12" s="406" t="s">
        <v>5</v>
      </c>
      <c r="C12" s="1101" t="s">
        <v>41</v>
      </c>
      <c r="D12" s="1102"/>
      <c r="E12" s="1102"/>
      <c r="F12" s="1102"/>
      <c r="G12" s="1102"/>
      <c r="H12" s="1102"/>
      <c r="I12" s="1102"/>
      <c r="J12" s="1103"/>
    </row>
    <row r="13" spans="1:10" s="11" customFormat="1" ht="12" customHeight="1">
      <c r="A13" s="124" t="s">
        <v>5</v>
      </c>
      <c r="B13" s="41" t="s">
        <v>5</v>
      </c>
      <c r="C13" s="192" t="s">
        <v>5</v>
      </c>
      <c r="D13" s="801" t="s">
        <v>183</v>
      </c>
      <c r="E13" s="1104" t="s">
        <v>138</v>
      </c>
      <c r="F13" s="1107" t="s">
        <v>42</v>
      </c>
      <c r="G13" s="45" t="s">
        <v>9</v>
      </c>
      <c r="H13" s="280">
        <f>6129026+53403-3395</f>
        <v>6179034</v>
      </c>
      <c r="I13" s="264">
        <f>6129026+53403-3395</f>
        <v>6179034</v>
      </c>
      <c r="J13" s="465"/>
    </row>
    <row r="14" spans="1:10" s="2" customFormat="1" ht="13.5" customHeight="1">
      <c r="A14" s="472"/>
      <c r="B14" s="482"/>
      <c r="C14" s="474"/>
      <c r="D14" s="1023"/>
      <c r="E14" s="1105"/>
      <c r="F14" s="1108"/>
      <c r="G14" s="140" t="s">
        <v>50</v>
      </c>
      <c r="H14" s="274">
        <f>3360+1118</f>
        <v>4478</v>
      </c>
      <c r="I14" s="329">
        <f>3360+1118</f>
        <v>4478</v>
      </c>
      <c r="J14" s="275"/>
    </row>
    <row r="15" spans="1:10" s="2" customFormat="1" ht="14.25" customHeight="1">
      <c r="A15" s="1033"/>
      <c r="B15" s="874"/>
      <c r="C15" s="768"/>
      <c r="D15" s="1023"/>
      <c r="E15" s="1105"/>
      <c r="F15" s="1108"/>
      <c r="G15" s="18" t="s">
        <v>88</v>
      </c>
      <c r="H15" s="276">
        <f>23720+1965</f>
        <v>25685</v>
      </c>
      <c r="I15" s="292">
        <f>23720+1965</f>
        <v>25685</v>
      </c>
      <c r="J15" s="277"/>
    </row>
    <row r="16" spans="1:10" s="2" customFormat="1" ht="14.25" customHeight="1">
      <c r="A16" s="1033"/>
      <c r="B16" s="874"/>
      <c r="C16" s="768"/>
      <c r="D16" s="1023"/>
      <c r="E16" s="1105"/>
      <c r="F16" s="1108"/>
      <c r="G16" s="431" t="s">
        <v>36</v>
      </c>
      <c r="H16" s="430">
        <f>713867+1210-2460</f>
        <v>712617</v>
      </c>
      <c r="I16" s="429">
        <f>713867+1210-2460-8788</f>
        <v>703829</v>
      </c>
      <c r="J16" s="466">
        <f t="shared" ref="J16" si="0">I16-H16</f>
        <v>-8788</v>
      </c>
    </row>
    <row r="17" spans="1:10" s="2" customFormat="1" ht="15" customHeight="1">
      <c r="A17" s="1033"/>
      <c r="B17" s="874"/>
      <c r="C17" s="768"/>
      <c r="D17" s="1023"/>
      <c r="E17" s="1105"/>
      <c r="F17" s="1108"/>
      <c r="G17" s="18" t="s">
        <v>116</v>
      </c>
      <c r="H17" s="276">
        <f>3181</f>
        <v>3181</v>
      </c>
      <c r="I17" s="292">
        <f>3181</f>
        <v>3181</v>
      </c>
      <c r="J17" s="277"/>
    </row>
    <row r="18" spans="1:10" s="2" customFormat="1" ht="30.75" customHeight="1">
      <c r="A18" s="1033"/>
      <c r="B18" s="874"/>
      <c r="C18" s="768"/>
      <c r="D18" s="1023"/>
      <c r="E18" s="1105"/>
      <c r="F18" s="1108"/>
      <c r="G18" s="139" t="s">
        <v>187</v>
      </c>
      <c r="H18" s="278">
        <v>18</v>
      </c>
      <c r="I18" s="262">
        <v>18</v>
      </c>
      <c r="J18" s="279"/>
    </row>
    <row r="19" spans="1:10" s="2" customFormat="1" ht="15" customHeight="1">
      <c r="A19" s="1033"/>
      <c r="B19" s="874"/>
      <c r="C19" s="768"/>
      <c r="D19" s="1023"/>
      <c r="E19" s="1105"/>
      <c r="F19" s="1108"/>
      <c r="G19" s="139"/>
      <c r="H19" s="278"/>
      <c r="I19" s="262"/>
      <c r="J19" s="279"/>
    </row>
    <row r="20" spans="1:10" s="2" customFormat="1" ht="27" customHeight="1">
      <c r="A20" s="1033"/>
      <c r="B20" s="874"/>
      <c r="C20" s="768"/>
      <c r="D20" s="1023"/>
      <c r="E20" s="1105"/>
      <c r="F20" s="1108"/>
      <c r="G20" s="139"/>
      <c r="H20" s="278"/>
      <c r="I20" s="262"/>
      <c r="J20" s="290"/>
    </row>
    <row r="21" spans="1:10" s="2" customFormat="1">
      <c r="A21" s="1033"/>
      <c r="B21" s="874"/>
      <c r="C21" s="768"/>
      <c r="D21" s="1023"/>
      <c r="E21" s="1105"/>
      <c r="F21" s="1108"/>
      <c r="G21" s="139"/>
      <c r="H21" s="278"/>
      <c r="I21" s="262"/>
      <c r="J21" s="290"/>
    </row>
    <row r="22" spans="1:10" s="2" customFormat="1">
      <c r="A22" s="472"/>
      <c r="B22" s="473"/>
      <c r="C22" s="474"/>
      <c r="D22" s="1023"/>
      <c r="E22" s="1105"/>
      <c r="F22" s="1108"/>
      <c r="G22" s="139"/>
      <c r="H22" s="278"/>
      <c r="I22" s="262"/>
      <c r="J22" s="290"/>
    </row>
    <row r="23" spans="1:10" s="2" customFormat="1" ht="24.75" customHeight="1">
      <c r="A23" s="125"/>
      <c r="B23" s="482"/>
      <c r="C23" s="474"/>
      <c r="D23" s="1023"/>
      <c r="E23" s="1105"/>
      <c r="F23" s="1108"/>
      <c r="G23" s="240"/>
      <c r="H23" s="278"/>
      <c r="I23" s="262"/>
      <c r="J23" s="262"/>
    </row>
    <row r="24" spans="1:10" s="2" customFormat="1" ht="22.5" customHeight="1">
      <c r="A24" s="125"/>
      <c r="B24" s="482"/>
      <c r="C24" s="474"/>
      <c r="D24" s="1023"/>
      <c r="E24" s="1105"/>
      <c r="F24" s="1108"/>
      <c r="G24" s="45"/>
      <c r="H24" s="280"/>
      <c r="I24" s="264"/>
      <c r="J24" s="264"/>
    </row>
    <row r="25" spans="1:10" s="2" customFormat="1" ht="20.25" customHeight="1" thickBot="1">
      <c r="A25" s="126"/>
      <c r="B25" s="479"/>
      <c r="C25" s="191"/>
      <c r="D25" s="1024"/>
      <c r="E25" s="1106"/>
      <c r="F25" s="1109"/>
      <c r="G25" s="487" t="s">
        <v>12</v>
      </c>
      <c r="H25" s="282">
        <f t="shared" ref="H25:J25" si="1">SUM(H13:H23)</f>
        <v>6925013</v>
      </c>
      <c r="I25" s="282">
        <f t="shared" si="1"/>
        <v>6916225</v>
      </c>
      <c r="J25" s="467">
        <f t="shared" si="1"/>
        <v>-8788</v>
      </c>
    </row>
    <row r="26" spans="1:10" s="2" customFormat="1" ht="21" customHeight="1">
      <c r="A26" s="1033" t="s">
        <v>5</v>
      </c>
      <c r="B26" s="874" t="s">
        <v>5</v>
      </c>
      <c r="C26" s="869" t="s">
        <v>6</v>
      </c>
      <c r="D26" s="876" t="s">
        <v>86</v>
      </c>
      <c r="E26" s="877"/>
      <c r="F26" s="878" t="s">
        <v>42</v>
      </c>
      <c r="G26" s="10" t="s">
        <v>9</v>
      </c>
      <c r="H26" s="338">
        <f>449.7/3.4528*1000</f>
        <v>130242</v>
      </c>
      <c r="I26" s="330">
        <f>449.7/3.4528*1000</f>
        <v>130242</v>
      </c>
      <c r="J26" s="284"/>
    </row>
    <row r="27" spans="1:10" s="2" customFormat="1" ht="17.25" customHeight="1" thickBot="1">
      <c r="A27" s="1030"/>
      <c r="B27" s="875"/>
      <c r="C27" s="861"/>
      <c r="D27" s="867"/>
      <c r="E27" s="865"/>
      <c r="F27" s="879"/>
      <c r="G27" s="90" t="s">
        <v>12</v>
      </c>
      <c r="H27" s="285">
        <f t="shared" ref="H27" si="2">H26</f>
        <v>130242</v>
      </c>
      <c r="I27" s="282">
        <f t="shared" ref="I27" si="3">I26</f>
        <v>130242</v>
      </c>
      <c r="J27" s="282"/>
    </row>
    <row r="28" spans="1:10" s="2" customFormat="1" ht="12.75" customHeight="1">
      <c r="A28" s="1033" t="s">
        <v>5</v>
      </c>
      <c r="B28" s="874" t="s">
        <v>5</v>
      </c>
      <c r="C28" s="869" t="s">
        <v>7</v>
      </c>
      <c r="D28" s="876" t="s">
        <v>37</v>
      </c>
      <c r="E28" s="877"/>
      <c r="F28" s="878" t="s">
        <v>42</v>
      </c>
      <c r="G28" s="12" t="s">
        <v>9</v>
      </c>
      <c r="H28" s="264">
        <f>244700+6477</f>
        <v>251177</v>
      </c>
      <c r="I28" s="264">
        <f>244700+6477</f>
        <v>251177</v>
      </c>
      <c r="J28" s="264"/>
    </row>
    <row r="29" spans="1:10" s="2" customFormat="1" ht="14.25" customHeight="1" thickBot="1">
      <c r="A29" s="1030"/>
      <c r="B29" s="875"/>
      <c r="C29" s="861"/>
      <c r="D29" s="867"/>
      <c r="E29" s="865"/>
      <c r="F29" s="879"/>
      <c r="G29" s="90" t="s">
        <v>12</v>
      </c>
      <c r="H29" s="282">
        <f t="shared" ref="H29:I29" si="4">H28</f>
        <v>251177</v>
      </c>
      <c r="I29" s="282">
        <f t="shared" si="4"/>
        <v>251177</v>
      </c>
      <c r="J29" s="282"/>
    </row>
    <row r="30" spans="1:10" s="2" customFormat="1" ht="18" customHeight="1">
      <c r="A30" s="1029" t="s">
        <v>5</v>
      </c>
      <c r="B30" s="744" t="s">
        <v>5</v>
      </c>
      <c r="C30" s="860" t="s">
        <v>8</v>
      </c>
      <c r="D30" s="866" t="s">
        <v>93</v>
      </c>
      <c r="E30" s="864"/>
      <c r="F30" s="882" t="s">
        <v>42</v>
      </c>
      <c r="G30" s="17" t="s">
        <v>9</v>
      </c>
      <c r="H30" s="330">
        <f>93345+13403</f>
        <v>106748</v>
      </c>
      <c r="I30" s="330">
        <f>93345+13403</f>
        <v>106748</v>
      </c>
      <c r="J30" s="330"/>
    </row>
    <row r="31" spans="1:10" s="2" customFormat="1" ht="21.75" customHeight="1" thickBot="1">
      <c r="A31" s="1030"/>
      <c r="B31" s="746"/>
      <c r="C31" s="861"/>
      <c r="D31" s="867"/>
      <c r="E31" s="865"/>
      <c r="F31" s="879"/>
      <c r="G31" s="89" t="s">
        <v>12</v>
      </c>
      <c r="H31" s="287">
        <f t="shared" ref="H31" si="5">H30</f>
        <v>106748</v>
      </c>
      <c r="I31" s="287">
        <f t="shared" ref="I31" si="6">I30</f>
        <v>106748</v>
      </c>
      <c r="J31" s="287"/>
    </row>
    <row r="32" spans="1:10" s="2" customFormat="1" ht="19.5" customHeight="1">
      <c r="A32" s="1029" t="s">
        <v>5</v>
      </c>
      <c r="B32" s="744" t="s">
        <v>5</v>
      </c>
      <c r="C32" s="860" t="s">
        <v>26</v>
      </c>
      <c r="D32" s="866" t="s">
        <v>106</v>
      </c>
      <c r="E32" s="864"/>
      <c r="F32" s="882" t="s">
        <v>42</v>
      </c>
      <c r="G32" s="12" t="s">
        <v>9</v>
      </c>
      <c r="H32" s="291">
        <f>42.4/3.4528*1000</f>
        <v>12280</v>
      </c>
      <c r="I32" s="264">
        <f>42.4/3.4528*1000</f>
        <v>12280</v>
      </c>
      <c r="J32" s="288"/>
    </row>
    <row r="33" spans="1:10" s="2" customFormat="1" ht="13.5" thickBot="1">
      <c r="A33" s="1033"/>
      <c r="B33" s="745"/>
      <c r="C33" s="869"/>
      <c r="D33" s="1068"/>
      <c r="E33" s="877"/>
      <c r="F33" s="878"/>
      <c r="G33" s="91" t="s">
        <v>12</v>
      </c>
      <c r="H33" s="339">
        <f>SUM(H32:H32)</f>
        <v>12280</v>
      </c>
      <c r="I33" s="341">
        <f>SUM(I32:I32)</f>
        <v>12280</v>
      </c>
      <c r="J33" s="341"/>
    </row>
    <row r="34" spans="1:10" s="2" customFormat="1" ht="25.5">
      <c r="A34" s="477" t="s">
        <v>5</v>
      </c>
      <c r="B34" s="82" t="s">
        <v>5</v>
      </c>
      <c r="C34" s="195" t="s">
        <v>28</v>
      </c>
      <c r="D34" s="491" t="s">
        <v>95</v>
      </c>
      <c r="E34" s="230"/>
      <c r="F34" s="481"/>
      <c r="G34" s="10"/>
      <c r="H34" s="301"/>
      <c r="I34" s="330"/>
      <c r="J34" s="284"/>
    </row>
    <row r="35" spans="1:10" s="2" customFormat="1" ht="28.5" customHeight="1">
      <c r="A35" s="472"/>
      <c r="B35" s="81"/>
      <c r="C35" s="196"/>
      <c r="D35" s="483" t="s">
        <v>87</v>
      </c>
      <c r="E35" s="103"/>
      <c r="F35" s="207" t="s">
        <v>42</v>
      </c>
      <c r="G35" s="12" t="s">
        <v>9</v>
      </c>
      <c r="H35" s="276">
        <f>(117.8+10.6)/3.4528*1000</f>
        <v>37187</v>
      </c>
      <c r="I35" s="292">
        <f>(117.8+10.6)/3.4528*1000</f>
        <v>37187</v>
      </c>
      <c r="J35" s="261"/>
    </row>
    <row r="36" spans="1:10" s="2" customFormat="1" ht="90.75" customHeight="1">
      <c r="A36" s="472"/>
      <c r="B36" s="81"/>
      <c r="C36" s="196"/>
      <c r="D36" s="485" t="s">
        <v>171</v>
      </c>
      <c r="E36" s="231"/>
      <c r="F36" s="208" t="s">
        <v>43</v>
      </c>
      <c r="G36" s="19" t="s">
        <v>9</v>
      </c>
      <c r="H36" s="452">
        <f>107.8/3.4528*1000</f>
        <v>31221</v>
      </c>
      <c r="I36" s="442">
        <f>107.8/3.4528*1000</f>
        <v>31221</v>
      </c>
      <c r="J36" s="453"/>
    </row>
    <row r="37" spans="1:10" s="2" customFormat="1">
      <c r="A37" s="472"/>
      <c r="B37" s="81"/>
      <c r="C37" s="408"/>
      <c r="D37" s="1065" t="s">
        <v>131</v>
      </c>
      <c r="E37" s="972"/>
      <c r="F37" s="974"/>
      <c r="G37" s="68"/>
      <c r="H37" s="340"/>
      <c r="I37" s="331"/>
      <c r="J37" s="296"/>
    </row>
    <row r="38" spans="1:10" s="2" customFormat="1" ht="27.75" customHeight="1" thickBot="1">
      <c r="A38" s="475"/>
      <c r="B38" s="479"/>
      <c r="C38" s="191"/>
      <c r="D38" s="1028"/>
      <c r="E38" s="1066"/>
      <c r="F38" s="1062"/>
      <c r="G38" s="90" t="s">
        <v>12</v>
      </c>
      <c r="H38" s="454">
        <f>SUM(H35:H37)</f>
        <v>68408</v>
      </c>
      <c r="I38" s="455">
        <f>SUM(I35:I37)</f>
        <v>68408</v>
      </c>
      <c r="J38" s="455"/>
    </row>
    <row r="39" spans="1:10" s="11" customFormat="1" ht="12.75" customHeight="1">
      <c r="A39" s="1029" t="s">
        <v>5</v>
      </c>
      <c r="B39" s="744" t="s">
        <v>5</v>
      </c>
      <c r="C39" s="860" t="s">
        <v>29</v>
      </c>
      <c r="D39" s="1009" t="s">
        <v>22</v>
      </c>
      <c r="E39" s="1067"/>
      <c r="F39" s="880" t="s">
        <v>42</v>
      </c>
      <c r="G39" s="373" t="s">
        <v>9</v>
      </c>
      <c r="H39" s="324">
        <f>4439883-393070-93039</f>
        <v>3953774</v>
      </c>
      <c r="I39" s="330">
        <f>4439883-393070-93039-220217</f>
        <v>3733557</v>
      </c>
      <c r="J39" s="468">
        <f>I39-H39</f>
        <v>-220217</v>
      </c>
    </row>
    <row r="40" spans="1:10" s="11" customFormat="1" ht="12.75" customHeight="1">
      <c r="A40" s="1033"/>
      <c r="B40" s="745"/>
      <c r="C40" s="869"/>
      <c r="D40" s="870"/>
      <c r="E40" s="872"/>
      <c r="F40" s="883"/>
      <c r="G40" s="372" t="s">
        <v>117</v>
      </c>
      <c r="H40" s="278">
        <v>4792058</v>
      </c>
      <c r="I40" s="262">
        <v>4792058</v>
      </c>
      <c r="J40" s="469"/>
    </row>
    <row r="41" spans="1:10" s="11" customFormat="1" ht="13.5" thickBot="1">
      <c r="A41" s="1030"/>
      <c r="B41" s="746"/>
      <c r="C41" s="861"/>
      <c r="D41" s="871"/>
      <c r="E41" s="873"/>
      <c r="F41" s="881"/>
      <c r="G41" s="92" t="s">
        <v>12</v>
      </c>
      <c r="H41" s="289">
        <f>H39+H40</f>
        <v>8745832</v>
      </c>
      <c r="I41" s="287">
        <f>I39+I40</f>
        <v>8525615</v>
      </c>
      <c r="J41" s="470">
        <f>J39+J40</f>
        <v>-220217</v>
      </c>
    </row>
    <row r="42" spans="1:10" s="11" customFormat="1" ht="12.75" customHeight="1">
      <c r="A42" s="1029" t="s">
        <v>5</v>
      </c>
      <c r="B42" s="744" t="s">
        <v>5</v>
      </c>
      <c r="C42" s="869" t="s">
        <v>30</v>
      </c>
      <c r="D42" s="1009" t="s">
        <v>60</v>
      </c>
      <c r="E42" s="872"/>
      <c r="F42" s="880" t="s">
        <v>42</v>
      </c>
      <c r="G42" s="70" t="s">
        <v>9</v>
      </c>
      <c r="H42" s="309">
        <f>100/3.4528*1000</f>
        <v>28962</v>
      </c>
      <c r="I42" s="262">
        <f>100/3.4528*1000</f>
        <v>28962</v>
      </c>
      <c r="J42" s="380"/>
    </row>
    <row r="43" spans="1:10" s="11" customFormat="1" ht="13.5" thickBot="1">
      <c r="A43" s="1030"/>
      <c r="B43" s="746"/>
      <c r="C43" s="861"/>
      <c r="D43" s="871"/>
      <c r="E43" s="873"/>
      <c r="F43" s="881"/>
      <c r="G43" s="435" t="s">
        <v>12</v>
      </c>
      <c r="H43" s="289">
        <f>H42</f>
        <v>28962</v>
      </c>
      <c r="I43" s="287">
        <f>I42</f>
        <v>28962</v>
      </c>
      <c r="J43" s="336"/>
    </row>
    <row r="44" spans="1:10" s="2" customFormat="1" ht="12.75" customHeight="1">
      <c r="A44" s="127" t="s">
        <v>5</v>
      </c>
      <c r="B44" s="40" t="s">
        <v>5</v>
      </c>
      <c r="C44" s="205" t="s">
        <v>31</v>
      </c>
      <c r="D44" s="862" t="s">
        <v>94</v>
      </c>
      <c r="E44" s="232"/>
      <c r="F44" s="486">
        <v>1</v>
      </c>
      <c r="G44" s="10" t="s">
        <v>9</v>
      </c>
      <c r="H44" s="330">
        <f>(809.5/3.4528*1000)+15000-5808</f>
        <v>243639</v>
      </c>
      <c r="I44" s="330">
        <f>(809.5/3.4528*1000)+15000-5808</f>
        <v>243639</v>
      </c>
      <c r="J44" s="460"/>
    </row>
    <row r="45" spans="1:10" s="2" customFormat="1">
      <c r="A45" s="124"/>
      <c r="B45" s="41"/>
      <c r="C45" s="190"/>
      <c r="D45" s="1023"/>
      <c r="E45" s="233"/>
      <c r="F45" s="493"/>
      <c r="G45" s="13" t="s">
        <v>191</v>
      </c>
      <c r="H45" s="302">
        <f>40/3.4528*1000</f>
        <v>11585</v>
      </c>
      <c r="I45" s="292">
        <f>40/3.4528*1000</f>
        <v>11585</v>
      </c>
      <c r="J45" s="277"/>
    </row>
    <row r="46" spans="1:10" s="2" customFormat="1" ht="24.75" customHeight="1">
      <c r="A46" s="124"/>
      <c r="B46" s="41"/>
      <c r="C46" s="190"/>
      <c r="D46" s="1027"/>
      <c r="E46" s="233"/>
      <c r="F46" s="493"/>
      <c r="G46" s="152" t="s">
        <v>10</v>
      </c>
      <c r="H46" s="309">
        <f>14/3.4528*1000</f>
        <v>4055</v>
      </c>
      <c r="I46" s="262">
        <f>14/3.4528*1000</f>
        <v>4055</v>
      </c>
      <c r="J46" s="279"/>
    </row>
    <row r="47" spans="1:10" s="2" customFormat="1" ht="16.5" customHeight="1">
      <c r="A47" s="124"/>
      <c r="B47" s="41"/>
      <c r="C47" s="190"/>
      <c r="D47" s="1005" t="s">
        <v>107</v>
      </c>
      <c r="E47" s="233"/>
      <c r="F47" s="493"/>
      <c r="G47" s="152"/>
      <c r="H47" s="309"/>
      <c r="I47" s="262"/>
      <c r="J47" s="279"/>
    </row>
    <row r="48" spans="1:10" s="2" customFormat="1" ht="15.75" customHeight="1">
      <c r="A48" s="124"/>
      <c r="B48" s="41"/>
      <c r="C48" s="190"/>
      <c r="D48" s="1005"/>
      <c r="E48" s="233"/>
      <c r="F48" s="493"/>
      <c r="G48" s="152"/>
      <c r="H48" s="309"/>
      <c r="I48" s="262"/>
      <c r="J48" s="279"/>
    </row>
    <row r="49" spans="1:13" s="2" customFormat="1" ht="13.5" customHeight="1">
      <c r="A49" s="124"/>
      <c r="B49" s="41"/>
      <c r="C49" s="190"/>
      <c r="D49" s="1005"/>
      <c r="E49" s="234"/>
      <c r="F49" s="110"/>
      <c r="G49" s="152"/>
      <c r="H49" s="309"/>
      <c r="I49" s="262"/>
      <c r="J49" s="279"/>
    </row>
    <row r="50" spans="1:13" s="2" customFormat="1" ht="16.5" customHeight="1">
      <c r="A50" s="124"/>
      <c r="B50" s="41"/>
      <c r="C50" s="190"/>
      <c r="D50" s="1002" t="s">
        <v>40</v>
      </c>
      <c r="E50" s="235"/>
      <c r="F50" s="226"/>
      <c r="G50" s="326"/>
      <c r="H50" s="309"/>
      <c r="I50" s="262"/>
      <c r="J50" s="279"/>
    </row>
    <row r="51" spans="1:13" s="2" customFormat="1" ht="15.75" customHeight="1">
      <c r="A51" s="124"/>
      <c r="B51" s="41"/>
      <c r="C51" s="190"/>
      <c r="D51" s="1003"/>
      <c r="E51" s="433"/>
      <c r="F51" s="110"/>
      <c r="G51" s="326"/>
      <c r="H51" s="309"/>
      <c r="I51" s="262"/>
      <c r="J51" s="279"/>
    </row>
    <row r="52" spans="1:13" s="2" customFormat="1" ht="51">
      <c r="A52" s="124"/>
      <c r="B52" s="41"/>
      <c r="C52" s="190"/>
      <c r="D52" s="489" t="s">
        <v>59</v>
      </c>
      <c r="E52" s="46"/>
      <c r="F52" s="493"/>
      <c r="G52" s="326"/>
      <c r="H52" s="309"/>
      <c r="I52" s="262"/>
      <c r="J52" s="335"/>
    </row>
    <row r="53" spans="1:13" s="2" customFormat="1" ht="41.25" customHeight="1">
      <c r="A53" s="124"/>
      <c r="B53" s="41"/>
      <c r="C53" s="190"/>
      <c r="D53" s="407" t="s">
        <v>125</v>
      </c>
      <c r="E53" s="46"/>
      <c r="F53" s="493"/>
      <c r="G53" s="326"/>
      <c r="H53" s="309"/>
      <c r="I53" s="262"/>
      <c r="J53" s="279"/>
    </row>
    <row r="54" spans="1:13" s="2" customFormat="1" ht="54" customHeight="1">
      <c r="A54" s="124"/>
      <c r="B54" s="84"/>
      <c r="C54" s="206"/>
      <c r="D54" s="484" t="s">
        <v>108</v>
      </c>
      <c r="E54" s="109"/>
      <c r="F54" s="493"/>
      <c r="G54" s="326"/>
      <c r="H54" s="309"/>
      <c r="I54" s="262"/>
      <c r="J54" s="279"/>
      <c r="M54" s="238"/>
    </row>
    <row r="55" spans="1:13" s="2" customFormat="1" ht="14.25" customHeight="1">
      <c r="A55" s="124"/>
      <c r="B55" s="84"/>
      <c r="C55" s="206"/>
      <c r="D55" s="1004" t="s">
        <v>55</v>
      </c>
      <c r="E55" s="236"/>
      <c r="F55" s="493"/>
      <c r="G55" s="326"/>
      <c r="H55" s="328"/>
      <c r="I55" s="327"/>
      <c r="J55" s="335"/>
    </row>
    <row r="56" spans="1:13" s="2" customFormat="1" ht="23.25" customHeight="1">
      <c r="A56" s="124"/>
      <c r="B56" s="84"/>
      <c r="C56" s="206"/>
      <c r="D56" s="1005"/>
      <c r="E56" s="236"/>
      <c r="F56" s="493"/>
      <c r="G56" s="326"/>
      <c r="H56" s="328"/>
      <c r="I56" s="327"/>
      <c r="J56" s="335"/>
    </row>
    <row r="57" spans="1:13" s="2" customFormat="1" ht="39.75" customHeight="1">
      <c r="A57" s="124"/>
      <c r="B57" s="84"/>
      <c r="C57" s="206"/>
      <c r="D57" s="484" t="s">
        <v>172</v>
      </c>
      <c r="E57" s="236"/>
      <c r="F57" s="493"/>
      <c r="G57" s="326"/>
      <c r="H57" s="309"/>
      <c r="I57" s="262"/>
      <c r="J57" s="279"/>
    </row>
    <row r="58" spans="1:13" s="2" customFormat="1" ht="28.5" customHeight="1">
      <c r="A58" s="124"/>
      <c r="B58" s="84"/>
      <c r="C58" s="206"/>
      <c r="D58" s="797" t="s">
        <v>129</v>
      </c>
      <c r="E58" s="236"/>
      <c r="F58" s="493"/>
      <c r="G58" s="326"/>
      <c r="H58" s="309"/>
      <c r="I58" s="262"/>
      <c r="J58" s="279"/>
    </row>
    <row r="59" spans="1:13" s="2" customFormat="1" ht="10.5" customHeight="1">
      <c r="A59" s="124"/>
      <c r="B59" s="84"/>
      <c r="C59" s="206"/>
      <c r="D59" s="1027"/>
      <c r="E59" s="237"/>
      <c r="F59" s="110"/>
      <c r="G59" s="326"/>
      <c r="H59" s="309"/>
      <c r="I59" s="262"/>
      <c r="J59" s="279"/>
    </row>
    <row r="60" spans="1:13" s="2" customFormat="1" ht="30.75" customHeight="1">
      <c r="A60" s="124"/>
      <c r="B60" s="84"/>
      <c r="C60" s="206"/>
      <c r="D60" s="488" t="s">
        <v>128</v>
      </c>
      <c r="E60" s="237"/>
      <c r="F60" s="110"/>
      <c r="G60" s="326"/>
      <c r="H60" s="309"/>
      <c r="I60" s="262"/>
      <c r="J60" s="279"/>
    </row>
    <row r="61" spans="1:13" s="2" customFormat="1" ht="28.5" customHeight="1">
      <c r="A61" s="124"/>
      <c r="B61" s="84"/>
      <c r="C61" s="206"/>
      <c r="D61" s="483" t="s">
        <v>130</v>
      </c>
      <c r="E61" s="237"/>
      <c r="F61" s="110"/>
      <c r="G61" s="326"/>
      <c r="H61" s="309"/>
      <c r="I61" s="262"/>
      <c r="J61" s="279"/>
    </row>
    <row r="62" spans="1:13" s="2" customFormat="1" ht="54" customHeight="1">
      <c r="A62" s="124"/>
      <c r="B62" s="84"/>
      <c r="C62" s="86"/>
      <c r="D62" s="483" t="s">
        <v>173</v>
      </c>
      <c r="E62" s="1058"/>
      <c r="F62" s="1061"/>
      <c r="G62" s="326"/>
      <c r="H62" s="309"/>
      <c r="I62" s="262"/>
      <c r="J62" s="263"/>
    </row>
    <row r="63" spans="1:13" s="2" customFormat="1" ht="25.5" customHeight="1">
      <c r="A63" s="124"/>
      <c r="B63" s="84"/>
      <c r="C63" s="86"/>
      <c r="D63" s="485" t="s">
        <v>184</v>
      </c>
      <c r="E63" s="1059"/>
      <c r="F63" s="1001"/>
      <c r="G63" s="326"/>
      <c r="H63" s="309"/>
      <c r="I63" s="262"/>
      <c r="J63" s="263"/>
    </row>
    <row r="64" spans="1:13" s="2" customFormat="1" ht="13.5" thickBot="1">
      <c r="A64" s="128"/>
      <c r="B64" s="85"/>
      <c r="C64" s="197"/>
      <c r="D64" s="451"/>
      <c r="E64" s="1060"/>
      <c r="F64" s="1062"/>
      <c r="G64" s="104" t="s">
        <v>12</v>
      </c>
      <c r="H64" s="307">
        <f t="shared" ref="H64:I64" si="7">H44+H45+H46</f>
        <v>259279</v>
      </c>
      <c r="I64" s="287">
        <f t="shared" si="7"/>
        <v>259279</v>
      </c>
      <c r="J64" s="336"/>
    </row>
    <row r="65" spans="1:10" s="2" customFormat="1" ht="24" customHeight="1">
      <c r="A65" s="1033" t="s">
        <v>5</v>
      </c>
      <c r="B65" s="745" t="s">
        <v>5</v>
      </c>
      <c r="C65" s="869" t="s">
        <v>27</v>
      </c>
      <c r="D65" s="1063" t="s">
        <v>44</v>
      </c>
      <c r="E65" s="877"/>
      <c r="F65" s="1064">
        <v>1</v>
      </c>
      <c r="G65" s="152" t="s">
        <v>9</v>
      </c>
      <c r="H65" s="280">
        <f>30/3.4528*1000+5808</f>
        <v>14497</v>
      </c>
      <c r="I65" s="264">
        <f>30/3.4528*1000+5808</f>
        <v>14497</v>
      </c>
      <c r="J65" s="279"/>
    </row>
    <row r="66" spans="1:10" s="2" customFormat="1" ht="15" customHeight="1" thickBot="1">
      <c r="A66" s="1030"/>
      <c r="B66" s="746"/>
      <c r="C66" s="861"/>
      <c r="D66" s="863"/>
      <c r="E66" s="865"/>
      <c r="F66" s="945"/>
      <c r="G66" s="104" t="s">
        <v>12</v>
      </c>
      <c r="H66" s="289">
        <f t="shared" ref="H66:I66" si="8">SUM(H65)</f>
        <v>14497</v>
      </c>
      <c r="I66" s="287">
        <f t="shared" si="8"/>
        <v>14497</v>
      </c>
      <c r="J66" s="336"/>
    </row>
    <row r="67" spans="1:10" s="20" customFormat="1" ht="18" customHeight="1">
      <c r="A67" s="1033" t="s">
        <v>5</v>
      </c>
      <c r="B67" s="745" t="s">
        <v>5</v>
      </c>
      <c r="C67" s="765" t="s">
        <v>32</v>
      </c>
      <c r="D67" s="456" t="s">
        <v>101</v>
      </c>
      <c r="E67" s="977"/>
      <c r="F67" s="981" t="s">
        <v>43</v>
      </c>
      <c r="G67" s="348"/>
      <c r="H67" s="457"/>
      <c r="I67" s="264"/>
      <c r="J67" s="403"/>
    </row>
    <row r="68" spans="1:10" s="20" customFormat="1" ht="26.25" customHeight="1">
      <c r="A68" s="1033"/>
      <c r="B68" s="745"/>
      <c r="C68" s="765"/>
      <c r="D68" s="117" t="s">
        <v>103</v>
      </c>
      <c r="E68" s="977"/>
      <c r="F68" s="981"/>
      <c r="G68" s="348" t="s">
        <v>36</v>
      </c>
      <c r="H68" s="280">
        <f>988.793/3.4528*1000</f>
        <v>286374</v>
      </c>
      <c r="I68" s="264">
        <f>988.793/3.4528*1000</f>
        <v>286374</v>
      </c>
      <c r="J68" s="403"/>
    </row>
    <row r="69" spans="1:10" s="20" customFormat="1" ht="15.75" customHeight="1">
      <c r="A69" s="1033"/>
      <c r="B69" s="745"/>
      <c r="C69" s="946"/>
      <c r="D69" s="351" t="s">
        <v>102</v>
      </c>
      <c r="E69" s="978"/>
      <c r="F69" s="982"/>
      <c r="G69" s="122" t="s">
        <v>36</v>
      </c>
      <c r="H69" s="278">
        <v>7820</v>
      </c>
      <c r="I69" s="262">
        <v>7820</v>
      </c>
      <c r="J69" s="404"/>
    </row>
    <row r="70" spans="1:10" s="20" customFormat="1" ht="13.5" thickBot="1">
      <c r="A70" s="1030"/>
      <c r="B70" s="746"/>
      <c r="C70" s="766"/>
      <c r="D70" s="120"/>
      <c r="E70" s="979"/>
      <c r="F70" s="983"/>
      <c r="G70" s="104" t="s">
        <v>12</v>
      </c>
      <c r="H70" s="307">
        <f>H69+H67+H68</f>
        <v>294194</v>
      </c>
      <c r="I70" s="287">
        <f t="shared" ref="I70" si="9">I69+I67+I68</f>
        <v>294194</v>
      </c>
      <c r="J70" s="336"/>
    </row>
    <row r="71" spans="1:10" s="2" customFormat="1" ht="13.5" thickBot="1">
      <c r="A71" s="129" t="s">
        <v>5</v>
      </c>
      <c r="B71" s="9" t="s">
        <v>5</v>
      </c>
      <c r="C71" s="751" t="s">
        <v>13</v>
      </c>
      <c r="D71" s="752"/>
      <c r="E71" s="752"/>
      <c r="F71" s="752"/>
      <c r="G71" s="1051"/>
      <c r="H71" s="311">
        <f t="shared" ref="H71:J71" si="10">H70+H66+H64+H43+H41+H38+H33+H31+H29+H27+H25</f>
        <v>16836632</v>
      </c>
      <c r="I71" s="308">
        <f t="shared" si="10"/>
        <v>16607627</v>
      </c>
      <c r="J71" s="448">
        <f t="shared" si="10"/>
        <v>-229005</v>
      </c>
    </row>
    <row r="72" spans="1:10" s="2" customFormat="1" ht="13.5" thickBot="1">
      <c r="A72" s="477" t="s">
        <v>5</v>
      </c>
      <c r="B72" s="69" t="s">
        <v>6</v>
      </c>
      <c r="C72" s="1052" t="s">
        <v>54</v>
      </c>
      <c r="D72" s="1053"/>
      <c r="E72" s="1053"/>
      <c r="F72" s="1053"/>
      <c r="G72" s="1053"/>
      <c r="H72" s="1053"/>
      <c r="I72" s="1053"/>
      <c r="J72" s="1054"/>
    </row>
    <row r="73" spans="1:10" s="2" customFormat="1" ht="16.5" customHeight="1">
      <c r="A73" s="477" t="s">
        <v>5</v>
      </c>
      <c r="B73" s="478" t="s">
        <v>6</v>
      </c>
      <c r="C73" s="492" t="s">
        <v>5</v>
      </c>
      <c r="D73" s="862" t="s">
        <v>141</v>
      </c>
      <c r="E73" s="1055" t="s">
        <v>85</v>
      </c>
      <c r="F73" s="135" t="s">
        <v>42</v>
      </c>
      <c r="G73" s="395" t="s">
        <v>9</v>
      </c>
      <c r="H73" s="400">
        <f>1268.3/3.4528*1000</f>
        <v>367325</v>
      </c>
      <c r="I73" s="417">
        <f>1268.3/3.4528*1000</f>
        <v>367325</v>
      </c>
      <c r="J73" s="396"/>
    </row>
    <row r="74" spans="1:10" s="2" customFormat="1" ht="15.75" customHeight="1">
      <c r="A74" s="472"/>
      <c r="B74" s="482"/>
      <c r="C74" s="474"/>
      <c r="D74" s="1027"/>
      <c r="E74" s="1056"/>
      <c r="F74" s="65"/>
      <c r="G74" s="398" t="s">
        <v>36</v>
      </c>
      <c r="H74" s="402">
        <f>29860+16137+4836</f>
        <v>50833</v>
      </c>
      <c r="I74" s="432">
        <f>29860+16137+4836</f>
        <v>50833</v>
      </c>
      <c r="J74" s="399"/>
    </row>
    <row r="75" spans="1:10" s="2" customFormat="1" ht="14.25" customHeight="1">
      <c r="A75" s="472"/>
      <c r="B75" s="482"/>
      <c r="C75" s="474"/>
      <c r="D75" s="797" t="s">
        <v>142</v>
      </c>
      <c r="E75" s="1056"/>
      <c r="F75" s="65"/>
      <c r="G75" s="241"/>
      <c r="H75" s="333"/>
      <c r="I75" s="418"/>
      <c r="J75" s="262"/>
    </row>
    <row r="76" spans="1:10" s="2" customFormat="1" ht="15.75" customHeight="1" thickBot="1">
      <c r="A76" s="475"/>
      <c r="B76" s="479"/>
      <c r="C76" s="490"/>
      <c r="D76" s="1024"/>
      <c r="E76" s="1057"/>
      <c r="F76" s="436"/>
      <c r="G76" s="437"/>
      <c r="H76" s="438"/>
      <c r="I76" s="439"/>
      <c r="J76" s="441"/>
    </row>
    <row r="77" spans="1:10" s="2" customFormat="1" ht="25.5">
      <c r="A77" s="472"/>
      <c r="B77" s="482"/>
      <c r="C77" s="474"/>
      <c r="D77" s="489" t="s">
        <v>143</v>
      </c>
      <c r="E77" s="1056" t="s">
        <v>85</v>
      </c>
      <c r="F77" s="65"/>
      <c r="G77" s="241"/>
      <c r="H77" s="309"/>
      <c r="I77" s="354"/>
      <c r="J77" s="262"/>
    </row>
    <row r="78" spans="1:10" s="2" customFormat="1" ht="51.75" customHeight="1">
      <c r="A78" s="472"/>
      <c r="B78" s="482"/>
      <c r="C78" s="474"/>
      <c r="D78" s="809" t="s">
        <v>145</v>
      </c>
      <c r="E78" s="1056"/>
      <c r="F78" s="65"/>
      <c r="G78" s="247"/>
      <c r="H78" s="291"/>
      <c r="I78" s="419"/>
      <c r="J78" s="264"/>
    </row>
    <row r="79" spans="1:10" s="2" customFormat="1" ht="13.5" thickBot="1">
      <c r="A79" s="475"/>
      <c r="B79" s="479"/>
      <c r="C79" s="222"/>
      <c r="D79" s="1028"/>
      <c r="E79" s="443"/>
      <c r="F79" s="212"/>
      <c r="G79" s="259" t="s">
        <v>12</v>
      </c>
      <c r="H79" s="285">
        <f>H73+H74</f>
        <v>418158</v>
      </c>
      <c r="I79" s="285">
        <f>I73+I74</f>
        <v>418158</v>
      </c>
      <c r="J79" s="282"/>
    </row>
    <row r="80" spans="1:10" s="11" customFormat="1" ht="18.75" customHeight="1">
      <c r="A80" s="477" t="s">
        <v>5</v>
      </c>
      <c r="B80" s="478" t="s">
        <v>6</v>
      </c>
      <c r="C80" s="494" t="s">
        <v>6</v>
      </c>
      <c r="D80" s="1013" t="s">
        <v>109</v>
      </c>
      <c r="E80" s="1042"/>
      <c r="F80" s="732" t="s">
        <v>43</v>
      </c>
      <c r="G80" s="60" t="s">
        <v>9</v>
      </c>
      <c r="H80" s="420">
        <f>24415-4146-16025</f>
        <v>4244</v>
      </c>
      <c r="I80" s="420">
        <f>24415-4146-16025</f>
        <v>4244</v>
      </c>
      <c r="J80" s="286"/>
    </row>
    <row r="81" spans="1:10" s="11" customFormat="1">
      <c r="A81" s="472"/>
      <c r="B81" s="482"/>
      <c r="C81" s="496"/>
      <c r="D81" s="737"/>
      <c r="E81" s="1043"/>
      <c r="F81" s="733"/>
      <c r="G81" s="68" t="s">
        <v>83</v>
      </c>
      <c r="H81" s="421">
        <f>172324</f>
        <v>172324</v>
      </c>
      <c r="I81" s="421">
        <f>172324</f>
        <v>172324</v>
      </c>
      <c r="J81" s="296"/>
    </row>
    <row r="82" spans="1:10" s="11" customFormat="1" ht="13.5" thickBot="1">
      <c r="A82" s="475"/>
      <c r="B82" s="479"/>
      <c r="C82" s="495"/>
      <c r="D82" s="738"/>
      <c r="E82" s="1044"/>
      <c r="F82" s="734"/>
      <c r="G82" s="136" t="s">
        <v>12</v>
      </c>
      <c r="H82" s="303">
        <f>H81+H80</f>
        <v>176568</v>
      </c>
      <c r="I82" s="303">
        <f>I81+I80</f>
        <v>176568</v>
      </c>
      <c r="J82" s="461"/>
    </row>
    <row r="83" spans="1:10" s="11" customFormat="1" ht="17.25" customHeight="1">
      <c r="A83" s="477" t="s">
        <v>5</v>
      </c>
      <c r="B83" s="478" t="s">
        <v>6</v>
      </c>
      <c r="C83" s="494" t="s">
        <v>7</v>
      </c>
      <c r="D83" s="1013" t="s">
        <v>110</v>
      </c>
      <c r="E83" s="1042" t="s">
        <v>80</v>
      </c>
      <c r="F83" s="732" t="s">
        <v>42</v>
      </c>
      <c r="G83" s="60" t="s">
        <v>82</v>
      </c>
      <c r="H83" s="422">
        <f>2.1/3.4528*1000</f>
        <v>608</v>
      </c>
      <c r="I83" s="422">
        <f>2.1/3.4528*1000</f>
        <v>608</v>
      </c>
      <c r="J83" s="286"/>
    </row>
    <row r="84" spans="1:10" s="11" customFormat="1">
      <c r="A84" s="472"/>
      <c r="B84" s="482"/>
      <c r="C84" s="496"/>
      <c r="D84" s="737"/>
      <c r="E84" s="1043"/>
      <c r="F84" s="733"/>
      <c r="G84" s="68" t="s">
        <v>11</v>
      </c>
      <c r="H84" s="294">
        <f>12/3.4528*1000</f>
        <v>3475</v>
      </c>
      <c r="I84" s="294">
        <f>12/3.4528*1000</f>
        <v>3475</v>
      </c>
      <c r="J84" s="296"/>
    </row>
    <row r="85" spans="1:10" s="11" customFormat="1" ht="13.5" thickBot="1">
      <c r="A85" s="475"/>
      <c r="B85" s="479"/>
      <c r="C85" s="495"/>
      <c r="D85" s="738"/>
      <c r="E85" s="1044"/>
      <c r="F85" s="734"/>
      <c r="G85" s="93" t="s">
        <v>12</v>
      </c>
      <c r="H85" s="303">
        <f>H84+H83</f>
        <v>4083</v>
      </c>
      <c r="I85" s="303">
        <f>I84+I83</f>
        <v>4083</v>
      </c>
      <c r="J85" s="461"/>
    </row>
    <row r="86" spans="1:10" s="2" customFormat="1" ht="24" customHeight="1">
      <c r="A86" s="1045" t="s">
        <v>5</v>
      </c>
      <c r="B86" s="1048" t="s">
        <v>6</v>
      </c>
      <c r="C86" s="764" t="s">
        <v>8</v>
      </c>
      <c r="D86" s="783" t="s">
        <v>23</v>
      </c>
      <c r="E86" s="1015" t="s">
        <v>91</v>
      </c>
      <c r="F86" s="747" t="s">
        <v>42</v>
      </c>
      <c r="G86" s="10" t="s">
        <v>9</v>
      </c>
      <c r="H86" s="422">
        <f>33972+68039</f>
        <v>102011</v>
      </c>
      <c r="I86" s="422">
        <f>33972+68039</f>
        <v>102011</v>
      </c>
      <c r="J86" s="284"/>
    </row>
    <row r="87" spans="1:10" s="2" customFormat="1" ht="23.25" customHeight="1">
      <c r="A87" s="1046"/>
      <c r="B87" s="1049"/>
      <c r="C87" s="765"/>
      <c r="D87" s="1014"/>
      <c r="E87" s="1016"/>
      <c r="F87" s="748"/>
      <c r="G87" s="13" t="s">
        <v>11</v>
      </c>
      <c r="H87" s="294">
        <f>665.1/3.4528*1000</f>
        <v>192626</v>
      </c>
      <c r="I87" s="294">
        <f>665.1/3.4528*1000</f>
        <v>192626</v>
      </c>
      <c r="J87" s="261"/>
    </row>
    <row r="88" spans="1:10" s="2" customFormat="1" ht="20.25" customHeight="1" thickBot="1">
      <c r="A88" s="1047"/>
      <c r="B88" s="1050"/>
      <c r="C88" s="766"/>
      <c r="D88" s="785"/>
      <c r="E88" s="1017"/>
      <c r="F88" s="749"/>
      <c r="G88" s="137" t="s">
        <v>12</v>
      </c>
      <c r="H88" s="289">
        <f>SUM(H86:H87)</f>
        <v>294637</v>
      </c>
      <c r="I88" s="289">
        <f>SUM(I86:I87)</f>
        <v>294637</v>
      </c>
      <c r="J88" s="287"/>
    </row>
    <row r="89" spans="1:10" s="2" customFormat="1" ht="13.5" thickBot="1">
      <c r="A89" s="129" t="s">
        <v>5</v>
      </c>
      <c r="B89" s="21" t="s">
        <v>6</v>
      </c>
      <c r="C89" s="751" t="s">
        <v>13</v>
      </c>
      <c r="D89" s="752"/>
      <c r="E89" s="752"/>
      <c r="F89" s="752"/>
      <c r="G89" s="753"/>
      <c r="H89" s="334">
        <f t="shared" ref="H89:I89" si="11">H88+H79+H82+H85</f>
        <v>893446</v>
      </c>
      <c r="I89" s="334">
        <f t="shared" si="11"/>
        <v>893446</v>
      </c>
      <c r="J89" s="266"/>
    </row>
    <row r="90" spans="1:10" s="2" customFormat="1" ht="13.5" thickBot="1">
      <c r="A90" s="477" t="s">
        <v>5</v>
      </c>
      <c r="B90" s="69" t="s">
        <v>7</v>
      </c>
      <c r="C90" s="754" t="s">
        <v>33</v>
      </c>
      <c r="D90" s="755"/>
      <c r="E90" s="755"/>
      <c r="F90" s="755"/>
      <c r="G90" s="755"/>
      <c r="H90" s="755"/>
      <c r="I90" s="755"/>
      <c r="J90" s="757"/>
    </row>
    <row r="91" spans="1:10" s="11" customFormat="1" ht="21" customHeight="1">
      <c r="A91" s="1029" t="s">
        <v>5</v>
      </c>
      <c r="B91" s="744" t="s">
        <v>7</v>
      </c>
      <c r="C91" s="767" t="s">
        <v>5</v>
      </c>
      <c r="D91" s="783" t="s">
        <v>52</v>
      </c>
      <c r="E91" s="773" t="s">
        <v>79</v>
      </c>
      <c r="F91" s="747" t="s">
        <v>42</v>
      </c>
      <c r="G91" s="10" t="s">
        <v>9</v>
      </c>
      <c r="H91" s="462">
        <f>16.5/3.4528*1000</f>
        <v>4779</v>
      </c>
      <c r="I91" s="463">
        <f>16.5/3.4528*1000</f>
        <v>4779</v>
      </c>
      <c r="J91" s="383"/>
    </row>
    <row r="92" spans="1:10" s="11" customFormat="1" ht="18" customHeight="1">
      <c r="A92" s="1033"/>
      <c r="B92" s="745"/>
      <c r="C92" s="768"/>
      <c r="D92" s="784"/>
      <c r="E92" s="774"/>
      <c r="F92" s="776"/>
      <c r="G92" s="19" t="s">
        <v>11</v>
      </c>
      <c r="H92" s="464">
        <f>93.1/3.4528*1000</f>
        <v>26964</v>
      </c>
      <c r="I92" s="331">
        <f>93.1/3.4528*1000</f>
        <v>26964</v>
      </c>
      <c r="J92" s="384"/>
    </row>
    <row r="93" spans="1:10" s="11" customFormat="1" ht="15" customHeight="1" thickBot="1">
      <c r="A93" s="1030"/>
      <c r="B93" s="746"/>
      <c r="C93" s="769"/>
      <c r="D93" s="785"/>
      <c r="E93" s="775"/>
      <c r="F93" s="749"/>
      <c r="G93" s="209" t="s">
        <v>12</v>
      </c>
      <c r="H93" s="337">
        <f>H92+H91</f>
        <v>31743</v>
      </c>
      <c r="I93" s="337">
        <f>I92+I91</f>
        <v>31743</v>
      </c>
      <c r="J93" s="337"/>
    </row>
    <row r="94" spans="1:10" s="2" customFormat="1" ht="31.5" customHeight="1">
      <c r="A94" s="1033" t="s">
        <v>5</v>
      </c>
      <c r="B94" s="745" t="s">
        <v>7</v>
      </c>
      <c r="C94" s="768" t="s">
        <v>6</v>
      </c>
      <c r="D94" s="1039" t="s">
        <v>202</v>
      </c>
      <c r="E94" s="788"/>
      <c r="F94" s="748" t="s">
        <v>42</v>
      </c>
      <c r="G94" s="44" t="s">
        <v>9</v>
      </c>
      <c r="H94" s="446">
        <v>3395</v>
      </c>
      <c r="I94" s="446">
        <v>3395</v>
      </c>
      <c r="J94" s="284"/>
    </row>
    <row r="95" spans="1:10" s="2" customFormat="1" ht="36.75" customHeight="1">
      <c r="A95" s="1033"/>
      <c r="B95" s="745"/>
      <c r="C95" s="768"/>
      <c r="D95" s="1040"/>
      <c r="E95" s="789"/>
      <c r="F95" s="790"/>
      <c r="G95" s="19" t="s">
        <v>200</v>
      </c>
      <c r="H95" s="447"/>
      <c r="I95" s="447"/>
      <c r="J95" s="290"/>
    </row>
    <row r="96" spans="1:10" s="2" customFormat="1" ht="35.25" customHeight="1" thickBot="1">
      <c r="A96" s="1030"/>
      <c r="B96" s="746"/>
      <c r="C96" s="769"/>
      <c r="D96" s="1041"/>
      <c r="E96" s="782"/>
      <c r="F96" s="749"/>
      <c r="G96" s="89" t="s">
        <v>12</v>
      </c>
      <c r="H96" s="287">
        <f>H94</f>
        <v>3395</v>
      </c>
      <c r="I96" s="287">
        <f>I94+I95</f>
        <v>3395</v>
      </c>
      <c r="J96" s="287"/>
    </row>
    <row r="97" spans="1:10" s="2" customFormat="1" ht="22.5" customHeight="1">
      <c r="A97" s="1029" t="s">
        <v>5</v>
      </c>
      <c r="B97" s="744" t="s">
        <v>7</v>
      </c>
      <c r="C97" s="1031" t="s">
        <v>7</v>
      </c>
      <c r="D97" s="779" t="s">
        <v>111</v>
      </c>
      <c r="E97" s="781"/>
      <c r="F97" s="747" t="s">
        <v>42</v>
      </c>
      <c r="G97" s="44" t="s">
        <v>11</v>
      </c>
      <c r="H97" s="324">
        <f>3/3.4528*1000</f>
        <v>869</v>
      </c>
      <c r="I97" s="330">
        <f>3/3.4528*1000</f>
        <v>869</v>
      </c>
      <c r="J97" s="284"/>
    </row>
    <row r="98" spans="1:10" s="2" customFormat="1" ht="13.5" customHeight="1" thickBot="1">
      <c r="A98" s="1030"/>
      <c r="B98" s="746"/>
      <c r="C98" s="1032"/>
      <c r="D98" s="780"/>
      <c r="E98" s="782"/>
      <c r="F98" s="749"/>
      <c r="G98" s="89" t="s">
        <v>12</v>
      </c>
      <c r="H98" s="287">
        <f>H97</f>
        <v>869</v>
      </c>
      <c r="I98" s="287">
        <f>I97</f>
        <v>869</v>
      </c>
      <c r="J98" s="287"/>
    </row>
    <row r="99" spans="1:10" s="2" customFormat="1" ht="16.5" customHeight="1">
      <c r="A99" s="1033" t="s">
        <v>5</v>
      </c>
      <c r="B99" s="745" t="s">
        <v>7</v>
      </c>
      <c r="C99" s="1031" t="s">
        <v>8</v>
      </c>
      <c r="D99" s="786" t="s">
        <v>194</v>
      </c>
      <c r="E99" s="788"/>
      <c r="F99" s="748" t="s">
        <v>42</v>
      </c>
      <c r="G99" s="19" t="s">
        <v>9</v>
      </c>
      <c r="H99" s="276">
        <v>1146</v>
      </c>
      <c r="I99" s="292">
        <v>1146</v>
      </c>
      <c r="J99" s="288"/>
    </row>
    <row r="100" spans="1:10" s="2" customFormat="1" ht="11.25" customHeight="1">
      <c r="A100" s="1033"/>
      <c r="B100" s="745"/>
      <c r="C100" s="1034"/>
      <c r="D100" s="787"/>
      <c r="E100" s="789"/>
      <c r="F100" s="790"/>
      <c r="G100" s="19" t="s">
        <v>9</v>
      </c>
      <c r="H100" s="416">
        <v>3000</v>
      </c>
      <c r="I100" s="442">
        <v>3000</v>
      </c>
      <c r="J100" s="290"/>
    </row>
    <row r="101" spans="1:10" s="2" customFormat="1" ht="15.75" customHeight="1">
      <c r="A101" s="1033"/>
      <c r="B101" s="745"/>
      <c r="C101" s="1034"/>
      <c r="D101" s="787"/>
      <c r="E101" s="789"/>
      <c r="F101" s="790"/>
      <c r="G101" s="19" t="s">
        <v>11</v>
      </c>
      <c r="H101" s="416">
        <v>3996</v>
      </c>
      <c r="I101" s="442">
        <v>3996</v>
      </c>
      <c r="J101" s="261"/>
    </row>
    <row r="102" spans="1:10" s="2" customFormat="1" ht="14.25" customHeight="1" thickBot="1">
      <c r="A102" s="1030"/>
      <c r="B102" s="746"/>
      <c r="C102" s="1032"/>
      <c r="D102" s="780"/>
      <c r="E102" s="782"/>
      <c r="F102" s="749"/>
      <c r="G102" s="89" t="s">
        <v>12</v>
      </c>
      <c r="H102" s="287">
        <f>SUM(H99:H101)</f>
        <v>8142</v>
      </c>
      <c r="I102" s="287">
        <f>SUM(I99:I101)</f>
        <v>8142</v>
      </c>
      <c r="J102" s="287"/>
    </row>
    <row r="103" spans="1:10" s="2" customFormat="1" ht="13.5" thickBot="1">
      <c r="A103" s="475" t="s">
        <v>5</v>
      </c>
      <c r="B103" s="479" t="s">
        <v>7</v>
      </c>
      <c r="C103" s="1011" t="s">
        <v>13</v>
      </c>
      <c r="D103" s="753"/>
      <c r="E103" s="753"/>
      <c r="F103" s="753"/>
      <c r="G103" s="753"/>
      <c r="H103" s="458">
        <f>H98+H93+H102+H96</f>
        <v>44149</v>
      </c>
      <c r="I103" s="458">
        <f t="shared" ref="I103" si="12">I98+I93+I102+I96</f>
        <v>44149</v>
      </c>
      <c r="J103" s="459"/>
    </row>
    <row r="104" spans="1:10" s="2" customFormat="1" ht="15" customHeight="1" thickBot="1">
      <c r="A104" s="129" t="s">
        <v>5</v>
      </c>
      <c r="B104" s="21" t="s">
        <v>8</v>
      </c>
      <c r="C104" s="754" t="s">
        <v>53</v>
      </c>
      <c r="D104" s="755"/>
      <c r="E104" s="755"/>
      <c r="F104" s="755"/>
      <c r="G104" s="755"/>
      <c r="H104" s="755"/>
      <c r="I104" s="755"/>
      <c r="J104" s="757"/>
    </row>
    <row r="105" spans="1:10" s="2" customFormat="1" ht="38.25">
      <c r="A105" s="477" t="s">
        <v>5</v>
      </c>
      <c r="B105" s="478" t="s">
        <v>8</v>
      </c>
      <c r="C105" s="480" t="s">
        <v>5</v>
      </c>
      <c r="D105" s="134" t="s">
        <v>92</v>
      </c>
      <c r="E105" s="158"/>
      <c r="F105" s="160" t="s">
        <v>42</v>
      </c>
      <c r="G105" s="44" t="s">
        <v>9</v>
      </c>
      <c r="H105" s="353">
        <f>1454.2/3.4528*1000</f>
        <v>421165</v>
      </c>
      <c r="I105" s="358">
        <f>1454.2/3.4528*1000</f>
        <v>421165</v>
      </c>
      <c r="J105" s="381"/>
    </row>
    <row r="106" spans="1:10" s="2" customFormat="1" ht="25.5">
      <c r="A106" s="472"/>
      <c r="B106" s="482"/>
      <c r="C106" s="476"/>
      <c r="D106" s="484" t="s">
        <v>120</v>
      </c>
      <c r="E106" s="159"/>
      <c r="F106" s="161"/>
      <c r="G106" s="152"/>
      <c r="H106" s="328"/>
      <c r="I106" s="327"/>
      <c r="J106" s="279"/>
    </row>
    <row r="107" spans="1:10" s="2" customFormat="1">
      <c r="A107" s="472"/>
      <c r="B107" s="482"/>
      <c r="C107" s="476"/>
      <c r="D107" s="484" t="s">
        <v>135</v>
      </c>
      <c r="E107" s="159"/>
      <c r="F107" s="161"/>
      <c r="G107" s="152"/>
      <c r="H107" s="328"/>
      <c r="I107" s="327"/>
      <c r="J107" s="279"/>
    </row>
    <row r="108" spans="1:10" s="2" customFormat="1">
      <c r="A108" s="472"/>
      <c r="B108" s="482"/>
      <c r="C108" s="476"/>
      <c r="D108" s="471" t="s">
        <v>121</v>
      </c>
      <c r="E108" s="159"/>
      <c r="F108" s="161"/>
      <c r="G108" s="152"/>
      <c r="H108" s="328"/>
      <c r="I108" s="327"/>
      <c r="J108" s="279"/>
    </row>
    <row r="109" spans="1:10" s="2" customFormat="1">
      <c r="A109" s="472"/>
      <c r="B109" s="482"/>
      <c r="C109" s="476"/>
      <c r="D109" s="797" t="s">
        <v>197</v>
      </c>
      <c r="E109" s="159"/>
      <c r="F109" s="161"/>
      <c r="G109" s="152"/>
      <c r="H109" s="309"/>
      <c r="I109" s="262"/>
      <c r="J109" s="279"/>
    </row>
    <row r="110" spans="1:10" s="2" customFormat="1">
      <c r="A110" s="472"/>
      <c r="B110" s="482"/>
      <c r="C110" s="476"/>
      <c r="D110" s="1023"/>
      <c r="E110" s="159"/>
      <c r="F110" s="161"/>
      <c r="G110" s="152"/>
      <c r="H110" s="309"/>
      <c r="I110" s="262"/>
      <c r="J110" s="279"/>
    </row>
    <row r="111" spans="1:10" s="2" customFormat="1" ht="37.5" customHeight="1">
      <c r="A111" s="472"/>
      <c r="B111" s="482"/>
      <c r="C111" s="476"/>
      <c r="D111" s="1027"/>
      <c r="E111" s="159"/>
      <c r="F111" s="161"/>
      <c r="G111" s="152"/>
      <c r="H111" s="309"/>
      <c r="I111" s="262"/>
      <c r="J111" s="279"/>
    </row>
    <row r="112" spans="1:10" s="2" customFormat="1" ht="38.25">
      <c r="A112" s="472"/>
      <c r="B112" s="482"/>
      <c r="C112" s="476"/>
      <c r="D112" s="489" t="s">
        <v>174</v>
      </c>
      <c r="E112" s="159"/>
      <c r="F112" s="161"/>
      <c r="G112" s="152"/>
      <c r="H112" s="328"/>
      <c r="I112" s="327"/>
      <c r="J112" s="279"/>
    </row>
    <row r="113" spans="1:10" s="2" customFormat="1" ht="19.5" customHeight="1">
      <c r="A113" s="472"/>
      <c r="B113" s="482"/>
      <c r="C113" s="476"/>
      <c r="D113" s="809" t="s">
        <v>112</v>
      </c>
      <c r="E113" s="159"/>
      <c r="F113" s="161"/>
      <c r="G113" s="12"/>
      <c r="H113" s="310"/>
      <c r="I113" s="331"/>
      <c r="J113" s="382"/>
    </row>
    <row r="114" spans="1:10" s="2" customFormat="1" ht="15.75" customHeight="1" thickBot="1">
      <c r="A114" s="128"/>
      <c r="B114" s="85"/>
      <c r="C114" s="197"/>
      <c r="D114" s="1028"/>
      <c r="E114" s="211"/>
      <c r="F114" s="212"/>
      <c r="G114" s="89" t="s">
        <v>12</v>
      </c>
      <c r="H114" s="285">
        <f t="shared" ref="H114:I114" si="13">H105</f>
        <v>421165</v>
      </c>
      <c r="I114" s="282">
        <f t="shared" si="13"/>
        <v>421165</v>
      </c>
      <c r="J114" s="385"/>
    </row>
    <row r="115" spans="1:10" s="2" customFormat="1" ht="19.5" customHeight="1">
      <c r="A115" s="1033" t="s">
        <v>5</v>
      </c>
      <c r="B115" s="745" t="s">
        <v>8</v>
      </c>
      <c r="C115" s="768" t="s">
        <v>6</v>
      </c>
      <c r="D115" s="800" t="s">
        <v>81</v>
      </c>
      <c r="E115" s="803" t="s">
        <v>57</v>
      </c>
      <c r="F115" s="790" t="s">
        <v>43</v>
      </c>
      <c r="G115" s="55" t="s">
        <v>9</v>
      </c>
      <c r="H115" s="324">
        <v>41693</v>
      </c>
      <c r="I115" s="330">
        <v>41693</v>
      </c>
      <c r="J115" s="382"/>
    </row>
    <row r="116" spans="1:10" s="2" customFormat="1" ht="22.5" customHeight="1">
      <c r="A116" s="1033"/>
      <c r="B116" s="745"/>
      <c r="C116" s="768"/>
      <c r="D116" s="801"/>
      <c r="E116" s="803"/>
      <c r="F116" s="790"/>
      <c r="G116" s="55" t="s">
        <v>82</v>
      </c>
      <c r="H116" s="291">
        <v>0</v>
      </c>
      <c r="I116" s="264">
        <v>0</v>
      </c>
      <c r="J116" s="382"/>
    </row>
    <row r="117" spans="1:10" s="2" customFormat="1" ht="14.25" customHeight="1" thickBot="1">
      <c r="A117" s="1030"/>
      <c r="B117" s="746"/>
      <c r="C117" s="769"/>
      <c r="D117" s="802"/>
      <c r="E117" s="804"/>
      <c r="F117" s="805"/>
      <c r="G117" s="89" t="s">
        <v>12</v>
      </c>
      <c r="H117" s="289">
        <f t="shared" ref="H117:I117" si="14">H116+H115</f>
        <v>41693</v>
      </c>
      <c r="I117" s="287">
        <f t="shared" si="14"/>
        <v>41693</v>
      </c>
      <c r="J117" s="287"/>
    </row>
    <row r="118" spans="1:10" s="2" customFormat="1" ht="13.5" thickBot="1">
      <c r="A118" s="129" t="s">
        <v>5</v>
      </c>
      <c r="B118" s="9" t="s">
        <v>8</v>
      </c>
      <c r="C118" s="751" t="s">
        <v>13</v>
      </c>
      <c r="D118" s="752"/>
      <c r="E118" s="752"/>
      <c r="F118" s="752"/>
      <c r="G118" s="752"/>
      <c r="H118" s="311">
        <f>H117+H114</f>
        <v>462858</v>
      </c>
      <c r="I118" s="308">
        <f>I117+I114</f>
        <v>462858</v>
      </c>
      <c r="J118" s="448"/>
    </row>
    <row r="119" spans="1:10" s="11" customFormat="1" ht="13.5" thickBot="1">
      <c r="A119" s="129" t="s">
        <v>5</v>
      </c>
      <c r="B119" s="1035" t="s">
        <v>15</v>
      </c>
      <c r="C119" s="1036"/>
      <c r="D119" s="1036"/>
      <c r="E119" s="1036"/>
      <c r="F119" s="1036"/>
      <c r="G119" s="1037"/>
      <c r="H119" s="312">
        <f>H118+H103+H71+H89</f>
        <v>18237085</v>
      </c>
      <c r="I119" s="313">
        <f>I118+I103+I71+I89</f>
        <v>18008080</v>
      </c>
      <c r="J119" s="449">
        <f>J118+J103+J71+J89</f>
        <v>-229005</v>
      </c>
    </row>
    <row r="120" spans="1:10" s="11" customFormat="1" ht="13.5" thickBot="1">
      <c r="A120" s="48" t="s">
        <v>7</v>
      </c>
      <c r="B120" s="835" t="s">
        <v>14</v>
      </c>
      <c r="C120" s="835"/>
      <c r="D120" s="835"/>
      <c r="E120" s="835"/>
      <c r="F120" s="835"/>
      <c r="G120" s="836"/>
      <c r="H120" s="314">
        <f>H119</f>
        <v>18237085</v>
      </c>
      <c r="I120" s="332">
        <f>I119</f>
        <v>18008080</v>
      </c>
      <c r="J120" s="450">
        <f t="shared" ref="J120" si="15">J119</f>
        <v>-229005</v>
      </c>
    </row>
    <row r="121" spans="1:10" s="54" customFormat="1">
      <c r="A121" s="1038"/>
      <c r="B121" s="1038"/>
      <c r="C121" s="1038"/>
      <c r="D121" s="1038"/>
      <c r="E121" s="1038"/>
      <c r="F121" s="1038"/>
      <c r="G121" s="1038"/>
      <c r="H121" s="1038"/>
      <c r="I121" s="1038"/>
      <c r="J121" s="1038"/>
    </row>
    <row r="122" spans="1:10" s="11" customFormat="1">
      <c r="A122" s="23"/>
      <c r="B122" s="7"/>
      <c r="C122" s="847" t="s">
        <v>18</v>
      </c>
      <c r="D122" s="847"/>
      <c r="E122" s="847"/>
      <c r="F122" s="847"/>
      <c r="G122" s="847"/>
      <c r="H122" s="847"/>
      <c r="I122" s="847"/>
      <c r="J122" s="847"/>
    </row>
    <row r="123" spans="1:10" s="11" customFormat="1" ht="13.5" thickBot="1">
      <c r="A123" s="23"/>
      <c r="B123" s="22"/>
      <c r="C123" s="22"/>
      <c r="D123" s="22"/>
      <c r="E123" s="27"/>
      <c r="F123" s="43"/>
      <c r="J123" s="14"/>
    </row>
    <row r="124" spans="1:10" s="11" customFormat="1" ht="57" customHeight="1" thickBot="1">
      <c r="A124" s="2"/>
      <c r="B124" s="2"/>
      <c r="C124" s="848" t="s">
        <v>16</v>
      </c>
      <c r="D124" s="849"/>
      <c r="E124" s="849"/>
      <c r="F124" s="849"/>
      <c r="G124" s="850"/>
      <c r="H124" s="32" t="s">
        <v>115</v>
      </c>
      <c r="I124" s="32" t="s">
        <v>177</v>
      </c>
      <c r="J124" s="32" t="s">
        <v>178</v>
      </c>
    </row>
    <row r="125" spans="1:10" s="11" customFormat="1">
      <c r="A125" s="2"/>
      <c r="B125" s="2"/>
      <c r="C125" s="840" t="s">
        <v>19</v>
      </c>
      <c r="D125" s="841"/>
      <c r="E125" s="841"/>
      <c r="F125" s="841"/>
      <c r="G125" s="842"/>
      <c r="H125" s="315">
        <f ca="1">H126+H136+H135+H134</f>
        <v>18008547</v>
      </c>
      <c r="I125" s="315">
        <f t="shared" ref="I125" ca="1" si="16">I126+I136+I135+I134</f>
        <v>17779542</v>
      </c>
      <c r="J125" s="409">
        <f>J126+J136+J135+J134</f>
        <v>-229005</v>
      </c>
    </row>
    <row r="126" spans="1:10" s="11" customFormat="1">
      <c r="A126" s="2"/>
      <c r="B126" s="2"/>
      <c r="C126" s="843" t="s">
        <v>25</v>
      </c>
      <c r="D126" s="844"/>
      <c r="E126" s="844"/>
      <c r="F126" s="844"/>
      <c r="G126" s="845"/>
      <c r="H126" s="316">
        <f ca="1">H127+H128+H129+H130+H131+H132+H133</f>
        <v>18001293</v>
      </c>
      <c r="I126" s="316">
        <f ca="1">I127+I128+I129+I130+I131+I132+I133</f>
        <v>17772288</v>
      </c>
      <c r="J126" s="410">
        <f>J127+J128+J129+J130+J131+J132+J133</f>
        <v>-229005</v>
      </c>
    </row>
    <row r="127" spans="1:10" s="11" customFormat="1">
      <c r="A127" s="2"/>
      <c r="B127" s="2"/>
      <c r="C127" s="820" t="s">
        <v>45</v>
      </c>
      <c r="D127" s="821"/>
      <c r="E127" s="821"/>
      <c r="F127" s="821"/>
      <c r="G127" s="822"/>
      <c r="H127" s="318">
        <f>SUMIF(G13:G120,"sb",H13:H120)</f>
        <v>11937519</v>
      </c>
      <c r="I127" s="318">
        <f>SUMIF(G13:G120,"sb",I13:I120)</f>
        <v>11717302</v>
      </c>
      <c r="J127" s="411">
        <f>I127-H127</f>
        <v>-220217</v>
      </c>
    </row>
    <row r="128" spans="1:10" s="11" customFormat="1" ht="13.5" customHeight="1">
      <c r="A128" s="2"/>
      <c r="B128" s="2"/>
      <c r="C128" s="857" t="s">
        <v>89</v>
      </c>
      <c r="D128" s="858"/>
      <c r="E128" s="858"/>
      <c r="F128" s="858"/>
      <c r="G128" s="859"/>
      <c r="H128" s="318">
        <f>SUMIF(G13:G120,"sb(VR)",H13:H120)</f>
        <v>25685</v>
      </c>
      <c r="I128" s="318">
        <f>SUMIF(G13:G120,"sb(VR)",I13:I120)</f>
        <v>25685</v>
      </c>
      <c r="J128" s="411">
        <f>I128-H128</f>
        <v>0</v>
      </c>
    </row>
    <row r="129" spans="1:10" s="11" customFormat="1" ht="23.25" customHeight="1">
      <c r="A129" s="2"/>
      <c r="B129" s="2"/>
      <c r="C129" s="851" t="s">
        <v>38</v>
      </c>
      <c r="D129" s="852"/>
      <c r="E129" s="852"/>
      <c r="F129" s="852"/>
      <c r="G129" s="853"/>
      <c r="H129" s="318">
        <f>SUMIF(G14:G120,"sb(Vb)",H14:H120)</f>
        <v>1057644</v>
      </c>
      <c r="I129" s="318">
        <f>SUMIF(G14:G120,"sb(Vb)",I14:I120)</f>
        <v>1048856</v>
      </c>
      <c r="J129" s="411">
        <f>SUMIF(G14:G120,"sb(Vb)",J14:J120)</f>
        <v>-8788</v>
      </c>
    </row>
    <row r="130" spans="1:10" s="11" customFormat="1">
      <c r="A130" s="2"/>
      <c r="B130" s="2"/>
      <c r="C130" s="851" t="s">
        <v>84</v>
      </c>
      <c r="D130" s="852"/>
      <c r="E130" s="852"/>
      <c r="F130" s="852"/>
      <c r="G130" s="853"/>
      <c r="H130" s="318">
        <f ca="1">SUMIF(G13:G120,"sb(P)",H13:H118)</f>
        <v>172324</v>
      </c>
      <c r="I130" s="318">
        <f ca="1">SUMIF(G13:G120,"sb(P)",I13:I118)</f>
        <v>172324</v>
      </c>
      <c r="J130" s="411"/>
    </row>
    <row r="131" spans="1:10" s="2" customFormat="1">
      <c r="C131" s="791" t="s">
        <v>49</v>
      </c>
      <c r="D131" s="792"/>
      <c r="E131" s="792"/>
      <c r="F131" s="792"/>
      <c r="G131" s="793"/>
      <c r="H131" s="318">
        <f>SUMIF(G13:G120,"SB(SP)",H13:H120)</f>
        <v>4478</v>
      </c>
      <c r="I131" s="318">
        <f>SUMIF(G13:G120,"SB(SP)",I13:I120)</f>
        <v>4478</v>
      </c>
      <c r="J131" s="411">
        <f>SUMIF(G13:G120,"SB(SP)",J13:J120)</f>
        <v>0</v>
      </c>
    </row>
    <row r="132" spans="1:10" s="2" customFormat="1">
      <c r="C132" s="854" t="s">
        <v>186</v>
      </c>
      <c r="D132" s="855"/>
      <c r="E132" s="855"/>
      <c r="F132" s="855"/>
      <c r="G132" s="856"/>
      <c r="H132" s="386">
        <f>SUMIF(G13:G120,"sb(L)",H13:H120)</f>
        <v>4792058</v>
      </c>
      <c r="I132" s="386">
        <f>SUMIF(G13:G120,"sb(L)",I13:I120)</f>
        <v>4792058</v>
      </c>
      <c r="J132" s="412">
        <f>SUMIF(G13:G120,"sb(L)",J13:J120)</f>
        <v>0</v>
      </c>
    </row>
    <row r="133" spans="1:10" s="2" customFormat="1">
      <c r="C133" s="851" t="s">
        <v>35</v>
      </c>
      <c r="D133" s="852"/>
      <c r="E133" s="852"/>
      <c r="F133" s="852"/>
      <c r="G133" s="853"/>
      <c r="H133" s="318">
        <f>SUMIF(G6:G112,"SB(kpp)",H6:H112)</f>
        <v>11585</v>
      </c>
      <c r="I133" s="318">
        <f>SUMIF(G6:G112,"SB(kpp)",I6:I112)</f>
        <v>11585</v>
      </c>
      <c r="J133" s="411"/>
    </row>
    <row r="134" spans="1:10" s="2" customFormat="1">
      <c r="C134" s="823" t="s">
        <v>189</v>
      </c>
      <c r="D134" s="824"/>
      <c r="E134" s="824"/>
      <c r="F134" s="824"/>
      <c r="G134" s="825"/>
      <c r="H134" s="316">
        <f>SUMIF(G14:G121,"sb(SPL)",H14:H121)</f>
        <v>3181</v>
      </c>
      <c r="I134" s="316">
        <f>SUMIF(G14:G121,"sb(spl)",I14:I121)</f>
        <v>3181</v>
      </c>
      <c r="J134" s="410">
        <f>SUMIF(G14:G121,"sb(spL)",J14:J121)</f>
        <v>0</v>
      </c>
    </row>
    <row r="135" spans="1:10" s="2" customFormat="1">
      <c r="C135" s="823" t="s">
        <v>188</v>
      </c>
      <c r="D135" s="824"/>
      <c r="E135" s="824"/>
      <c r="F135" s="824"/>
      <c r="G135" s="825"/>
      <c r="H135" s="316">
        <f>SUMIF(G14:G121,"sb(VRL)",H14:H121)</f>
        <v>18</v>
      </c>
      <c r="I135" s="316">
        <f>SUMIF(G14:G121,"sb(VRL)",I14:I121)</f>
        <v>18</v>
      </c>
      <c r="J135" s="410">
        <f>SUMIF(G14:G121,"sb(VRL)",J14:J121)</f>
        <v>0</v>
      </c>
    </row>
    <row r="136" spans="1:10" s="2" customFormat="1">
      <c r="C136" s="823" t="s">
        <v>99</v>
      </c>
      <c r="D136" s="824"/>
      <c r="E136" s="824"/>
      <c r="F136" s="824"/>
      <c r="G136" s="825"/>
      <c r="H136" s="316">
        <f>SUMIF(G14:G120,"pf",H14:H120)</f>
        <v>4055</v>
      </c>
      <c r="I136" s="316">
        <f>SUMIF(G14:G120,"pf",I14:I120)</f>
        <v>4055</v>
      </c>
      <c r="J136" s="410"/>
    </row>
    <row r="137" spans="1:10" s="2" customFormat="1">
      <c r="C137" s="826" t="s">
        <v>20</v>
      </c>
      <c r="D137" s="827"/>
      <c r="E137" s="827"/>
      <c r="F137" s="827"/>
      <c r="G137" s="828"/>
      <c r="H137" s="320">
        <f t="shared" ref="H137:J137" si="17">SUM(H138:H140)</f>
        <v>228538</v>
      </c>
      <c r="I137" s="320">
        <f t="shared" si="17"/>
        <v>228538</v>
      </c>
      <c r="J137" s="413">
        <f t="shared" si="17"/>
        <v>0</v>
      </c>
    </row>
    <row r="138" spans="1:10" s="2" customFormat="1">
      <c r="C138" s="818" t="s">
        <v>46</v>
      </c>
      <c r="D138" s="819"/>
      <c r="E138" s="819"/>
      <c r="F138" s="819"/>
      <c r="G138" s="819"/>
      <c r="H138" s="318">
        <f>SUMIF(G13:G120,"es",H13:H120)</f>
        <v>227930</v>
      </c>
      <c r="I138" s="318">
        <f>SUMIF(G13:G120,"es",I13:I120)</f>
        <v>227930</v>
      </c>
      <c r="J138" s="319">
        <f>SUMIF(G13:G120,"es",J13:J120)</f>
        <v>0</v>
      </c>
    </row>
    <row r="139" spans="1:10" s="2" customFormat="1">
      <c r="C139" s="820" t="s">
        <v>47</v>
      </c>
      <c r="D139" s="821"/>
      <c r="E139" s="821"/>
      <c r="F139" s="821"/>
      <c r="G139" s="822"/>
      <c r="H139" s="318">
        <f>SUMIF(G13:G120,"lrvb",H13:H120)</f>
        <v>608</v>
      </c>
      <c r="I139" s="318">
        <f>SUMIF(G13:G120,"lrvb",I13:I120)</f>
        <v>608</v>
      </c>
      <c r="J139" s="411"/>
    </row>
    <row r="140" spans="1:10" s="2" customFormat="1">
      <c r="C140" s="851" t="s">
        <v>137</v>
      </c>
      <c r="D140" s="852"/>
      <c r="E140" s="852"/>
      <c r="F140" s="852"/>
      <c r="G140" s="853"/>
      <c r="H140" s="318">
        <f>SUMIF(G13:G120,"kt",H13:H120)</f>
        <v>0</v>
      </c>
      <c r="I140" s="318">
        <f>SUMIF(G13:G120,"kt",I13:I120)</f>
        <v>0</v>
      </c>
      <c r="J140" s="411"/>
    </row>
    <row r="141" spans="1:10" s="2" customFormat="1" ht="13.5" thickBot="1">
      <c r="C141" s="815" t="s">
        <v>21</v>
      </c>
      <c r="D141" s="816"/>
      <c r="E141" s="816"/>
      <c r="F141" s="816"/>
      <c r="G141" s="817"/>
      <c r="H141" s="322">
        <f ca="1">H125+H137</f>
        <v>18237085</v>
      </c>
      <c r="I141" s="322">
        <f ca="1">I125+I137</f>
        <v>18008080</v>
      </c>
      <c r="J141" s="414">
        <f>J137+J125</f>
        <v>-229005</v>
      </c>
    </row>
    <row r="142" spans="1:10" ht="12">
      <c r="C142" s="24"/>
      <c r="D142" s="71"/>
      <c r="E142" s="71"/>
      <c r="F142" s="401"/>
      <c r="G142" s="71"/>
      <c r="H142" s="25"/>
      <c r="I142" s="25"/>
      <c r="J142" s="25"/>
    </row>
    <row r="143" spans="1:10" ht="11.25">
      <c r="D143" s="1"/>
      <c r="E143" s="1"/>
      <c r="F143" s="1"/>
      <c r="H143" s="6"/>
      <c r="I143" s="6"/>
      <c r="J143" s="5"/>
    </row>
    <row r="144" spans="1:10" ht="11.25">
      <c r="D144" s="1"/>
      <c r="E144" s="1"/>
      <c r="F144" s="1"/>
      <c r="G144" s="5"/>
      <c r="H144" s="6"/>
      <c r="I144" s="6"/>
      <c r="J144" s="5"/>
    </row>
    <row r="145" spans="4:9">
      <c r="H145" s="5"/>
      <c r="I145" s="5"/>
    </row>
    <row r="146" spans="4:9">
      <c r="H146" s="5"/>
      <c r="I146" s="5"/>
    </row>
    <row r="147" spans="4:9" ht="11.25">
      <c r="D147" s="1"/>
      <c r="E147" s="1"/>
      <c r="F147" s="1"/>
      <c r="G147" s="4"/>
      <c r="H147" s="3"/>
      <c r="I147" s="3"/>
    </row>
    <row r="148" spans="4:9" ht="11.25">
      <c r="D148" s="1"/>
      <c r="E148" s="1"/>
      <c r="F148" s="1"/>
      <c r="G148" s="5"/>
      <c r="H148" s="6"/>
      <c r="I148" s="6"/>
    </row>
    <row r="149" spans="4:9" ht="11.25">
      <c r="D149" s="1"/>
      <c r="E149" s="1"/>
      <c r="F149" s="1"/>
      <c r="H149" s="6"/>
      <c r="I149" s="6"/>
    </row>
    <row r="150" spans="4:9" ht="11.25">
      <c r="D150" s="1"/>
      <c r="E150" s="1"/>
      <c r="F150" s="1"/>
      <c r="G150" s="5"/>
      <c r="H150" s="6"/>
      <c r="I150" s="6"/>
    </row>
    <row r="152" spans="4:9" ht="11.25">
      <c r="D152" s="1"/>
      <c r="E152" s="1"/>
      <c r="F152" s="1"/>
      <c r="G152" s="4"/>
    </row>
    <row r="153" spans="4:9" ht="11.25">
      <c r="D153" s="1"/>
      <c r="E153" s="1"/>
      <c r="F153" s="1"/>
      <c r="G153" s="5"/>
    </row>
    <row r="155" spans="4:9" ht="11.25">
      <c r="D155" s="1"/>
      <c r="E155" s="1"/>
      <c r="F155" s="1"/>
      <c r="G155" s="5"/>
    </row>
  </sheetData>
  <mergeCells count="159">
    <mergeCell ref="G1:J1"/>
    <mergeCell ref="C134:G134"/>
    <mergeCell ref="C135:G135"/>
    <mergeCell ref="G6:G8"/>
    <mergeCell ref="H6:H8"/>
    <mergeCell ref="I6:I8"/>
    <mergeCell ref="J6:J8"/>
    <mergeCell ref="A9:J9"/>
    <mergeCell ref="A10:J10"/>
    <mergeCell ref="B11:J11"/>
    <mergeCell ref="C12:J12"/>
    <mergeCell ref="D13:D25"/>
    <mergeCell ref="E13:E25"/>
    <mergeCell ref="F13:F25"/>
    <mergeCell ref="A15:A21"/>
    <mergeCell ref="B15:B21"/>
    <mergeCell ref="C15:C21"/>
    <mergeCell ref="A28:A29"/>
    <mergeCell ref="B28:B29"/>
    <mergeCell ref="C28:C29"/>
    <mergeCell ref="D28:D29"/>
    <mergeCell ref="E28:E29"/>
    <mergeCell ref="F28:F29"/>
    <mergeCell ref="A26:A27"/>
    <mergeCell ref="B26:B27"/>
    <mergeCell ref="A2:J2"/>
    <mergeCell ref="A3:J3"/>
    <mergeCell ref="A4:J4"/>
    <mergeCell ref="A6:A8"/>
    <mergeCell ref="B6:B8"/>
    <mergeCell ref="C6:C8"/>
    <mergeCell ref="D6:D8"/>
    <mergeCell ref="E6:E8"/>
    <mergeCell ref="F6:F8"/>
    <mergeCell ref="C26:C27"/>
    <mergeCell ref="D26:D27"/>
    <mergeCell ref="E26:E27"/>
    <mergeCell ref="F26:F27"/>
    <mergeCell ref="A32:A33"/>
    <mergeCell ref="B32:B33"/>
    <mergeCell ref="C32:C33"/>
    <mergeCell ref="D32:D33"/>
    <mergeCell ref="E32:E33"/>
    <mergeCell ref="F32:F33"/>
    <mergeCell ref="A30:A31"/>
    <mergeCell ref="B30:B31"/>
    <mergeCell ref="C30:C31"/>
    <mergeCell ref="D30:D31"/>
    <mergeCell ref="E30:E31"/>
    <mergeCell ref="F30:F31"/>
    <mergeCell ref="A42:A43"/>
    <mergeCell ref="B42:B43"/>
    <mergeCell ref="C42:C43"/>
    <mergeCell ref="D42:D43"/>
    <mergeCell ref="E42:E43"/>
    <mergeCell ref="F42:F43"/>
    <mergeCell ref="D37:D38"/>
    <mergeCell ref="E37:E38"/>
    <mergeCell ref="F37:F38"/>
    <mergeCell ref="A39:A41"/>
    <mergeCell ref="B39:B41"/>
    <mergeCell ref="C39:C41"/>
    <mergeCell ref="D39:D41"/>
    <mergeCell ref="E39:E41"/>
    <mergeCell ref="F39:F41"/>
    <mergeCell ref="E62:E64"/>
    <mergeCell ref="F62:F64"/>
    <mergeCell ref="A65:A66"/>
    <mergeCell ref="B65:B66"/>
    <mergeCell ref="C65:C66"/>
    <mergeCell ref="D65:D66"/>
    <mergeCell ref="E65:E66"/>
    <mergeCell ref="F65:F66"/>
    <mergeCell ref="D44:D46"/>
    <mergeCell ref="D47:D49"/>
    <mergeCell ref="D50:D51"/>
    <mergeCell ref="D55:D56"/>
    <mergeCell ref="D58:D59"/>
    <mergeCell ref="C71:G71"/>
    <mergeCell ref="C72:J72"/>
    <mergeCell ref="D75:D76"/>
    <mergeCell ref="D78:D79"/>
    <mergeCell ref="D80:D82"/>
    <mergeCell ref="E80:E82"/>
    <mergeCell ref="F80:F82"/>
    <mergeCell ref="A67:A70"/>
    <mergeCell ref="B67:B70"/>
    <mergeCell ref="C67:C70"/>
    <mergeCell ref="E67:E70"/>
    <mergeCell ref="F67:F70"/>
    <mergeCell ref="D73:D74"/>
    <mergeCell ref="E73:E76"/>
    <mergeCell ref="E77:E78"/>
    <mergeCell ref="F91:F93"/>
    <mergeCell ref="A94:A96"/>
    <mergeCell ref="B94:B96"/>
    <mergeCell ref="C94:C96"/>
    <mergeCell ref="D94:D96"/>
    <mergeCell ref="E94:E96"/>
    <mergeCell ref="F94:F96"/>
    <mergeCell ref="D83:D85"/>
    <mergeCell ref="E83:E85"/>
    <mergeCell ref="F83:F85"/>
    <mergeCell ref="A86:A88"/>
    <mergeCell ref="B86:B88"/>
    <mergeCell ref="C86:C88"/>
    <mergeCell ref="D86:D88"/>
    <mergeCell ref="E86:E88"/>
    <mergeCell ref="F86:F88"/>
    <mergeCell ref="C89:G89"/>
    <mergeCell ref="C90:J90"/>
    <mergeCell ref="A91:A93"/>
    <mergeCell ref="B91:B93"/>
    <mergeCell ref="C91:C93"/>
    <mergeCell ref="D91:D93"/>
    <mergeCell ref="E91:E93"/>
    <mergeCell ref="C133:G133"/>
    <mergeCell ref="C141:G141"/>
    <mergeCell ref="C136:G136"/>
    <mergeCell ref="C137:G137"/>
    <mergeCell ref="C138:G138"/>
    <mergeCell ref="C139:G139"/>
    <mergeCell ref="C140:G140"/>
    <mergeCell ref="C127:G127"/>
    <mergeCell ref="C128:G128"/>
    <mergeCell ref="C129:G129"/>
    <mergeCell ref="C130:G130"/>
    <mergeCell ref="C131:G131"/>
    <mergeCell ref="C132:G132"/>
    <mergeCell ref="C125:G125"/>
    <mergeCell ref="C126:G126"/>
    <mergeCell ref="C118:G118"/>
    <mergeCell ref="B119:G119"/>
    <mergeCell ref="B120:G120"/>
    <mergeCell ref="A115:A117"/>
    <mergeCell ref="B115:B117"/>
    <mergeCell ref="C115:C117"/>
    <mergeCell ref="D115:D117"/>
    <mergeCell ref="E115:E117"/>
    <mergeCell ref="F115:F117"/>
    <mergeCell ref="A121:J121"/>
    <mergeCell ref="C122:J122"/>
    <mergeCell ref="C124:G124"/>
    <mergeCell ref="C103:G103"/>
    <mergeCell ref="C104:J104"/>
    <mergeCell ref="D109:D111"/>
    <mergeCell ref="D113:D114"/>
    <mergeCell ref="A97:A98"/>
    <mergeCell ref="B97:B98"/>
    <mergeCell ref="C97:C98"/>
    <mergeCell ref="D97:D98"/>
    <mergeCell ref="E97:E98"/>
    <mergeCell ref="F97:F98"/>
    <mergeCell ref="A99:A102"/>
    <mergeCell ref="B99:B102"/>
    <mergeCell ref="C99:C102"/>
    <mergeCell ref="D99:D102"/>
    <mergeCell ref="E99:E102"/>
    <mergeCell ref="F99:F102"/>
  </mergeCells>
  <pageMargins left="0.78740157480314965" right="0.19685039370078741" top="0.78740157480314965" bottom="0.39370078740157483" header="0" footer="0"/>
  <pageSetup paperSize="9" scale="95" orientation="portrait" r:id="rId1"/>
  <rowBreaks count="1" manualBreakCount="1">
    <brk id="66"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5</vt:i4>
      </vt:variant>
    </vt:vector>
  </HeadingPairs>
  <TitlesOfParts>
    <vt:vector size="9" baseType="lpstr">
      <vt:lpstr>Asignavimų valdytojų kodai</vt:lpstr>
      <vt:lpstr>Ataskaita</vt:lpstr>
      <vt:lpstr>Priemonių suvestinė</vt:lpstr>
      <vt:lpstr>Lyginamasis variantas </vt:lpstr>
      <vt:lpstr>Ataskaita!Print_Area</vt:lpstr>
      <vt:lpstr>'Lyginamasis variantas '!Print_Area</vt:lpstr>
      <vt:lpstr>'Priemonių suvestinė'!Print_Area</vt:lpstr>
      <vt:lpstr>'Lyginamasis variantas '!Print_Titles</vt:lpstr>
      <vt:lpstr>'Priemonių suvestinė'!Print_Titles</vt:lpstr>
    </vt:vector>
  </TitlesOfParts>
  <Company>valdyba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Virginija Palaimiene</cp:lastModifiedBy>
  <cp:lastPrinted>2016-02-04T06:59:06Z</cp:lastPrinted>
  <dcterms:created xsi:type="dcterms:W3CDTF">2004-05-19T10:48:48Z</dcterms:created>
  <dcterms:modified xsi:type="dcterms:W3CDTF">2016-03-14T07:28:19Z</dcterms:modified>
</cp:coreProperties>
</file>