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Palaimiene\Desktop\T1-81\"/>
    </mc:Choice>
  </mc:AlternateContent>
  <bookViews>
    <workbookView xWindow="30" yWindow="2445" windowWidth="15480" windowHeight="8940" tabRatio="653"/>
  </bookViews>
  <sheets>
    <sheet name="Ataskaita" sheetId="16" r:id="rId1"/>
    <sheet name="Priemonių suvestinė" sheetId="11" r:id="rId2"/>
    <sheet name="Lyginamasis variantas" sheetId="15" state="hidden" r:id="rId3"/>
  </sheets>
  <definedNames>
    <definedName name="_xlnm.Print_Area" localSheetId="2">'Lyginamasis variantas'!$A$1:$K$109</definedName>
    <definedName name="_xlnm.Print_Area" localSheetId="1">'Priemonių suvestinė'!$A$1:$O$108</definedName>
    <definedName name="_xlnm.Print_Titles" localSheetId="2">'Lyginamasis variantas'!$6:$8</definedName>
    <definedName name="_xlnm.Print_Titles" localSheetId="1">'Priemonių suvestinė'!$4:$6</definedName>
  </definedNames>
  <calcPr calcId="152511" fullPrecision="0"/>
</workbook>
</file>

<file path=xl/calcChain.xml><?xml version="1.0" encoding="utf-8"?>
<calcChain xmlns="http://schemas.openxmlformats.org/spreadsheetml/2006/main">
  <c r="J101" i="11" l="1"/>
  <c r="J102" i="11"/>
  <c r="J107" i="11"/>
  <c r="J106" i="11"/>
  <c r="J105" i="11"/>
  <c r="J97" i="11"/>
  <c r="J73" i="11"/>
  <c r="J66" i="11"/>
  <c r="J33" i="11" l="1"/>
  <c r="J41" i="11"/>
  <c r="J43" i="11"/>
  <c r="J51" i="11"/>
  <c r="J59" i="11"/>
  <c r="J78" i="11"/>
  <c r="J82" i="11"/>
  <c r="J86" i="11"/>
  <c r="J87" i="11" s="1"/>
  <c r="M68" i="11" l="1"/>
  <c r="J28" i="11" l="1"/>
  <c r="J20" i="11"/>
  <c r="J98" i="11" s="1"/>
  <c r="J15" i="11"/>
  <c r="J99" i="11" l="1"/>
  <c r="J19" i="11"/>
  <c r="J103" i="11"/>
  <c r="J29" i="11"/>
  <c r="H84" i="11"/>
  <c r="H83" i="11"/>
  <c r="H80" i="11"/>
  <c r="H76" i="11"/>
  <c r="H68" i="11"/>
  <c r="H30" i="11"/>
  <c r="H32" i="11"/>
  <c r="H33" i="11" l="1"/>
  <c r="I101" i="11"/>
  <c r="I84" i="11" l="1"/>
  <c r="I100" i="11" s="1"/>
  <c r="I83" i="11"/>
  <c r="I86" i="11" s="1"/>
  <c r="I81" i="11"/>
  <c r="I102" i="11" s="1"/>
  <c r="I79" i="11"/>
  <c r="I77" i="11"/>
  <c r="I78" i="11" s="1"/>
  <c r="I68" i="11"/>
  <c r="I73" i="11" s="1"/>
  <c r="I64" i="11"/>
  <c r="I61" i="11"/>
  <c r="I58" i="11"/>
  <c r="I59" i="11" s="1"/>
  <c r="I53" i="11"/>
  <c r="I48" i="11"/>
  <c r="I47" i="11"/>
  <c r="I42" i="11"/>
  <c r="I43" i="11" s="1"/>
  <c r="I38" i="11"/>
  <c r="I41" i="11" s="1"/>
  <c r="I34" i="11"/>
  <c r="I32" i="11"/>
  <c r="I105" i="11" s="1"/>
  <c r="I30" i="11"/>
  <c r="I28" i="11"/>
  <c r="I27" i="11"/>
  <c r="I103" i="11" s="1"/>
  <c r="I25" i="11"/>
  <c r="I26" i="11" s="1"/>
  <c r="I20" i="11"/>
  <c r="I15" i="11"/>
  <c r="I97" i="11" l="1"/>
  <c r="I33" i="11"/>
  <c r="I19" i="11"/>
  <c r="I99" i="11"/>
  <c r="I29" i="11"/>
  <c r="I35" i="11"/>
  <c r="I106" i="11"/>
  <c r="I24" i="11"/>
  <c r="I98" i="11"/>
  <c r="I107" i="11"/>
  <c r="I51" i="11"/>
  <c r="I82" i="11"/>
  <c r="I87" i="11" s="1"/>
  <c r="I44" i="11"/>
  <c r="I66" i="11"/>
  <c r="I36" i="11" l="1"/>
  <c r="I96" i="11"/>
  <c r="I74" i="11"/>
  <c r="I88" i="11" l="1"/>
  <c r="I89" i="11" s="1"/>
  <c r="J29" i="15"/>
  <c r="J31" i="15" s="1"/>
  <c r="J34" i="15" s="1"/>
  <c r="J85" i="15" l="1"/>
  <c r="J86" i="15" s="1"/>
  <c r="H68" i="15" l="1"/>
  <c r="H77" i="15"/>
  <c r="H81" i="15"/>
  <c r="H20" i="11" l="1"/>
  <c r="I18" i="15"/>
  <c r="H73" i="11"/>
  <c r="I68" i="15"/>
  <c r="I81" i="15"/>
  <c r="H73" i="15" l="1"/>
  <c r="H102" i="15" l="1"/>
  <c r="I73" i="15" l="1"/>
  <c r="J102" i="15" l="1"/>
  <c r="H101" i="11" l="1"/>
  <c r="I102" i="15"/>
  <c r="I103" i="15" l="1"/>
  <c r="I89" i="15" l="1"/>
  <c r="I84" i="15"/>
  <c r="I83" i="15"/>
  <c r="I79" i="15"/>
  <c r="I82" i="15" s="1"/>
  <c r="I77" i="15"/>
  <c r="I78" i="15" s="1"/>
  <c r="I60" i="15"/>
  <c r="I98" i="15" s="1"/>
  <c r="I57" i="15"/>
  <c r="I66" i="15" s="1"/>
  <c r="I54" i="15"/>
  <c r="I55" i="15" s="1"/>
  <c r="I51" i="15"/>
  <c r="I46" i="15"/>
  <c r="I40" i="15"/>
  <c r="I41" i="15" s="1"/>
  <c r="I36" i="15"/>
  <c r="I39" i="15" s="1"/>
  <c r="I32" i="15"/>
  <c r="I30" i="15"/>
  <c r="I106" i="15" s="1"/>
  <c r="I28" i="15"/>
  <c r="I31" i="15" s="1"/>
  <c r="I26" i="15"/>
  <c r="I25" i="15"/>
  <c r="I23" i="15"/>
  <c r="I24" i="15" s="1"/>
  <c r="I13" i="15"/>
  <c r="I86" i="15" l="1"/>
  <c r="I27" i="15"/>
  <c r="I49" i="15"/>
  <c r="I74" i="15" s="1"/>
  <c r="I22" i="15"/>
  <c r="I99" i="15"/>
  <c r="I108" i="15"/>
  <c r="I104" i="15"/>
  <c r="I42" i="15"/>
  <c r="I33" i="15"/>
  <c r="I107" i="15"/>
  <c r="I101" i="15"/>
  <c r="I17" i="15"/>
  <c r="I100" i="15"/>
  <c r="I90" i="15"/>
  <c r="I34" i="15" l="1"/>
  <c r="I91" i="15" s="1"/>
  <c r="I92" i="15" s="1"/>
  <c r="I105" i="15"/>
  <c r="I97" i="15"/>
  <c r="I96" i="15" s="1"/>
  <c r="J108" i="15" l="1"/>
  <c r="J107" i="15"/>
  <c r="J106" i="15"/>
  <c r="J103" i="15"/>
  <c r="H103" i="15"/>
  <c r="J101" i="15"/>
  <c r="H89" i="15"/>
  <c r="J90" i="15"/>
  <c r="H84" i="15"/>
  <c r="H101" i="15" s="1"/>
  <c r="H83" i="15"/>
  <c r="H86" i="15" s="1"/>
  <c r="H79" i="15"/>
  <c r="J73" i="15"/>
  <c r="J66" i="15"/>
  <c r="H60" i="15"/>
  <c r="H57" i="15"/>
  <c r="H54" i="15"/>
  <c r="H51" i="15"/>
  <c r="H46" i="15"/>
  <c r="H45" i="15"/>
  <c r="H40" i="15"/>
  <c r="H41" i="15" s="1"/>
  <c r="H36" i="15"/>
  <c r="H39" i="15" s="1"/>
  <c r="H32" i="15"/>
  <c r="H107" i="15" s="1"/>
  <c r="H30" i="15"/>
  <c r="H106" i="15" s="1"/>
  <c r="H28" i="15"/>
  <c r="H31" i="15" s="1"/>
  <c r="H26" i="15"/>
  <c r="J104" i="15"/>
  <c r="H25" i="15"/>
  <c r="H23" i="15"/>
  <c r="H24" i="15" s="1"/>
  <c r="H18" i="15"/>
  <c r="H13" i="15"/>
  <c r="H17" i="15" s="1"/>
  <c r="J74" i="15" l="1"/>
  <c r="H78" i="15"/>
  <c r="H49" i="15"/>
  <c r="H99" i="15"/>
  <c r="H66" i="15"/>
  <c r="J99" i="15"/>
  <c r="H98" i="15"/>
  <c r="H82" i="15"/>
  <c r="H90" i="15" s="1"/>
  <c r="H55" i="15"/>
  <c r="H22" i="15"/>
  <c r="H104" i="15"/>
  <c r="J105" i="15"/>
  <c r="H42" i="15"/>
  <c r="H74" i="15"/>
  <c r="J98" i="15"/>
  <c r="H100" i="15"/>
  <c r="H27" i="15"/>
  <c r="J100" i="15"/>
  <c r="H108" i="15"/>
  <c r="H105" i="15" s="1"/>
  <c r="H33" i="15"/>
  <c r="H97" i="15" l="1"/>
  <c r="H96" i="15" s="1"/>
  <c r="J97" i="15"/>
  <c r="J96" i="15" s="1"/>
  <c r="J109" i="15" s="1"/>
  <c r="J91" i="15"/>
  <c r="J92" i="15" s="1"/>
  <c r="H34" i="15"/>
  <c r="H91" i="15" s="1"/>
  <c r="H92" i="15" s="1"/>
  <c r="H109" i="15" l="1"/>
  <c r="I109" i="15" l="1"/>
  <c r="H86" i="11" l="1"/>
  <c r="H61" i="11" l="1"/>
  <c r="H53" i="11" l="1"/>
  <c r="H15" i="11" l="1"/>
  <c r="H19" i="11" s="1"/>
  <c r="H28" i="11" l="1"/>
  <c r="H79" i="11"/>
  <c r="H82" i="11" s="1"/>
  <c r="H77" i="11"/>
  <c r="H78" i="11" s="1"/>
  <c r="H64" i="11"/>
  <c r="H66" i="11" s="1"/>
  <c r="H58" i="11"/>
  <c r="H59" i="11" s="1"/>
  <c r="H48" i="11"/>
  <c r="H47" i="11"/>
  <c r="H42" i="11"/>
  <c r="H38" i="11"/>
  <c r="H34" i="11"/>
  <c r="H27" i="11"/>
  <c r="H103" i="11" s="1"/>
  <c r="H25" i="11"/>
  <c r="H51" i="11" l="1"/>
  <c r="H87" i="11"/>
  <c r="H74" i="11"/>
  <c r="H35" i="11" l="1"/>
  <c r="L27" i="11" l="1"/>
  <c r="H29" i="11" l="1"/>
  <c r="H107" i="11" l="1"/>
  <c r="H106" i="11"/>
  <c r="H105" i="11"/>
  <c r="H102" i="11"/>
  <c r="H100" i="11"/>
  <c r="H99" i="11"/>
  <c r="H98" i="11"/>
  <c r="H97" i="11"/>
  <c r="H96" i="11" s="1"/>
  <c r="H43" i="11"/>
  <c r="H41" i="11"/>
  <c r="H26" i="11"/>
  <c r="H24" i="11"/>
  <c r="J100" i="11"/>
  <c r="J96" i="11" s="1"/>
  <c r="J95" i="11" s="1"/>
  <c r="J35" i="11"/>
  <c r="J26" i="11"/>
  <c r="J24" i="11"/>
  <c r="H95" i="11" l="1"/>
  <c r="J36" i="11"/>
  <c r="H36" i="11"/>
  <c r="H104" i="11"/>
  <c r="J74" i="11"/>
  <c r="H44" i="11"/>
  <c r="J104" i="11"/>
  <c r="J44" i="11"/>
  <c r="J88" i="11" l="1"/>
  <c r="J89" i="11" s="1"/>
  <c r="H88" i="11"/>
  <c r="H89" i="11" s="1"/>
  <c r="H108" i="11"/>
  <c r="J108" i="11"/>
  <c r="I95" i="11" l="1"/>
  <c r="I104" i="11"/>
  <c r="I108" i="11" l="1"/>
</calcChain>
</file>

<file path=xl/comments1.xml><?xml version="1.0" encoding="utf-8"?>
<comments xmlns="http://schemas.openxmlformats.org/spreadsheetml/2006/main">
  <authors>
    <author>Audra Cepiene</author>
  </authors>
  <commentList>
    <comment ref="M13" authorId="0" shapeId="0">
      <text>
        <r>
          <rPr>
            <sz val="9"/>
            <color indexed="81"/>
            <rFont val="Tahoma"/>
            <family val="2"/>
            <charset val="186"/>
          </rPr>
          <t xml:space="preserve">2015 metais Klaipėdoje nutiesta beveik 10 km naujų dviračių takų – </t>
        </r>
        <r>
          <rPr>
            <b/>
            <sz val="9"/>
            <color indexed="81"/>
            <rFont val="Tahoma"/>
            <family val="2"/>
            <charset val="186"/>
          </rPr>
          <t>7,22 km</t>
        </r>
        <r>
          <rPr>
            <sz val="9"/>
            <color indexed="81"/>
            <rFont val="Tahoma"/>
            <family val="2"/>
            <charset val="186"/>
          </rPr>
          <t xml:space="preserve"> ilgio dviračių takas nuo Biržos tilto iki Klaipėdos g. tilto Danės upės slėnyje ir </t>
        </r>
        <r>
          <rPr>
            <b/>
            <sz val="9"/>
            <color indexed="81"/>
            <rFont val="Tahoma"/>
            <family val="2"/>
            <charset val="186"/>
          </rPr>
          <t>2,3 km</t>
        </r>
        <r>
          <rPr>
            <sz val="9"/>
            <color indexed="81"/>
            <rFont val="Tahoma"/>
            <family val="2"/>
            <charset val="186"/>
          </rPr>
          <t xml:space="preserve"> takų kitose miesto vietose. Savivaldybės lėšomis pastatyti ir įrengti 5 dviračių garažai, 46 dviračių stovai. Iš viso šiuo metu mieste yra ~300 stovų. 2016 metais mieste pradės veikti dvi dviračių mainų sistemos.
Bendras dviračių takų ilgis Klaipėdos mieste šiandien sudaro </t>
        </r>
        <r>
          <rPr>
            <b/>
            <sz val="9"/>
            <color indexed="81"/>
            <rFont val="Tahoma"/>
            <family val="2"/>
            <charset val="186"/>
          </rPr>
          <t xml:space="preserve">106,864 </t>
        </r>
        <r>
          <rPr>
            <sz val="9"/>
            <color indexed="81"/>
            <rFont val="Tahoma"/>
            <family val="2"/>
            <charset val="186"/>
          </rPr>
          <t xml:space="preserve">km. Dviračių takų santykinis ilgis, tenkantis vienam gyventojui 2014 metais buvo 0,676 m, 2015 metais – 0,693 m.
</t>
        </r>
      </text>
    </comment>
    <comment ref="N21" authorId="0" shapeId="0">
      <text>
        <r>
          <rPr>
            <sz val="9"/>
            <color indexed="81"/>
            <rFont val="Tahoma"/>
            <family val="2"/>
            <charset val="186"/>
          </rPr>
          <t xml:space="preserve">Sutvarkytos šios pavienės užterštos teritorijos: įvažiavimas į Tilžės 73 ir 73A, Statybininkų pr. tęsinys ir Svajonės g. pakelės, Statybininkų pr.–Minijos g. sankryžos pakelės, Šilutės pl. (rytinė pusė) nuo Rimkų iki Statybininkų pr., Lelijų g. - Gėlių g. kampas, Tulpių g. prie Nr. 16 – Lelijų g., Teritorija Panevėžio g. gale už garažų, Strėvos g. link Mituvos g. ir daug kt. Talkų metu sutvarkytos šios viešos teritorijos: Melnragės, Girulių, Smiltynės pajūris, kopagūbris bei miško takai, miškas pagal Lideikio g., Poilsio ir kultūros parkas, Miesto ligoninės prieigos, Danės upės pakrantės, Vasaros estrados prieigos ir kt. </t>
        </r>
      </text>
    </comment>
    <comment ref="E28" authorId="0" shapeId="0">
      <text>
        <r>
          <rPr>
            <b/>
            <sz val="9"/>
            <color indexed="81"/>
            <rFont val="Tahoma"/>
            <family val="2"/>
            <charset val="186"/>
          </rPr>
          <t>KSP 2.1.3.17</t>
        </r>
        <r>
          <rPr>
            <sz val="9"/>
            <color indexed="81"/>
            <rFont val="Tahoma"/>
            <family val="2"/>
            <charset val="186"/>
          </rPr>
          <t xml:space="preserve"> Įrengti požemines ir pusiau požemines komunalinių atliekų ir antrinių žaliavų surinkimo konteinerių aikšteles
</t>
        </r>
      </text>
    </comment>
    <comment ref="D38" authorId="0" shapeId="0">
      <text>
        <r>
          <rPr>
            <sz val="9"/>
            <color indexed="81"/>
            <rFont val="Tahoma"/>
            <family val="2"/>
            <charset val="186"/>
          </rPr>
          <t>Pagal taryboje patvirtintą 2012-2016 m. programą</t>
        </r>
      </text>
    </comment>
    <comment ref="E38" authorId="0" shapeId="0">
      <text>
        <r>
          <rPr>
            <b/>
            <sz val="9"/>
            <color indexed="81"/>
            <rFont val="Tahoma"/>
            <family val="2"/>
            <charset val="186"/>
          </rPr>
          <t>KSP 2.3.3.1.</t>
        </r>
        <r>
          <rPr>
            <sz val="9"/>
            <color indexed="81"/>
            <rFont val="Tahoma"/>
            <family val="2"/>
            <charset val="186"/>
          </rPr>
          <t xml:space="preserve"> Vykdyti prevencines priemones, siekiant neviršyti leistinų oro taršos kietosiomis dalelėmis (KD10) normatyvų
</t>
        </r>
      </text>
    </comment>
    <comment ref="E42" authorId="0" shapeId="0">
      <text>
        <r>
          <rPr>
            <b/>
            <sz val="9"/>
            <color indexed="81"/>
            <rFont val="Tahoma"/>
            <family val="2"/>
            <charset val="186"/>
          </rPr>
          <t xml:space="preserve">KSP 2.3.3.2. </t>
        </r>
        <r>
          <rPr>
            <sz val="9"/>
            <color indexed="81"/>
            <rFont val="Tahoma"/>
            <family val="2"/>
            <charset val="186"/>
          </rPr>
          <t xml:space="preserve">Vykdyti visuomenės aplinkosauginį švietimą 
</t>
        </r>
      </text>
    </comment>
    <comment ref="E47" authorId="0" shapeId="0">
      <text>
        <r>
          <rPr>
            <b/>
            <sz val="9"/>
            <color indexed="81"/>
            <rFont val="Tahoma"/>
            <family val="2"/>
            <charset val="186"/>
          </rPr>
          <t>KSP 2.3.1.4.</t>
        </r>
        <r>
          <rPr>
            <sz val="9"/>
            <color indexed="81"/>
            <rFont val="Tahoma"/>
            <family val="2"/>
            <charset val="186"/>
          </rPr>
          <t xml:space="preserve">
Išvalyti užterštus ir rekultivuoti apleistus vandens telkinius, vykdyti jų stebėseną</t>
        </r>
      </text>
    </comment>
    <comment ref="K47" authorId="0" shapeId="0">
      <text>
        <r>
          <rPr>
            <sz val="9"/>
            <color indexed="81"/>
            <rFont val="Tahoma"/>
            <charset val="1"/>
          </rPr>
          <t>Valomų vandens telkinių plotas - 281,9 km2  bei žalųjų plotų prieigų iki 20 m plotas - 181,9 km2</t>
        </r>
      </text>
    </comment>
    <comment ref="D52" authorId="0" shapeId="0">
      <text>
        <r>
          <rPr>
            <b/>
            <sz val="9"/>
            <color indexed="81"/>
            <rFont val="Tahoma"/>
            <family val="2"/>
            <charset val="186"/>
          </rPr>
          <t>Priemonė. Želdynų ir želdinių apsaugos, tvarkymo ir kūrimo valdymas savivaldybėse</t>
        </r>
        <r>
          <rPr>
            <sz val="9"/>
            <color indexed="81"/>
            <rFont val="Tahoma"/>
            <family val="2"/>
            <charset val="186"/>
          </rPr>
          <t xml:space="preserve">
2.3.1 uždavinys. Užtikrinti žaliųjų miesto plotų vystymą</t>
        </r>
      </text>
    </comment>
    <comment ref="E53" authorId="0" shapeId="0">
      <text>
        <r>
          <rPr>
            <b/>
            <sz val="9"/>
            <color indexed="81"/>
            <rFont val="Tahoma"/>
            <family val="2"/>
            <charset val="186"/>
          </rPr>
          <t>KSP 2.3.1.1.</t>
        </r>
        <r>
          <rPr>
            <sz val="9"/>
            <color indexed="81"/>
            <rFont val="Tahoma"/>
            <family val="2"/>
            <charset val="186"/>
          </rPr>
          <t xml:space="preserve">
Planuoti ir įrengti apsauginius ir rekreacinius želdynus</t>
        </r>
      </text>
    </comment>
    <comment ref="E62" authorId="0" shapeId="0">
      <text>
        <r>
          <rPr>
            <b/>
            <sz val="9"/>
            <color indexed="81"/>
            <rFont val="Tahoma"/>
            <family val="2"/>
            <charset val="186"/>
          </rPr>
          <t xml:space="preserve">2.1.2.7. </t>
        </r>
        <r>
          <rPr>
            <sz val="9"/>
            <color indexed="81"/>
            <rFont val="Tahoma"/>
            <family val="2"/>
            <charset val="186"/>
          </rPr>
          <t>Vystyti dviračių, pėsčiųjų takų ir gatvių sistemą, didinant tinklo integralumą, rišlumą ir kokybę</t>
        </r>
      </text>
    </comment>
    <comment ref="E64" authorId="0" shapeId="0">
      <text>
        <r>
          <rPr>
            <b/>
            <sz val="9"/>
            <color indexed="81"/>
            <rFont val="Tahoma"/>
            <family val="2"/>
            <charset val="186"/>
          </rPr>
          <t xml:space="preserve">2.1.2.7. </t>
        </r>
        <r>
          <rPr>
            <sz val="9"/>
            <color indexed="81"/>
            <rFont val="Tahoma"/>
            <family val="2"/>
            <charset val="186"/>
          </rPr>
          <t>Vystyti dviračių, pėsčiųjų takų ir gatvių sistemą, didinant tinklo integralumą, rišlumą ir kokybę</t>
        </r>
      </text>
    </comment>
    <comment ref="E67" authorId="0" shapeId="0">
      <text>
        <r>
          <rPr>
            <b/>
            <sz val="9"/>
            <color indexed="81"/>
            <rFont val="Tahoma"/>
            <family val="2"/>
            <charset val="186"/>
          </rPr>
          <t>KSP 2.3.1.2.</t>
        </r>
        <r>
          <rPr>
            <sz val="9"/>
            <color indexed="81"/>
            <rFont val="Tahoma"/>
            <family val="2"/>
            <charset val="186"/>
          </rPr>
          <t xml:space="preserve">
Užtikrinti gamtinių vertybių apsaugą kuriant ir atnaujinant infrastruktūrą pajūrio ruože</t>
        </r>
      </text>
    </comment>
  </commentList>
</comments>
</file>

<file path=xl/comments2.xml><?xml version="1.0" encoding="utf-8"?>
<comments xmlns="http://schemas.openxmlformats.org/spreadsheetml/2006/main">
  <authors>
    <author>Audra Cepiene</author>
    <author>Sniega</author>
  </authors>
  <commentList>
    <comment ref="E26" authorId="0" shapeId="0">
      <text>
        <r>
          <rPr>
            <b/>
            <sz val="9"/>
            <color indexed="81"/>
            <rFont val="Tahoma"/>
            <family val="2"/>
            <charset val="186"/>
          </rPr>
          <t>KSP 2.1.3.17</t>
        </r>
        <r>
          <rPr>
            <sz val="9"/>
            <color indexed="81"/>
            <rFont val="Tahoma"/>
            <family val="2"/>
            <charset val="186"/>
          </rPr>
          <t xml:space="preserve"> Įrengti požemines ir pusiau požemines komunalinių atliekų ir antrinių žaliavų surinkimo konteinerių aikšteles
</t>
        </r>
      </text>
    </comment>
    <comment ref="D36" authorId="0" shapeId="0">
      <text>
        <r>
          <rPr>
            <sz val="9"/>
            <color indexed="81"/>
            <rFont val="Tahoma"/>
            <family val="2"/>
            <charset val="186"/>
          </rPr>
          <t>Pagal taryboje patvirtintą 2012-2016 m. programą</t>
        </r>
      </text>
    </comment>
    <comment ref="E36" authorId="0" shapeId="0">
      <text>
        <r>
          <rPr>
            <b/>
            <sz val="9"/>
            <color indexed="81"/>
            <rFont val="Tahoma"/>
            <family val="2"/>
            <charset val="186"/>
          </rPr>
          <t>KSP 2.3.3.1.</t>
        </r>
        <r>
          <rPr>
            <sz val="9"/>
            <color indexed="81"/>
            <rFont val="Tahoma"/>
            <family val="2"/>
            <charset val="186"/>
          </rPr>
          <t xml:space="preserve"> Vykdyti prevencines priemones, siekiant neviršyti leistinų oro taršos kietosiomis dalelėmis (KD10) normatyvų
</t>
        </r>
      </text>
    </comment>
    <comment ref="E40" authorId="0" shapeId="0">
      <text>
        <r>
          <rPr>
            <b/>
            <sz val="9"/>
            <color indexed="81"/>
            <rFont val="Tahoma"/>
            <family val="2"/>
            <charset val="186"/>
          </rPr>
          <t xml:space="preserve">KSP 2.3.3.2. </t>
        </r>
        <r>
          <rPr>
            <sz val="9"/>
            <color indexed="81"/>
            <rFont val="Tahoma"/>
            <family val="2"/>
            <charset val="186"/>
          </rPr>
          <t xml:space="preserve">Vykdyti visuomenės aplinkosauginį švietimą 
</t>
        </r>
      </text>
    </comment>
    <comment ref="E45" authorId="0" shapeId="0">
      <text>
        <r>
          <rPr>
            <b/>
            <sz val="9"/>
            <color indexed="81"/>
            <rFont val="Tahoma"/>
            <family val="2"/>
            <charset val="186"/>
          </rPr>
          <t>KSP 2.3.1.4.</t>
        </r>
        <r>
          <rPr>
            <sz val="9"/>
            <color indexed="81"/>
            <rFont val="Tahoma"/>
            <family val="2"/>
            <charset val="186"/>
          </rPr>
          <t xml:space="preserve">
Išvalyti užterštus ir rekultivuoti apleistus vandens telkinius, vykdyti jų stebėseną</t>
        </r>
      </text>
    </comment>
    <comment ref="D50" authorId="0" shapeId="0">
      <text>
        <r>
          <rPr>
            <b/>
            <sz val="9"/>
            <color indexed="81"/>
            <rFont val="Tahoma"/>
            <family val="2"/>
            <charset val="186"/>
          </rPr>
          <t>Priemonė. Želdynų ir želdinių apsaugos, tvarkymo ir kūrimo valdymas savivaldybėse</t>
        </r>
        <r>
          <rPr>
            <sz val="9"/>
            <color indexed="81"/>
            <rFont val="Tahoma"/>
            <family val="2"/>
            <charset val="186"/>
          </rPr>
          <t xml:space="preserve">
2.3.1 uždavinys. Užtikrinti žaliųjų miesto plotų vystymą</t>
        </r>
      </text>
    </comment>
    <comment ref="E51" authorId="0" shapeId="0">
      <text>
        <r>
          <rPr>
            <b/>
            <sz val="9"/>
            <color indexed="81"/>
            <rFont val="Tahoma"/>
            <family val="2"/>
            <charset val="186"/>
          </rPr>
          <t>KSP 2.3.1.1.</t>
        </r>
        <r>
          <rPr>
            <sz val="9"/>
            <color indexed="81"/>
            <rFont val="Tahoma"/>
            <family val="2"/>
            <charset val="186"/>
          </rPr>
          <t xml:space="preserve">
Planuoti ir įrengti apsauginius ir rekreacinius želdynus</t>
        </r>
      </text>
    </comment>
    <comment ref="E58" authorId="0" shapeId="0">
      <text>
        <r>
          <rPr>
            <b/>
            <sz val="9"/>
            <color indexed="81"/>
            <rFont val="Tahoma"/>
            <family val="2"/>
            <charset val="186"/>
          </rPr>
          <t xml:space="preserve">2.1.2.7. </t>
        </r>
        <r>
          <rPr>
            <sz val="9"/>
            <color indexed="81"/>
            <rFont val="Tahoma"/>
            <family val="2"/>
            <charset val="186"/>
          </rPr>
          <t>Vystyti dviračių, pėsčiųjų takų ir gatvių sistemą, didinant tinklo integralumą, rišlumą ir kokybę</t>
        </r>
      </text>
    </comment>
    <comment ref="E60" authorId="0" shapeId="0">
      <text>
        <r>
          <rPr>
            <b/>
            <sz val="9"/>
            <color indexed="81"/>
            <rFont val="Tahoma"/>
            <family val="2"/>
            <charset val="186"/>
          </rPr>
          <t xml:space="preserve">2.1.2.7. </t>
        </r>
        <r>
          <rPr>
            <sz val="9"/>
            <color indexed="81"/>
            <rFont val="Tahoma"/>
            <family val="2"/>
            <charset val="186"/>
          </rPr>
          <t>Vystyti dviračių, pėsčiųjų takų ir gatvių sistemą, didinant tinklo integralumą, rišlumą ir kokybę</t>
        </r>
      </text>
    </comment>
    <comment ref="E62" authorId="0" shapeId="0">
      <text>
        <r>
          <rPr>
            <b/>
            <sz val="9"/>
            <color indexed="81"/>
            <rFont val="Tahoma"/>
            <family val="2"/>
            <charset val="186"/>
          </rPr>
          <t xml:space="preserve">2.1.2.7. </t>
        </r>
        <r>
          <rPr>
            <sz val="9"/>
            <color indexed="81"/>
            <rFont val="Tahoma"/>
            <family val="2"/>
            <charset val="186"/>
          </rPr>
          <t>Vystyti dviračių, pėsčiųjų takų ir gatvių sistemą, didinant tinklo integralumą, rišlumą ir kokybę</t>
        </r>
      </text>
    </comment>
    <comment ref="E67" authorId="0" shapeId="0">
      <text>
        <r>
          <rPr>
            <b/>
            <sz val="9"/>
            <color indexed="81"/>
            <rFont val="Tahoma"/>
            <family val="2"/>
            <charset val="186"/>
          </rPr>
          <t>KSP 2.3.1.2.</t>
        </r>
        <r>
          <rPr>
            <sz val="9"/>
            <color indexed="81"/>
            <rFont val="Tahoma"/>
            <family val="2"/>
            <charset val="186"/>
          </rPr>
          <t xml:space="preserve">
Užtikrinti gamtinių vertybių apsaugą kuriant ir atnaujinant infrastruktūrą pajūrio ruože</t>
        </r>
      </text>
    </comment>
    <comment ref="E87" authorId="1" shapeId="0">
      <text>
        <r>
          <rPr>
            <sz val="9"/>
            <color indexed="81"/>
            <rFont val="Tahoma"/>
            <family val="2"/>
            <charset val="186"/>
          </rPr>
          <t>"Rekonstruoti sporto sveikatingumo kompleksą (Smiltynės g. 13), pritaikant turizmo, sporto ir rekreacijos funkcijoms"</t>
        </r>
      </text>
    </comment>
  </commentList>
</comments>
</file>

<file path=xl/sharedStrings.xml><?xml version="1.0" encoding="utf-8"?>
<sst xmlns="http://schemas.openxmlformats.org/spreadsheetml/2006/main" count="549" uniqueCount="192">
  <si>
    <t>Uždavinio kodas</t>
  </si>
  <si>
    <t>Priemonės kodas</t>
  </si>
  <si>
    <t>Priemonės požymis</t>
  </si>
  <si>
    <t>Asignavimų valdytojo kodas</t>
  </si>
  <si>
    <t>Finansavimo šaltinis</t>
  </si>
  <si>
    <t>01</t>
  </si>
  <si>
    <t>Iš viso:</t>
  </si>
  <si>
    <t>02</t>
  </si>
  <si>
    <t>Iš viso uždaviniui:</t>
  </si>
  <si>
    <t>Iš viso tikslui:</t>
  </si>
  <si>
    <t>Finansavimo šaltiniai</t>
  </si>
  <si>
    <t>Pavadinimas</t>
  </si>
  <si>
    <t>Finansavimo šaltinių suvestinė</t>
  </si>
  <si>
    <t>SAVIVALDYBĖS  LĖŠOS, IŠ VISO:</t>
  </si>
  <si>
    <t>KITI ŠALTINIAI, IŠ VISO:</t>
  </si>
  <si>
    <t>IŠ VISO:</t>
  </si>
  <si>
    <t xml:space="preserve"> TIKSLŲ, UŽDAVINIŲ, PRIEMONIŲ, PRIEMONIŲ IŠLAIDŲ IR PRODUKTO KRITERIJŲ SUVESTINĖ</t>
  </si>
  <si>
    <t>Veiklos plano tikslo kodas</t>
  </si>
  <si>
    <r>
      <t xml:space="preserve">Savivaldybės biudžeto lėšos </t>
    </r>
    <r>
      <rPr>
        <b/>
        <sz val="10"/>
        <rFont val="Times New Roman"/>
        <family val="1"/>
        <charset val="186"/>
      </rPr>
      <t>SB</t>
    </r>
  </si>
  <si>
    <r>
      <t xml:space="preserve">Savivaldybės aplinkos apsaugos rėmimo specialiosios programos lėšos </t>
    </r>
    <r>
      <rPr>
        <b/>
        <sz val="10"/>
        <rFont val="Times New Roman"/>
        <family val="1"/>
        <charset val="186"/>
      </rPr>
      <t>SB(AA)</t>
    </r>
  </si>
  <si>
    <r>
      <t xml:space="preserve">Savivaldybės aplinkos apsaugos rėmimo specialiosios programos lėšų likutis </t>
    </r>
    <r>
      <rPr>
        <b/>
        <sz val="10"/>
        <rFont val="Times New Roman"/>
        <family val="1"/>
        <charset val="186"/>
      </rPr>
      <t>SB(AAL)</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</si>
  <si>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</si>
  <si>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</si>
  <si>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</si>
  <si>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t>SB</t>
  </si>
  <si>
    <t>03</t>
  </si>
  <si>
    <t>6</t>
  </si>
  <si>
    <t>06</t>
  </si>
  <si>
    <t>APLINKOS APSAUGOS PROGRAMOS (NR. 05)</t>
  </si>
  <si>
    <t>Komunalinių atliekų surinkimas ir tvarkymas</t>
  </si>
  <si>
    <t>05</t>
  </si>
  <si>
    <t>04</t>
  </si>
  <si>
    <t>Klaipėdos miesto savivaldybės aplinkos monitoringo vykdymas</t>
  </si>
  <si>
    <t>Visuomenės ekologinis švietimas</t>
  </si>
  <si>
    <t>SB(AA)</t>
  </si>
  <si>
    <t>SB(AAL)</t>
  </si>
  <si>
    <t>5</t>
  </si>
  <si>
    <t>Įgyvendinta švietimo priemonių, vnt.</t>
  </si>
  <si>
    <t>Pavojingų atliekų šalinimas</t>
  </si>
  <si>
    <t>Išvežta padangų, t</t>
  </si>
  <si>
    <t>Surinkta gyvsidabrio, kg</t>
  </si>
  <si>
    <t>Tobulinti atliekų tvarkymo sistemą</t>
  </si>
  <si>
    <t>Sanitarinis vandens telkinių valymas</t>
  </si>
  <si>
    <t>Medinių laiptų ir takų, vedančių per apsauginį kopagūbrį, priežiūra</t>
  </si>
  <si>
    <t>Siekti subalansuotos ir kokybiškos aplinkos Klaipėdos mieste</t>
  </si>
  <si>
    <t xml:space="preserve">Vykdyti gamtinės aplinkos stebėsenos ir gyventojų ekologinio švietimo priemones </t>
  </si>
  <si>
    <t>Parengta ataskaitų, vnt.</t>
  </si>
  <si>
    <t>05 Aplinkos apsaugos programa</t>
  </si>
  <si>
    <t>ES</t>
  </si>
  <si>
    <t>LRVB</t>
  </si>
  <si>
    <t>Valoma vandens telkinių (paviršiai ir priekrantė), vnt.</t>
  </si>
  <si>
    <t>SB(P)</t>
  </si>
  <si>
    <t xml:space="preserve">Visuomenės švietimo atliekų tvarkymo klausimais vykdymas </t>
  </si>
  <si>
    <t>Informuotų asmenų skaičius, tūkst.</t>
  </si>
  <si>
    <t>Danės upės valymas ir pakrančių sutvarkymas</t>
  </si>
  <si>
    <t>I</t>
  </si>
  <si>
    <t>Komunalinių atliekų tvarkymo organizavimas:</t>
  </si>
  <si>
    <t>Komunalinių atliekų surinkimas ir tvarkymas Lėbartų kapinėse</t>
  </si>
  <si>
    <t>Strateginis tikslas 02. Kurti mieste patrauklią, švarią ir saugią gyvenamąją aplinką</t>
  </si>
  <si>
    <t>P3</t>
  </si>
  <si>
    <t>Atliekų, kurių turėtojo nustatyti neįmanoma arba kuris nebeegzistuoja, tvarkymas:</t>
  </si>
  <si>
    <t>Aplinkosaugos gerinimas Lietuvos ir Rusijos pasienyje</t>
  </si>
  <si>
    <t>Kt</t>
  </si>
  <si>
    <t>Miesto vandens telkinių valymas:</t>
  </si>
  <si>
    <t>Baltijos jūros vandens kokybės gerinimas, vystant vandens nuotekų tinklus</t>
  </si>
  <si>
    <t xml:space="preserve">Iš viso  programai: </t>
  </si>
  <si>
    <r>
      <t xml:space="preserve">Kitos lėšos </t>
    </r>
    <r>
      <rPr>
        <b/>
        <sz val="10"/>
        <rFont val="Times New Roman"/>
        <family val="1"/>
        <charset val="186"/>
      </rPr>
      <t>Kt</t>
    </r>
  </si>
  <si>
    <t>Išvežta komunalinių, statybinių, biologiškai skaidžių šiukšlių, tūkst. t</t>
  </si>
  <si>
    <t>Tiriamų aplinkos komponentų (oro, triukšmo, dirvožemio, vandens, biologinės įvairovės) kiekis, vnt.</t>
  </si>
  <si>
    <t>Įrengtas dviračių ir pėsčiųjų takas (7,237 km). Užbaigtumas, proc.</t>
  </si>
  <si>
    <t xml:space="preserve">P5, P2.3.3.1. </t>
  </si>
  <si>
    <t xml:space="preserve">Dviračių tako nuo Paryžiaus Komunos g. iki Jono kalnelio tiltelio įrengimas </t>
  </si>
  <si>
    <t>SB(VR)</t>
  </si>
  <si>
    <r>
      <t xml:space="preserve">Vietinių rinkliavų lėšos </t>
    </r>
    <r>
      <rPr>
        <b/>
        <sz val="10"/>
        <rFont val="Times New Roman"/>
        <family val="1"/>
        <charset val="186"/>
      </rPr>
      <t>SB(VR)</t>
    </r>
  </si>
  <si>
    <t>SB(VRL)</t>
  </si>
  <si>
    <r>
      <t>Programų lėšų likučių laikinai laisvos lėšos</t>
    </r>
    <r>
      <rPr>
        <b/>
        <sz val="10"/>
        <rFont val="Times New Roman"/>
        <family val="1"/>
        <charset val="186"/>
      </rPr>
      <t xml:space="preserve"> SB(VRL) </t>
    </r>
    <r>
      <rPr>
        <sz val="10"/>
        <rFont val="Times New Roman"/>
        <family val="1"/>
        <charset val="186"/>
      </rPr>
      <t>- rinkliavos likutis</t>
    </r>
  </si>
  <si>
    <t>P2.1.2.7</t>
  </si>
  <si>
    <t>P2.1.3.17</t>
  </si>
  <si>
    <t>Naujų ir esamų želdynų tvarkymas ir kūrimas</t>
  </si>
  <si>
    <t>Dviračių ir pėsčiųjų tako dalies nuo Biržos tilto iki Klaipėdos g. tilto įrengimas Danės upės slėnio teritorijoje</t>
  </si>
  <si>
    <t>Savavališkai užterštų teritorijų sutvarkymas</t>
  </si>
  <si>
    <t>Bendrojo naudojimo lietaus nuotekų tinklų tiesimas teritorijoje ties Bangų g. 5A, Klaipėdoje</t>
  </si>
  <si>
    <t>2015-ųjų metų asignavimų planas</t>
  </si>
  <si>
    <t xml:space="preserve">Projekto „Aplinkos pritaikymo ir aplinkosaugos priemonių įgyvendinimas Baltijos jūros paplūdimių zonoje“  įgyvendinimas </t>
  </si>
  <si>
    <t>2.3.3.2</t>
  </si>
  <si>
    <t>Išvalytų vandens telkinių plotas, ha</t>
  </si>
  <si>
    <t>Sutvarkyta medžių prie dviračių takų, tūkst. vnt.</t>
  </si>
  <si>
    <t>Danės upės pakrantės palei dviračių taką želdinių tvarkymo aprašas</t>
  </si>
  <si>
    <t>Parengtas aprašas, vnt.</t>
  </si>
  <si>
    <t>Sutvirtintas kopagūbris žabų klojiniais, tūkst. kv. m</t>
  </si>
  <si>
    <t>Vandens ir nuotekų tinklų įrengimo Smiltynės g. 13 techninio projekto parengimas</t>
  </si>
  <si>
    <r>
      <t xml:space="preserve">Suprojektuoti ir pastatyti valymo įrenginiai Klaipėdos regioniniame sąvartyne Dumpiuose. Įvykdymas, </t>
    </r>
    <r>
      <rPr>
        <sz val="9"/>
        <rFont val="Times New Roman"/>
        <family val="1"/>
        <charset val="186"/>
      </rPr>
      <t>proc.</t>
    </r>
  </si>
  <si>
    <t>P2.3.1.4</t>
  </si>
  <si>
    <t>Nutiesta lietaus nuotekų tinklų (100 m). Užbaigtumas, proc.</t>
  </si>
  <si>
    <t xml:space="preserve">Prižiūrėti, saugoti ir gausinti miesto poilsio zonų gamtinę aplinką </t>
  </si>
  <si>
    <t>Individualių antrinių žaliavų ir pakuočių atliekų surinkimo konteinerių įsigijimas</t>
  </si>
  <si>
    <t>Įsigytų individualių antrinių žaliavų surinkimo konteinerių, vnt.</t>
  </si>
  <si>
    <t>Miesto paplūdimių priežiūra ir apsauga:</t>
  </si>
  <si>
    <t>Miesto želdynų ir želdinių tvarkymas ir kūrimas:</t>
  </si>
  <si>
    <t>P2.3.1.2</t>
  </si>
  <si>
    <r>
      <t xml:space="preserve">I, </t>
    </r>
    <r>
      <rPr>
        <sz val="10"/>
        <rFont val="Times New Roman"/>
        <family val="1"/>
        <charset val="186"/>
      </rPr>
      <t>P2.4.2.8</t>
    </r>
  </si>
  <si>
    <t xml:space="preserve">Savivaldybės biudžetas, iš jo: </t>
  </si>
  <si>
    <t xml:space="preserve">Helofitų (nendrių, švendrių) šalinimas iš Žardės ir Draugystės tvenkinių </t>
  </si>
  <si>
    <t>Dviračių takų  plėtra:</t>
  </si>
  <si>
    <r>
      <t>I,</t>
    </r>
    <r>
      <rPr>
        <sz val="8"/>
        <rFont val="Times New Roman"/>
        <family val="1"/>
        <charset val="186"/>
      </rPr>
      <t xml:space="preserve"> P1.6.3.4</t>
    </r>
  </si>
  <si>
    <t>Rekonstruota lietaus nuotekų tinklų (1625,5 m).  Įvykdymas, proc.</t>
  </si>
  <si>
    <t xml:space="preserve">2015–2017 M. KLAIPĖDOS MIESTO SAVIVALDYBĖS </t>
  </si>
  <si>
    <t>Įrengta konteinerių ir aikštelių, vnt.</t>
  </si>
  <si>
    <t>Požeminių, pusiau požeminių bei kitų konteinerių įsigijimas ir aikštelių įrengimas</t>
  </si>
  <si>
    <t>Nutiesta dviračių tako (360 km). Užbaigtumas, proc.</t>
  </si>
  <si>
    <t>Eur</t>
  </si>
  <si>
    <t>Priimtų į sąvartyną atliekų kiekis, tūkst. t</t>
  </si>
  <si>
    <t>Pakeista medinių takų ir laiptų, tūkst. kv. m</t>
  </si>
  <si>
    <t>Nutiesta vandens, nuotekų tinklų, prijungtų prie Smiltynės, Melnragės, Girulių konteinerinių tualetų (220 m). Užbaigtumas, proc.</t>
  </si>
  <si>
    <t>Asfalto dangos įrengimas suformuojant dviračių taką palei Danės upės krantinę nuo Jono kalnelio tiltelio iki Gluosnių skersgatvio</t>
  </si>
  <si>
    <t>Prižiūrėti ir vystyti mieste vandens ir nuotekų tinklų infrastruktūrą</t>
  </si>
  <si>
    <t xml:space="preserve"> P2.3.1.1</t>
  </si>
  <si>
    <t>Lyginamasis variantas</t>
  </si>
  <si>
    <t>Konteinerinių tualetų infrastruktūros tinklų (vandens, nuotekų) įrengimo darbai</t>
  </si>
  <si>
    <t>Iškirsta ir atsodinta medžių (vnt.): 2015 m. – Pievų g. (22 ); Herkaus Manto g. ruože nuo S. Daukanto g. iki Lietuvininkų aikštės (34); S. Daukanto g. ruože nuo Puodžių g. iki Šaulių g. (57); K. Donelaičio g. (111); Pilies g. (13)</t>
  </si>
  <si>
    <r>
      <t>Papildyta rožynų sodinukais (270 vnt.) plotas, m</t>
    </r>
    <r>
      <rPr>
        <sz val="10"/>
        <rFont val="SimSun"/>
      </rPr>
      <t>²</t>
    </r>
  </si>
  <si>
    <t>Išvalyta upė, ha</t>
  </si>
  <si>
    <t>Sutvarkyta pakrantė, ha</t>
  </si>
  <si>
    <t>Siūlomas keisti 2015-ųjų metų asignavimų planas</t>
  </si>
  <si>
    <r>
      <t xml:space="preserve">Valstybės biudžeto specialiosios tikslinės dotacijos lėšos </t>
    </r>
    <r>
      <rPr>
        <b/>
        <sz val="10"/>
        <rFont val="Times New Roman"/>
        <family val="1"/>
        <charset val="186"/>
      </rPr>
      <t>SB(VB)</t>
    </r>
  </si>
  <si>
    <t>SB(VB)</t>
  </si>
  <si>
    <t>Skirtumas</t>
  </si>
  <si>
    <t xml:space="preserve">Parengta krantotvarkos programa, vnt. </t>
  </si>
  <si>
    <t xml:space="preserve">Įstaigų, aprūpintų modernia įranga, baldais ir ekologinio švietimo priemonėmis, skaičius </t>
  </si>
  <si>
    <t>Rodiklio papildymas</t>
  </si>
  <si>
    <t>Sutvirtintas kopagūbris, pinant tvoreles iš žabų, tūkst. m</t>
  </si>
  <si>
    <t>Įsigyta mišrių komunalinių atliekų konteinerių, vnt.</t>
  </si>
  <si>
    <t>Įsigyta mišrių komunalinių atliekų konteinerių, 300 vnt.</t>
  </si>
  <si>
    <t>Programos tikslo kodas</t>
  </si>
  <si>
    <t>Asignavimai (Eur)</t>
  </si>
  <si>
    <t>Vertinimo kriterijaus</t>
  </si>
  <si>
    <t>Informacija apie pasiektus rezultatus, duomenys apie programai skirtų asignavimų panaudojimo tikslingumą</t>
  </si>
  <si>
    <t>Priežastys, dėl kurių planuotos rodiklių reikšmės nepasiektos</t>
  </si>
  <si>
    <t>2015 m. asignavimų patvirtintas planas*</t>
  </si>
  <si>
    <t>2015 m. asignavimų patikslintas planas**</t>
  </si>
  <si>
    <t>2015 m. panaudotos lėšos (kasinės išlaidos)</t>
  </si>
  <si>
    <t>planuotos reikšmės</t>
  </si>
  <si>
    <t>faktinės reikšmės</t>
  </si>
  <si>
    <t xml:space="preserve">STRATEGINIO VEIKLOS PLANO VYKDYMO ATASKAITA </t>
  </si>
  <si>
    <t>(APLINKOS APSAUGOS PROGRAMOS (NR. 05))</t>
  </si>
  <si>
    <t>Miesto ūkio departamentas</t>
  </si>
  <si>
    <t>Viešosios komunalinių atliekų surinkimo paslaugos teikimo aprėptis (savivaldybės teritorijos asmenų, kuriems toje teritorijoje nuosavybės teise priklauso nekilnojamojo turto objektai (išskyrus žemės sklypus be pastatų) ar kurie kitu pagrindu teisėtai valdo ar naudoja šiuos objektus, procentas)</t>
  </si>
  <si>
    <t>≤50</t>
  </si>
  <si>
    <r>
      <t>Dienų skaičius, kai viršijamos ribinės teršalų (KD</t>
    </r>
    <r>
      <rPr>
        <vertAlign val="subscript"/>
        <sz val="10"/>
        <rFont val="Times New Roman"/>
        <family val="1"/>
        <charset val="186"/>
      </rPr>
      <t>10</t>
    </r>
    <r>
      <rPr>
        <sz val="10"/>
        <rFont val="Times New Roman"/>
        <family val="1"/>
        <charset val="186"/>
      </rPr>
      <t>) vertės per metus</t>
    </r>
  </si>
  <si>
    <t>&lt;35</t>
  </si>
  <si>
    <t>Dviračių takų ilgis, km</t>
  </si>
  <si>
    <t>Pašalintų sąvartyne komunalinių atliekų kiekis (proc. nuo bendro komunalinių atliekų kiekio)</t>
  </si>
  <si>
    <t>Didėjant laidojimo plotams Lėbartų kapinėse, didėja išvežamų atliekų kiekis</t>
  </si>
  <si>
    <t>Sutvarkytos 7 pavienės užterštos teritorijos ir daug kt. Talkų metu sutvarkytos 9 viešos teritorijos</t>
  </si>
  <si>
    <t>0</t>
  </si>
  <si>
    <t>Dotacijos teikimo sutartis su atsakinga institucija pasirašyta 2015 m. pabaigoje. Konteinerių įsigijimui vykdomos viešojo pirkimo procedūros</t>
  </si>
  <si>
    <t>Pagal Klaipėdos miesto savivaldybės aplinkos monitoringo 2012–2016 m. programą atlikti triukšmo, oro kokybės, paviršinių vandens telkinių, dirvožemio tyrimai</t>
  </si>
  <si>
    <t>Aplinkosauginės spaudos „Žaliasis pasaulis“, „Tėviškės gamta“,  „Žalioji Lietuva“ prenumerata mokykloms ir bibliotekoms po 1 egz. 40-čiai adresatų</t>
  </si>
  <si>
    <t xml:space="preserve">Pasodinta rožių sodinukų Kurpių skvere (480 vnt.) </t>
  </si>
  <si>
    <t>Iš viso pasodinta 7000 vnt. gyvatvorių, 135 vnt. medžių, 1147 vnt. krūmų</t>
  </si>
  <si>
    <t>Nutiesti vandentiekio, nuotekų ir elektros tinklai</t>
  </si>
  <si>
    <t xml:space="preserve">Darbai planuojami 2016 m. </t>
  </si>
  <si>
    <t>Rekonstruota lietaus nuotekų tinklų (1539,87 m)</t>
  </si>
  <si>
    <t>Parengtas techninis projektas, atlikta ekspertizė</t>
  </si>
  <si>
    <t>ĮVYKDYMO ATASKAITA</t>
  </si>
  <si>
    <r>
      <t xml:space="preserve">Asignavimų valdytojai: </t>
    </r>
    <r>
      <rPr>
        <sz val="12"/>
        <rFont val="Times New Roman"/>
        <family val="1"/>
        <charset val="186"/>
      </rPr>
      <t>Investicijų ir ekonomikos departamentas (5), Miesto ūkio departamentas (6).</t>
    </r>
  </si>
  <si>
    <r>
      <rPr>
        <b/>
        <sz val="12"/>
        <rFont val="Times New Roman"/>
        <family val="1"/>
        <charset val="186"/>
      </rPr>
      <t xml:space="preserve">Programą vykdė: </t>
    </r>
    <r>
      <rPr>
        <sz val="12"/>
        <rFont val="Times New Roman"/>
        <family val="1"/>
        <charset val="186"/>
      </rPr>
      <t>Investicijų ir ekonomikos departamentas (Statybos ir infrastruktūros plėtros skyrius, Projektų skyrius), Miesto ūkio departamentas (Miesto tvarkymo skyrius, Aplinkos kokybės skyrius).</t>
    </r>
  </si>
  <si>
    <t>faktiškai įvykdyta</t>
  </si>
  <si>
    <t>–</t>
  </si>
  <si>
    <t>(pagal planą arba geriau);</t>
  </si>
  <si>
    <t>iš dalies įvykdyta</t>
  </si>
  <si>
    <t>(blogiau, nei planuota);</t>
  </si>
  <si>
    <t>neįvykdyta</t>
  </si>
  <si>
    <t>.</t>
  </si>
  <si>
    <r>
      <rPr>
        <b/>
        <sz val="11"/>
        <rFont val="Times New Roman"/>
        <family val="1"/>
        <charset val="186"/>
      </rPr>
      <t>Pastaba</t>
    </r>
    <r>
      <rPr>
        <sz val="11"/>
        <rFont val="Times New Roman"/>
        <family val="1"/>
        <charset val="186"/>
      </rPr>
      <t>. Strateginio planavimo skyrius, vertindamas programos įgyvendinimo lygį, atsižvelgia į programos priemonių įgyvendinimo lygį:</t>
    </r>
  </si>
  <si>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</si>
  <si>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</si>
  <si>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nė viena planuoto ataskaitinių metų produkto kriterijaus reikšmė.</t>
  </si>
  <si>
    <t xml:space="preserve">2015 M. KLAIPĖDOS MIESTO SAVIVALDYBĖS </t>
  </si>
  <si>
    <r>
      <rPr>
        <b/>
        <sz val="12"/>
        <rFont val="Times New Roman"/>
        <family val="1"/>
        <charset val="186"/>
      </rPr>
      <t xml:space="preserve">Iš 2015 m. </t>
    </r>
    <r>
      <rPr>
        <sz val="12"/>
        <rFont val="Times New Roman"/>
        <family val="1"/>
        <charset val="186"/>
      </rPr>
      <t xml:space="preserve">planuotų įvykdyti 18 priemonių (kurioms patvirtinti / skirti asignavimai): </t>
    </r>
  </si>
  <si>
    <t>2015 m. SVP programos Nr. 05 įvykdymas</t>
  </si>
  <si>
    <t xml:space="preserve">Priemonės įgyvendinimas perkeltas į 2016 m. Pusiau požeminius konteinerius planuojama įsigyti ir aikšteles įrengti pasinaudojant ES parama </t>
  </si>
  <si>
    <t>Mažėja priemonių, kurioms naudojamas gyvsidabris</t>
  </si>
  <si>
    <t>20 ir 34</t>
  </si>
  <si>
    <t>2015 m. pabaigoje pabaigti krantotvarkos programos darbai. Kadangi projektas finansuojamas iš Aplinkos ministerijos lėšų, užsitęsė darbų atlikimo aktų derinimas su Klaipėdos regiono aplinkos apsaugos departamento Klaipėdos miesto agentūra. Nepanaudotos lėšos 2015 m. yra suplanuotos 2016 m. plane</t>
  </si>
  <si>
    <t>pavadinimas</t>
  </si>
  <si>
    <t>Perdirbti surinktas ir paruoštas komunalinių atliekų kiekis (proc. nuo bendro susidariusių komunalinių atliekų kiekio)</t>
  </si>
  <si>
    <t>S. Šimkaus g. buvo  iškirstos 98 liepos ir 77 atsodintos</t>
  </si>
  <si>
    <t>Pasodinta gyvatvorių, medžių, krūmų (vnt.): Šilutės pl. (70 000 raugerškių); Sukilėlių / Daržų g. (204 buksmedžių, 3 obelų); Šiaurės rage (157 kalninių pušų); Kūlių Vartų g. (150 kalninių pušų); Liepų g. viaduke (2 juodosio pušys, 100 kalninių pušų, 12 kt. medžių); skvere prie „Meridiano“  (11 tujų); Danės pakrantėje (5 klevų, 5 gluosnių); Kretingos g. (25 šermukšnių, klevų); Smiltelės g. (14 klevų, 3 šermukšnių, 3 ąžuolų); Trinyčių parke (2 kaštonų)</t>
  </si>
  <si>
    <t>Papildomai skyrus lėšų, buvo pakeista laiptų 0,3 tūkst. kv. m ir medinių takų 3,5 tūkst. kv. m daugiau, nei planuota</t>
  </si>
  <si>
    <t>* Pagal Klaipėdos miesto savivaldybės tarybos 2015 m. vasario 19 d. sprendimą Nr. T2-12</t>
  </si>
  <si>
    <t>** Pagal Klaipėdos miesto savivaldybės tarybos 2015 m. lapkričio 26 d. sprendimą Nr. T2-322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</si>
</sst>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Red]0.0"/>
  </numFmts>
  <fonts count="35">
    <font>
      <sz val="10"/>
      <name val="Arial"/>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sz val="10"/>
      <name val="TimesLT"/>
      <charset val="186"/>
    </font>
    <font>
      <b/>
      <sz val="12"/>
      <name val="Times New Roman"/>
      <family val="1"/>
      <charset val="186"/>
    </font>
    <font>
      <sz val="10"/>
      <name val="Arial"/>
      <family val="2"/>
      <charset val="186"/>
    </font>
    <font>
      <b/>
      <sz val="10"/>
      <name val="Times New Roman"/>
      <family val="1"/>
      <charset val="204"/>
    </font>
    <font>
      <sz val="9"/>
      <name val="Times New Roman"/>
      <family val="1"/>
      <charset val="186"/>
    </font>
    <font>
      <b/>
      <sz val="9"/>
      <name val="Times New Roman"/>
      <family val="1"/>
      <charset val="186"/>
    </font>
    <font>
      <sz val="10"/>
      <name val="Times New Roman"/>
      <family val="1"/>
      <charset val="204"/>
    </font>
    <font>
      <sz val="9"/>
      <name val="Times New Roman"/>
      <family val="1"/>
      <charset val="204"/>
    </font>
    <font>
      <sz val="10"/>
      <name val="Times New Roman"/>
      <family val="1"/>
    </font>
    <font>
      <b/>
      <sz val="10"/>
      <name val="Times New Roman"/>
      <family val="1"/>
    </font>
    <font>
      <b/>
      <sz val="9"/>
      <name val="Times New Roman"/>
      <family val="1"/>
    </font>
    <font>
      <sz val="6"/>
      <name val="Times New Roman"/>
      <family val="1"/>
      <charset val="186"/>
    </font>
    <font>
      <sz val="6"/>
      <name val="Arial"/>
      <family val="2"/>
      <charset val="186"/>
    </font>
    <font>
      <b/>
      <sz val="8"/>
      <name val="Times New Roman"/>
      <family val="1"/>
      <charset val="186"/>
    </font>
    <font>
      <sz val="10"/>
      <color rgb="FFFF0000"/>
      <name val="Times New Roman"/>
      <family val="1"/>
      <charset val="186"/>
    </font>
    <font>
      <sz val="9"/>
      <name val="Arial"/>
      <family val="2"/>
      <charset val="186"/>
    </font>
    <font>
      <b/>
      <sz val="9"/>
      <color indexed="81"/>
      <name val="Tahoma"/>
      <family val="2"/>
      <charset val="186"/>
    </font>
    <font>
      <sz val="9"/>
      <color indexed="81"/>
      <name val="Tahoma"/>
      <family val="2"/>
      <charset val="186"/>
    </font>
    <font>
      <sz val="7"/>
      <name val="Times New Roman"/>
      <family val="1"/>
      <charset val="186"/>
    </font>
    <font>
      <b/>
      <i/>
      <sz val="12"/>
      <name val="Times New Roman"/>
      <family val="1"/>
      <charset val="186"/>
    </font>
    <font>
      <sz val="10"/>
      <name val="SimSun"/>
    </font>
    <font>
      <b/>
      <sz val="10"/>
      <color rgb="FFFF0000"/>
      <name val="Times New Roman"/>
      <family val="1"/>
      <charset val="186"/>
    </font>
    <font>
      <b/>
      <sz val="10"/>
      <color rgb="FFFF0000"/>
      <name val="Times New Roman"/>
      <family val="1"/>
    </font>
    <font>
      <sz val="10"/>
      <color rgb="FFFF0000"/>
      <name val="Arial"/>
      <family val="2"/>
      <charset val="186"/>
    </font>
    <font>
      <sz val="12"/>
      <name val="Times New Roman"/>
      <family val="1"/>
    </font>
    <font>
      <b/>
      <sz val="12"/>
      <name val="Times New Roman"/>
      <family val="1"/>
    </font>
    <font>
      <vertAlign val="subscript"/>
      <sz val="10"/>
      <name val="Times New Roman"/>
      <family val="1"/>
      <charset val="186"/>
    </font>
    <font>
      <sz val="9"/>
      <color indexed="81"/>
      <name val="Tahoma"/>
      <charset val="1"/>
    </font>
    <font>
      <sz val="11"/>
      <name val="Times New Roman"/>
      <family val="1"/>
      <charset val="186"/>
    </font>
    <font>
      <b/>
      <sz val="11"/>
      <name val="Times New Roman"/>
      <family val="1"/>
      <charset val="186"/>
    </font>
  </fonts>
  <fills count="10">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CFF"/>
        <bgColor indexed="64"/>
      </patternFill>
    </fill>
    <fill>
      <patternFill patternType="solid">
        <fgColor theme="3" tint="0.79998168889431442"/>
        <bgColor indexed="64"/>
      </patternFill>
    </fill>
    <fill>
      <patternFill patternType="solid">
        <fgColor rgb="FFCCECFF"/>
        <bgColor indexed="64"/>
      </patternFill>
    </fill>
  </fills>
  <borders count="109">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bottom style="hair">
        <color indexed="64"/>
      </bottom>
      <diagonal/>
    </border>
    <border>
      <left/>
      <right style="medium">
        <color indexed="64"/>
      </right>
      <top style="thin">
        <color indexed="64"/>
      </top>
      <bottom style="medium">
        <color indexed="64"/>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medium">
        <color indexed="64"/>
      </left>
      <right style="thin">
        <color indexed="64"/>
      </right>
      <top/>
      <bottom style="hair">
        <color indexed="64"/>
      </bottom>
      <diagonal/>
    </border>
    <border>
      <left/>
      <right/>
      <top/>
      <bottom style="hair">
        <color indexed="64"/>
      </bottom>
      <diagonal/>
    </border>
  </borders>
  <cellStyleXfs count="3">
    <xf numFmtId="0" fontId="0" fillId="0" borderId="0"/>
    <xf numFmtId="0" fontId="5" fillId="0" borderId="0"/>
    <xf numFmtId="0" fontId="7" fillId="0" borderId="0"/>
  </cellStyleXfs>
  <cellXfs count="902">
    <xf numFmtId="0" fontId="0" fillId="0" borderId="0" xfId="0"/>
    <xf numFmtId="0" fontId="2" fillId="0" borderId="0" xfId="0" applyFont="1" applyFill="1" applyBorder="1" applyAlignment="1">
      <alignment horizontal="center" vertical="top"/>
    </xf>
    <xf numFmtId="0" fontId="2" fillId="0" borderId="0" xfId="0" applyFont="1" applyBorder="1" applyAlignment="1">
      <alignment vertical="top"/>
    </xf>
    <xf numFmtId="0" fontId="2" fillId="0" borderId="0" xfId="0" applyFont="1" applyAlignment="1">
      <alignment vertical="top"/>
    </xf>
    <xf numFmtId="49" fontId="4" fillId="2" borderId="1" xfId="0" applyNumberFormat="1" applyFont="1" applyFill="1" applyBorder="1" applyAlignment="1">
      <alignment horizontal="center" vertical="top"/>
    </xf>
    <xf numFmtId="0" fontId="2" fillId="0" borderId="0" xfId="0" applyFont="1" applyFill="1" applyAlignment="1">
      <alignment vertical="top"/>
    </xf>
    <xf numFmtId="3" fontId="2" fillId="0" borderId="4" xfId="0" applyNumberFormat="1" applyFont="1" applyFill="1" applyBorder="1" applyAlignment="1">
      <alignment horizontal="center" vertical="top"/>
    </xf>
    <xf numFmtId="0" fontId="9" fillId="0" borderId="0" xfId="0" applyFont="1" applyAlignment="1">
      <alignment horizontal="center" vertical="top"/>
    </xf>
    <xf numFmtId="49" fontId="4" fillId="2" borderId="4" xfId="0" applyNumberFormat="1" applyFont="1" applyFill="1" applyBorder="1" applyAlignment="1">
      <alignment vertical="top"/>
    </xf>
    <xf numFmtId="49" fontId="4" fillId="2" borderId="6" xfId="0" applyNumberFormat="1" applyFont="1" applyFill="1" applyBorder="1" applyAlignment="1">
      <alignment vertical="top"/>
    </xf>
    <xf numFmtId="165" fontId="2" fillId="0" borderId="0" xfId="0" applyNumberFormat="1" applyFont="1" applyAlignment="1">
      <alignment vertical="top"/>
    </xf>
    <xf numFmtId="49" fontId="4" fillId="5" borderId="13" xfId="0" applyNumberFormat="1" applyFont="1" applyFill="1" applyBorder="1" applyAlignment="1">
      <alignment horizontal="center" vertical="top"/>
    </xf>
    <xf numFmtId="0" fontId="4" fillId="0" borderId="0" xfId="0" applyNumberFormat="1" applyFont="1" applyAlignment="1">
      <alignment vertical="top"/>
    </xf>
    <xf numFmtId="0" fontId="7" fillId="0" borderId="0" xfId="0" applyFont="1" applyBorder="1"/>
    <xf numFmtId="0" fontId="9" fillId="0" borderId="52" xfId="0" applyFont="1" applyFill="1" applyBorder="1" applyAlignment="1">
      <alignment horizontal="center" vertical="top"/>
    </xf>
    <xf numFmtId="0" fontId="9" fillId="0" borderId="53" xfId="0" applyFont="1" applyFill="1" applyBorder="1" applyAlignment="1">
      <alignment horizontal="center" vertical="top"/>
    </xf>
    <xf numFmtId="0" fontId="2" fillId="3" borderId="0" xfId="0" applyFont="1" applyFill="1" applyBorder="1" applyAlignment="1">
      <alignment vertical="top"/>
    </xf>
    <xf numFmtId="164" fontId="2" fillId="0" borderId="0" xfId="0" applyNumberFormat="1" applyFont="1" applyAlignment="1">
      <alignment vertical="top"/>
    </xf>
    <xf numFmtId="0" fontId="2" fillId="0" borderId="0" xfId="0" applyFont="1" applyBorder="1" applyAlignment="1">
      <alignment horizontal="center" vertical="top"/>
    </xf>
    <xf numFmtId="0" fontId="2" fillId="0" borderId="0" xfId="0" applyFont="1" applyAlignment="1">
      <alignment horizontal="center" vertical="top"/>
    </xf>
    <xf numFmtId="0" fontId="11" fillId="0" borderId="3" xfId="0" applyFont="1" applyFill="1" applyBorder="1" applyAlignment="1">
      <alignment horizontal="center" vertical="top" wrapText="1"/>
    </xf>
    <xf numFmtId="3" fontId="2" fillId="0" borderId="34" xfId="0" applyNumberFormat="1" applyFont="1" applyFill="1" applyBorder="1" applyAlignment="1">
      <alignment horizontal="center" vertical="top"/>
    </xf>
    <xf numFmtId="3" fontId="2" fillId="0" borderId="22" xfId="0" applyNumberFormat="1" applyFont="1" applyFill="1" applyBorder="1" applyAlignment="1">
      <alignment horizontal="center" vertical="top"/>
    </xf>
    <xf numFmtId="0" fontId="1" fillId="0" borderId="0" xfId="0" applyNumberFormat="1" applyFont="1" applyBorder="1" applyAlignment="1">
      <alignment vertical="top" wrapText="1"/>
    </xf>
    <xf numFmtId="0" fontId="11" fillId="4" borderId="35" xfId="0" applyFont="1" applyFill="1" applyBorder="1" applyAlignment="1">
      <alignment vertical="top" wrapText="1"/>
    </xf>
    <xf numFmtId="3" fontId="2" fillId="0" borderId="3" xfId="0" applyNumberFormat="1" applyFont="1" applyFill="1" applyBorder="1" applyAlignment="1">
      <alignment horizontal="center" vertical="top"/>
    </xf>
    <xf numFmtId="3" fontId="2" fillId="0" borderId="14" xfId="0" applyNumberFormat="1" applyFont="1" applyFill="1" applyBorder="1" applyAlignment="1">
      <alignment horizontal="center" vertical="top"/>
    </xf>
    <xf numFmtId="49" fontId="4" fillId="2" borderId="12" xfId="0" applyNumberFormat="1" applyFont="1" applyFill="1" applyBorder="1" applyAlignment="1">
      <alignment horizontal="center" vertical="top"/>
    </xf>
    <xf numFmtId="0" fontId="9" fillId="0" borderId="50" xfId="0" applyFont="1" applyBorder="1" applyAlignment="1">
      <alignment horizontal="center" vertical="top"/>
    </xf>
    <xf numFmtId="3" fontId="2" fillId="0" borderId="16" xfId="0" applyNumberFormat="1" applyFont="1" applyFill="1" applyBorder="1" applyAlignment="1">
      <alignment horizontal="center" vertical="top"/>
    </xf>
    <xf numFmtId="0" fontId="4" fillId="4" borderId="2" xfId="0" applyFont="1" applyFill="1" applyBorder="1" applyAlignment="1">
      <alignment horizontal="left" vertical="top" wrapText="1"/>
    </xf>
    <xf numFmtId="0" fontId="9" fillId="0" borderId="50" xfId="0" applyFont="1" applyFill="1" applyBorder="1" applyAlignment="1">
      <alignment horizontal="center" vertical="top"/>
    </xf>
    <xf numFmtId="49" fontId="13" fillId="0" borderId="44" xfId="0" applyNumberFormat="1" applyFont="1" applyFill="1" applyBorder="1" applyAlignment="1">
      <alignment horizontal="center" vertical="top"/>
    </xf>
    <xf numFmtId="49" fontId="13" fillId="0" borderId="46" xfId="0" applyNumberFormat="1" applyFont="1" applyFill="1" applyBorder="1" applyAlignment="1">
      <alignment horizontal="center" vertical="top"/>
    </xf>
    <xf numFmtId="0" fontId="10" fillId="6" borderId="60" xfId="0" applyFont="1" applyFill="1" applyBorder="1" applyAlignment="1">
      <alignment horizontal="center" vertical="top"/>
    </xf>
    <xf numFmtId="0" fontId="10" fillId="6" borderId="40" xfId="0" applyFont="1" applyFill="1" applyBorder="1" applyAlignment="1">
      <alignment horizontal="center" vertical="top"/>
    </xf>
    <xf numFmtId="0" fontId="10" fillId="6" borderId="25" xfId="0" applyFont="1" applyFill="1" applyBorder="1" applyAlignment="1">
      <alignment horizontal="center" vertical="top"/>
    </xf>
    <xf numFmtId="0" fontId="4" fillId="6" borderId="39" xfId="0" applyFont="1" applyFill="1" applyBorder="1" applyAlignment="1">
      <alignment horizontal="center" vertical="top"/>
    </xf>
    <xf numFmtId="0" fontId="14" fillId="6" borderId="40" xfId="0" applyFont="1" applyFill="1" applyBorder="1" applyAlignment="1">
      <alignment horizontal="right" vertical="top"/>
    </xf>
    <xf numFmtId="49" fontId="4" fillId="4" borderId="22" xfId="0" applyNumberFormat="1" applyFont="1" applyFill="1" applyBorder="1" applyAlignment="1">
      <alignment vertical="top"/>
    </xf>
    <xf numFmtId="49" fontId="4" fillId="4" borderId="35" xfId="0" applyNumberFormat="1" applyFont="1" applyFill="1" applyBorder="1" applyAlignment="1">
      <alignment vertical="top"/>
    </xf>
    <xf numFmtId="49" fontId="4" fillId="4" borderId="4" xfId="0" applyNumberFormat="1" applyFont="1" applyFill="1" applyBorder="1" applyAlignment="1">
      <alignment vertical="top"/>
    </xf>
    <xf numFmtId="3" fontId="2" fillId="0" borderId="6" xfId="0" applyNumberFormat="1" applyFont="1" applyFill="1" applyBorder="1" applyAlignment="1">
      <alignment horizontal="center" vertical="top" wrapText="1"/>
    </xf>
    <xf numFmtId="0" fontId="2" fillId="0" borderId="0" xfId="0" applyFont="1" applyFill="1" applyBorder="1" applyAlignment="1">
      <alignment vertical="top"/>
    </xf>
    <xf numFmtId="3" fontId="2" fillId="3" borderId="3" xfId="0" applyNumberFormat="1" applyFont="1" applyFill="1" applyBorder="1" applyAlignment="1">
      <alignment horizontal="center" vertical="top" wrapText="1"/>
    </xf>
    <xf numFmtId="3" fontId="2" fillId="3" borderId="11" xfId="0" applyNumberFormat="1" applyFont="1" applyFill="1" applyBorder="1" applyAlignment="1">
      <alignment horizontal="center" vertical="top"/>
    </xf>
    <xf numFmtId="0" fontId="9" fillId="4" borderId="50" xfId="0" applyFont="1" applyFill="1" applyBorder="1" applyAlignment="1">
      <alignment horizontal="center" vertical="top" wrapText="1"/>
    </xf>
    <xf numFmtId="164" fontId="2" fillId="0" borderId="0" xfId="0" applyNumberFormat="1" applyFont="1" applyBorder="1" applyAlignment="1">
      <alignment vertical="top"/>
    </xf>
    <xf numFmtId="0" fontId="18" fillId="0" borderId="31" xfId="0" applyFont="1" applyBorder="1" applyAlignment="1">
      <alignment horizontal="center" vertical="center" wrapText="1"/>
    </xf>
    <xf numFmtId="0" fontId="2" fillId="2" borderId="32" xfId="0" applyFont="1" applyFill="1" applyBorder="1" applyAlignment="1">
      <alignment horizontal="center" vertical="top" wrapText="1"/>
    </xf>
    <xf numFmtId="3" fontId="2" fillId="3" borderId="16" xfId="0" applyNumberFormat="1" applyFont="1" applyFill="1" applyBorder="1" applyAlignment="1">
      <alignment horizontal="center" vertical="top"/>
    </xf>
    <xf numFmtId="0" fontId="9" fillId="0" borderId="44" xfId="0" applyFont="1" applyFill="1" applyBorder="1" applyAlignment="1">
      <alignment horizontal="center" vertical="top" wrapText="1"/>
    </xf>
    <xf numFmtId="0" fontId="2" fillId="0" borderId="64" xfId="0" applyFont="1" applyFill="1" applyBorder="1" applyAlignment="1">
      <alignment vertical="top" wrapText="1"/>
    </xf>
    <xf numFmtId="0" fontId="2" fillId="0" borderId="50" xfId="0" applyFont="1" applyFill="1" applyBorder="1" applyAlignment="1">
      <alignment horizontal="center" vertical="top" wrapText="1"/>
    </xf>
    <xf numFmtId="0" fontId="2" fillId="4" borderId="17" xfId="0" applyNumberFormat="1" applyFont="1" applyFill="1" applyBorder="1" applyAlignment="1">
      <alignment horizontal="center" vertical="top"/>
    </xf>
    <xf numFmtId="0" fontId="2" fillId="4" borderId="14" xfId="0" applyNumberFormat="1" applyFont="1" applyFill="1" applyBorder="1" applyAlignment="1">
      <alignment horizontal="center" vertical="top"/>
    </xf>
    <xf numFmtId="0" fontId="2" fillId="4" borderId="16" xfId="0" applyNumberFormat="1" applyFont="1" applyFill="1" applyBorder="1" applyAlignment="1">
      <alignment horizontal="center" vertical="top"/>
    </xf>
    <xf numFmtId="0" fontId="7" fillId="0" borderId="0" xfId="0" applyNumberFormat="1" applyFont="1" applyBorder="1" applyAlignment="1">
      <alignment horizontal="center" vertical="top" wrapText="1"/>
    </xf>
    <xf numFmtId="0" fontId="1" fillId="0" borderId="0" xfId="0" applyNumberFormat="1" applyFont="1" applyBorder="1" applyAlignment="1">
      <alignment horizontal="center" vertical="top" wrapText="1"/>
    </xf>
    <xf numFmtId="164" fontId="2" fillId="0" borderId="0" xfId="0" applyNumberFormat="1" applyFont="1" applyAlignment="1">
      <alignment horizontal="center" vertical="top"/>
    </xf>
    <xf numFmtId="0" fontId="7" fillId="0" borderId="6" xfId="0" applyFont="1" applyBorder="1" applyAlignment="1">
      <alignment vertical="top" wrapText="1"/>
    </xf>
    <xf numFmtId="49" fontId="4" fillId="0" borderId="0" xfId="0" applyNumberFormat="1" applyFont="1" applyFill="1" applyBorder="1" applyAlignment="1">
      <alignment horizontal="center" vertical="top" wrapText="1"/>
    </xf>
    <xf numFmtId="164" fontId="2" fillId="0" borderId="0" xfId="0" applyNumberFormat="1" applyFont="1" applyFill="1" applyBorder="1" applyAlignment="1">
      <alignment horizontal="center" vertical="top"/>
    </xf>
    <xf numFmtId="3" fontId="2" fillId="3" borderId="34" xfId="0" applyNumberFormat="1" applyFont="1" applyFill="1" applyBorder="1" applyAlignment="1">
      <alignment horizontal="center" vertical="top" wrapText="1"/>
    </xf>
    <xf numFmtId="3" fontId="2" fillId="0" borderId="35" xfId="0" applyNumberFormat="1" applyFont="1" applyFill="1" applyBorder="1" applyAlignment="1">
      <alignment horizontal="center" vertical="top" wrapText="1"/>
    </xf>
    <xf numFmtId="3" fontId="2" fillId="3" borderId="35" xfId="0" applyNumberFormat="1" applyFont="1" applyFill="1" applyBorder="1" applyAlignment="1">
      <alignment horizontal="center" vertical="top"/>
    </xf>
    <xf numFmtId="3" fontId="2" fillId="0" borderId="49" xfId="0" applyNumberFormat="1" applyFont="1" applyFill="1" applyBorder="1" applyAlignment="1">
      <alignment horizontal="center" vertical="top"/>
    </xf>
    <xf numFmtId="3" fontId="2" fillId="0" borderId="41" xfId="0" applyNumberFormat="1" applyFont="1" applyFill="1" applyBorder="1" applyAlignment="1">
      <alignment horizontal="center" vertical="top"/>
    </xf>
    <xf numFmtId="3" fontId="2" fillId="3" borderId="49" xfId="0" applyNumberFormat="1" applyFont="1" applyFill="1" applyBorder="1" applyAlignment="1">
      <alignment horizontal="center" vertical="top" wrapText="1"/>
    </xf>
    <xf numFmtId="3" fontId="2" fillId="0" borderId="21" xfId="0" applyNumberFormat="1" applyFont="1" applyFill="1" applyBorder="1" applyAlignment="1">
      <alignment horizontal="center" vertical="top" wrapText="1"/>
    </xf>
    <xf numFmtId="3" fontId="2" fillId="3" borderId="21" xfId="0" applyNumberFormat="1" applyFont="1" applyFill="1" applyBorder="1" applyAlignment="1">
      <alignment horizontal="center" vertical="top"/>
    </xf>
    <xf numFmtId="0" fontId="2" fillId="0" borderId="57" xfId="0" applyFont="1" applyFill="1" applyBorder="1" applyAlignment="1">
      <alignment horizontal="center" vertical="top" wrapText="1"/>
    </xf>
    <xf numFmtId="49" fontId="4" fillId="8" borderId="54" xfId="0" applyNumberFormat="1" applyFont="1" applyFill="1" applyBorder="1" applyAlignment="1">
      <alignment horizontal="center" vertical="top" wrapText="1"/>
    </xf>
    <xf numFmtId="49" fontId="4" fillId="8" borderId="54" xfId="0" applyNumberFormat="1" applyFont="1" applyFill="1" applyBorder="1" applyAlignment="1">
      <alignment horizontal="center" vertical="top"/>
    </xf>
    <xf numFmtId="49" fontId="4" fillId="8" borderId="15" xfId="0" applyNumberFormat="1" applyFont="1" applyFill="1" applyBorder="1" applyAlignment="1">
      <alignment vertical="top"/>
    </xf>
    <xf numFmtId="49" fontId="4" fillId="8" borderId="20" xfId="0" applyNumberFormat="1" applyFont="1" applyFill="1" applyBorder="1" applyAlignment="1">
      <alignment vertical="top"/>
    </xf>
    <xf numFmtId="49" fontId="4" fillId="8" borderId="13" xfId="0" applyNumberFormat="1" applyFont="1" applyFill="1" applyBorder="1" applyAlignment="1">
      <alignment horizontal="center" vertical="top"/>
    </xf>
    <xf numFmtId="49" fontId="4" fillId="8" borderId="32" xfId="0" applyNumberFormat="1" applyFont="1" applyFill="1" applyBorder="1" applyAlignment="1">
      <alignment horizontal="center" vertical="top"/>
    </xf>
    <xf numFmtId="49" fontId="4" fillId="8" borderId="40" xfId="0" applyNumberFormat="1" applyFont="1" applyFill="1" applyBorder="1" applyAlignment="1">
      <alignment horizontal="center" vertical="top"/>
    </xf>
    <xf numFmtId="165" fontId="2" fillId="0" borderId="0" xfId="0" applyNumberFormat="1" applyFont="1" applyFill="1" applyAlignment="1">
      <alignment vertical="top"/>
    </xf>
    <xf numFmtId="164" fontId="2" fillId="0" borderId="0" xfId="0" applyNumberFormat="1" applyFont="1" applyFill="1" applyAlignment="1">
      <alignment vertical="top"/>
    </xf>
    <xf numFmtId="0" fontId="8" fillId="4" borderId="3" xfId="0" applyFont="1" applyFill="1" applyBorder="1" applyAlignment="1">
      <alignment horizontal="left" vertical="top" wrapText="1"/>
    </xf>
    <xf numFmtId="3" fontId="2" fillId="3" borderId="27" xfId="0" applyNumberFormat="1" applyFont="1" applyFill="1" applyBorder="1" applyAlignment="1">
      <alignment horizontal="center" vertical="top"/>
    </xf>
    <xf numFmtId="0" fontId="2" fillId="0" borderId="53" xfId="0" applyFont="1" applyFill="1" applyBorder="1" applyAlignment="1">
      <alignment horizontal="left" vertical="top" wrapText="1"/>
    </xf>
    <xf numFmtId="0" fontId="4" fillId="0" borderId="34" xfId="0" applyFont="1" applyFill="1" applyBorder="1" applyAlignment="1">
      <alignment vertical="top" wrapText="1"/>
    </xf>
    <xf numFmtId="3" fontId="2" fillId="0" borderId="28" xfId="0" applyNumberFormat="1" applyFont="1" applyFill="1" applyBorder="1" applyAlignment="1">
      <alignment horizontal="center" vertical="top"/>
    </xf>
    <xf numFmtId="3" fontId="2" fillId="0" borderId="76" xfId="0" applyNumberFormat="1" applyFont="1" applyFill="1" applyBorder="1" applyAlignment="1">
      <alignment horizontal="center" vertical="top"/>
    </xf>
    <xf numFmtId="3" fontId="2" fillId="0" borderId="78" xfId="0" applyNumberFormat="1" applyFont="1" applyFill="1" applyBorder="1" applyAlignment="1">
      <alignment horizontal="center" vertical="top"/>
    </xf>
    <xf numFmtId="0" fontId="2" fillId="0" borderId="75" xfId="0" applyFont="1" applyFill="1" applyBorder="1" applyAlignment="1">
      <alignment horizontal="left" vertical="top" wrapText="1"/>
    </xf>
    <xf numFmtId="49" fontId="13" fillId="0" borderId="79" xfId="0" applyNumberFormat="1" applyFont="1" applyFill="1" applyBorder="1" applyAlignment="1">
      <alignment horizontal="center" vertical="top"/>
    </xf>
    <xf numFmtId="0" fontId="9" fillId="0" borderId="80" xfId="0" applyFont="1" applyFill="1" applyBorder="1" applyAlignment="1">
      <alignment horizontal="center" vertical="top"/>
    </xf>
    <xf numFmtId="0" fontId="9" fillId="0" borderId="79" xfId="0" applyFont="1" applyFill="1" applyBorder="1" applyAlignment="1">
      <alignment horizontal="center" vertical="top"/>
    </xf>
    <xf numFmtId="0" fontId="9" fillId="0" borderId="53" xfId="0" applyFont="1" applyFill="1" applyBorder="1" applyAlignment="1">
      <alignment horizontal="center" vertical="top" wrapText="1"/>
    </xf>
    <xf numFmtId="0" fontId="9" fillId="0" borderId="44" xfId="0" applyFont="1" applyFill="1" applyBorder="1" applyAlignment="1">
      <alignment horizontal="center" vertical="top"/>
    </xf>
    <xf numFmtId="0" fontId="9" fillId="0" borderId="53" xfId="0" applyFont="1" applyBorder="1" applyAlignment="1">
      <alignment horizontal="center" vertical="top"/>
    </xf>
    <xf numFmtId="49" fontId="4" fillId="2" borderId="3" xfId="0" applyNumberFormat="1" applyFont="1" applyFill="1" applyBorder="1" applyAlignment="1">
      <alignment horizontal="center" vertical="top"/>
    </xf>
    <xf numFmtId="49" fontId="4" fillId="2" borderId="6" xfId="0" applyNumberFormat="1" applyFont="1" applyFill="1" applyBorder="1" applyAlignment="1">
      <alignment horizontal="center" vertical="top"/>
    </xf>
    <xf numFmtId="49" fontId="4" fillId="4" borderId="3" xfId="0" applyNumberFormat="1" applyFont="1" applyFill="1" applyBorder="1" applyAlignment="1">
      <alignment horizontal="center" vertical="top"/>
    </xf>
    <xf numFmtId="49" fontId="4" fillId="4" borderId="6" xfId="0" applyNumberFormat="1" applyFont="1" applyFill="1" applyBorder="1" applyAlignment="1">
      <alignment horizontal="center" vertical="top"/>
    </xf>
    <xf numFmtId="0" fontId="2" fillId="0" borderId="6" xfId="0" applyFont="1" applyFill="1" applyBorder="1" applyAlignment="1">
      <alignment horizontal="center" vertical="top" wrapText="1"/>
    </xf>
    <xf numFmtId="49" fontId="4" fillId="2" borderId="4" xfId="0" applyNumberFormat="1" applyFont="1" applyFill="1" applyBorder="1" applyAlignment="1">
      <alignment horizontal="center" vertical="top"/>
    </xf>
    <xf numFmtId="49" fontId="4" fillId="4" borderId="4" xfId="0" applyNumberFormat="1" applyFont="1" applyFill="1" applyBorder="1" applyAlignment="1">
      <alignment horizontal="center" vertical="top"/>
    </xf>
    <xf numFmtId="49" fontId="4" fillId="4" borderId="3" xfId="0" applyNumberFormat="1" applyFont="1" applyFill="1" applyBorder="1" applyAlignment="1">
      <alignment horizontal="center" vertical="top" wrapText="1"/>
    </xf>
    <xf numFmtId="49" fontId="4" fillId="4" borderId="4"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18" xfId="0" applyFont="1" applyFill="1" applyBorder="1" applyAlignment="1">
      <alignment horizontal="center" vertical="top" wrapText="1"/>
    </xf>
    <xf numFmtId="49" fontId="4" fillId="2" borderId="3" xfId="0" applyNumberFormat="1" applyFont="1" applyFill="1" applyBorder="1" applyAlignment="1">
      <alignment horizontal="center" vertical="top" wrapText="1"/>
    </xf>
    <xf numFmtId="49" fontId="4" fillId="0" borderId="30" xfId="0" applyNumberFormat="1" applyFont="1" applyBorder="1" applyAlignment="1">
      <alignment horizontal="center" vertical="top"/>
    </xf>
    <xf numFmtId="49" fontId="4" fillId="4" borderId="10" xfId="0" applyNumberFormat="1" applyFont="1" applyFill="1" applyBorder="1" applyAlignment="1">
      <alignment horizontal="center" vertical="top"/>
    </xf>
    <xf numFmtId="0" fontId="4" fillId="6" borderId="40" xfId="0" applyFont="1" applyFill="1" applyBorder="1" applyAlignment="1">
      <alignment horizontal="center" vertical="top"/>
    </xf>
    <xf numFmtId="3" fontId="2" fillId="3" borderId="22" xfId="0" applyNumberFormat="1" applyFont="1" applyFill="1" applyBorder="1" applyAlignment="1">
      <alignment horizontal="center" vertical="top"/>
    </xf>
    <xf numFmtId="3" fontId="2" fillId="3" borderId="4" xfId="0" applyNumberFormat="1" applyFont="1" applyFill="1" applyBorder="1" applyAlignment="1">
      <alignment horizontal="center" vertical="top"/>
    </xf>
    <xf numFmtId="0" fontId="2" fillId="4" borderId="76" xfId="0" applyFont="1" applyFill="1" applyBorder="1" applyAlignment="1">
      <alignment vertical="top" wrapText="1"/>
    </xf>
    <xf numFmtId="0" fontId="2" fillId="3" borderId="63" xfId="0" applyFont="1" applyFill="1" applyBorder="1" applyAlignment="1">
      <alignment horizontal="left" vertical="top" wrapText="1"/>
    </xf>
    <xf numFmtId="0" fontId="10" fillId="0" borderId="44" xfId="0" applyFont="1" applyFill="1" applyBorder="1" applyAlignment="1">
      <alignment horizontal="center" vertical="top"/>
    </xf>
    <xf numFmtId="0" fontId="9" fillId="0" borderId="50" xfId="0" applyFont="1" applyFill="1" applyBorder="1" applyAlignment="1">
      <alignment horizontal="center" vertical="top" wrapText="1"/>
    </xf>
    <xf numFmtId="0" fontId="2" fillId="0" borderId="8" xfId="0" applyFont="1" applyFill="1" applyBorder="1" applyAlignment="1">
      <alignment horizontal="left" vertical="top" wrapText="1"/>
    </xf>
    <xf numFmtId="0" fontId="10" fillId="6" borderId="66" xfId="0" applyFont="1" applyFill="1" applyBorder="1" applyAlignment="1">
      <alignment horizontal="center" vertical="top"/>
    </xf>
    <xf numFmtId="0" fontId="9" fillId="4" borderId="6" xfId="0" applyFont="1" applyFill="1" applyBorder="1" applyAlignment="1">
      <alignment horizontal="center" vertical="top" wrapText="1"/>
    </xf>
    <xf numFmtId="0" fontId="2" fillId="0" borderId="79" xfId="0" applyFont="1" applyBorder="1" applyAlignment="1">
      <alignment horizontal="center" vertical="top"/>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2" fillId="4" borderId="3" xfId="0" applyFont="1" applyFill="1" applyBorder="1" applyAlignment="1">
      <alignment horizontal="center" vertical="top" wrapText="1"/>
    </xf>
    <xf numFmtId="0" fontId="2" fillId="4" borderId="4" xfId="0" applyFont="1" applyFill="1" applyBorder="1" applyAlignment="1">
      <alignment horizontal="center" vertical="top" wrapText="1"/>
    </xf>
    <xf numFmtId="0" fontId="2" fillId="0" borderId="58" xfId="0" applyFont="1" applyFill="1" applyBorder="1" applyAlignment="1">
      <alignment vertical="center" textRotation="90" wrapText="1"/>
    </xf>
    <xf numFmtId="0" fontId="4" fillId="0" borderId="26" xfId="0" applyFont="1" applyFill="1" applyBorder="1" applyAlignment="1">
      <alignment horizontal="center" vertical="top" wrapText="1"/>
    </xf>
    <xf numFmtId="0" fontId="4" fillId="0" borderId="27" xfId="0" applyFont="1" applyFill="1" applyBorder="1" applyAlignment="1">
      <alignment horizontal="center" vertical="top" wrapText="1"/>
    </xf>
    <xf numFmtId="49" fontId="4" fillId="0" borderId="56" xfId="0" applyNumberFormat="1" applyFont="1" applyBorder="1" applyAlignment="1">
      <alignment horizontal="center" vertical="top"/>
    </xf>
    <xf numFmtId="49" fontId="4" fillId="0" borderId="28" xfId="0" applyNumberFormat="1" applyFont="1" applyBorder="1" applyAlignment="1">
      <alignment horizontal="center" vertical="top"/>
    </xf>
    <xf numFmtId="49" fontId="4" fillId="0" borderId="16" xfId="0" applyNumberFormat="1" applyFont="1" applyBorder="1" applyAlignment="1">
      <alignment horizontal="center" vertical="top"/>
    </xf>
    <xf numFmtId="49" fontId="4" fillId="4" borderId="17" xfId="0" applyNumberFormat="1" applyFont="1" applyFill="1" applyBorder="1" applyAlignment="1">
      <alignment vertical="top"/>
    </xf>
    <xf numFmtId="49" fontId="4" fillId="2" borderId="3" xfId="0" applyNumberFormat="1" applyFont="1" applyFill="1" applyBorder="1" applyAlignment="1">
      <alignment horizontal="center" vertical="top" wrapText="1"/>
    </xf>
    <xf numFmtId="49" fontId="4" fillId="2" borderId="4" xfId="0" applyNumberFormat="1" applyFont="1" applyFill="1" applyBorder="1" applyAlignment="1">
      <alignment horizontal="center" vertical="top" wrapText="1"/>
    </xf>
    <xf numFmtId="49" fontId="4" fillId="2" borderId="6" xfId="0" applyNumberFormat="1" applyFont="1" applyFill="1" applyBorder="1" applyAlignment="1">
      <alignment horizontal="center" vertical="top" wrapText="1"/>
    </xf>
    <xf numFmtId="49" fontId="4" fillId="4" borderId="3" xfId="0" applyNumberFormat="1" applyFont="1" applyFill="1" applyBorder="1" applyAlignment="1">
      <alignment horizontal="center" vertical="top" wrapText="1"/>
    </xf>
    <xf numFmtId="49" fontId="4" fillId="4" borderId="4" xfId="0" applyNumberFormat="1" applyFont="1" applyFill="1" applyBorder="1" applyAlignment="1">
      <alignment horizontal="center" vertical="top" wrapText="1"/>
    </xf>
    <xf numFmtId="49" fontId="4" fillId="4" borderId="6" xfId="0" applyNumberFormat="1" applyFont="1" applyFill="1" applyBorder="1" applyAlignment="1">
      <alignment horizontal="center" vertical="top" wrapText="1"/>
    </xf>
    <xf numFmtId="49" fontId="4" fillId="0" borderId="35" xfId="0" applyNumberFormat="1" applyFont="1" applyBorder="1" applyAlignment="1">
      <alignment horizontal="center" vertical="top"/>
    </xf>
    <xf numFmtId="0" fontId="2" fillId="0" borderId="23" xfId="0" applyFont="1" applyFill="1" applyBorder="1" applyAlignment="1">
      <alignment horizontal="center" vertical="top" wrapText="1"/>
    </xf>
    <xf numFmtId="0" fontId="2" fillId="0" borderId="42" xfId="0" applyFont="1" applyFill="1" applyBorder="1" applyAlignment="1">
      <alignment horizontal="center" vertical="top" wrapText="1"/>
    </xf>
    <xf numFmtId="49" fontId="8" fillId="0" borderId="34" xfId="0" applyNumberFormat="1" applyFont="1" applyBorder="1" applyAlignment="1">
      <alignment horizontal="center" vertical="top"/>
    </xf>
    <xf numFmtId="0" fontId="12" fillId="0" borderId="37" xfId="0" applyFont="1" applyFill="1" applyBorder="1" applyAlignment="1">
      <alignment horizontal="center" vertical="top"/>
    </xf>
    <xf numFmtId="0" fontId="12" fillId="4" borderId="24" xfId="0" applyFont="1" applyFill="1" applyBorder="1" applyAlignment="1">
      <alignment horizontal="center" vertical="top"/>
    </xf>
    <xf numFmtId="0" fontId="12" fillId="0" borderId="38" xfId="0" applyFont="1" applyFill="1" applyBorder="1" applyAlignment="1">
      <alignment horizontal="center" vertical="top"/>
    </xf>
    <xf numFmtId="0" fontId="10" fillId="6" borderId="39" xfId="0" applyFont="1" applyFill="1" applyBorder="1" applyAlignment="1">
      <alignment horizontal="center" vertical="top"/>
    </xf>
    <xf numFmtId="0" fontId="2" fillId="4" borderId="50" xfId="0" applyFont="1" applyFill="1" applyBorder="1" applyAlignment="1">
      <alignment horizontal="left" vertical="top" wrapText="1"/>
    </xf>
    <xf numFmtId="0" fontId="2" fillId="4" borderId="6" xfId="0" applyFont="1" applyFill="1" applyBorder="1" applyAlignment="1">
      <alignment horizontal="center" vertical="top" wrapText="1"/>
    </xf>
    <xf numFmtId="3" fontId="2" fillId="0" borderId="24" xfId="0" applyNumberFormat="1" applyFont="1" applyFill="1" applyBorder="1" applyAlignment="1">
      <alignment horizontal="right" vertical="top" wrapText="1"/>
    </xf>
    <xf numFmtId="49" fontId="4" fillId="2" borderId="4" xfId="0" applyNumberFormat="1" applyFont="1" applyFill="1" applyBorder="1" applyAlignment="1">
      <alignment horizontal="center" vertical="top" wrapText="1"/>
    </xf>
    <xf numFmtId="49" fontId="4" fillId="4" borderId="22" xfId="0" applyNumberFormat="1" applyFont="1" applyFill="1" applyBorder="1" applyAlignment="1">
      <alignment horizontal="center" vertical="top" wrapText="1"/>
    </xf>
    <xf numFmtId="49" fontId="4" fillId="0" borderId="14" xfId="0" applyNumberFormat="1" applyFont="1" applyBorder="1" applyAlignment="1">
      <alignment horizontal="center" vertical="top"/>
    </xf>
    <xf numFmtId="0" fontId="2" fillId="0" borderId="52" xfId="0" applyFont="1" applyFill="1" applyBorder="1" applyAlignment="1">
      <alignment horizontal="left" vertical="top" wrapText="1"/>
    </xf>
    <xf numFmtId="49" fontId="4" fillId="0" borderId="16" xfId="0" applyNumberFormat="1" applyFont="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3" fontId="2" fillId="6" borderId="24" xfId="0" applyNumberFormat="1" applyFont="1" applyFill="1" applyBorder="1" applyAlignment="1">
      <alignment horizontal="right" vertical="top"/>
    </xf>
    <xf numFmtId="3" fontId="2" fillId="6" borderId="74" xfId="0" applyNumberFormat="1" applyFont="1" applyFill="1" applyBorder="1" applyAlignment="1">
      <alignment horizontal="right" vertical="top"/>
    </xf>
    <xf numFmtId="3" fontId="2" fillId="6" borderId="38" xfId="0" applyNumberFormat="1" applyFont="1" applyFill="1" applyBorder="1" applyAlignment="1">
      <alignment horizontal="right" vertical="top"/>
    </xf>
    <xf numFmtId="3" fontId="2" fillId="0" borderId="50" xfId="0" applyNumberFormat="1" applyFont="1" applyFill="1" applyBorder="1" applyAlignment="1">
      <alignment horizontal="right" vertical="top"/>
    </xf>
    <xf numFmtId="3" fontId="2" fillId="0" borderId="38" xfId="0" applyNumberFormat="1" applyFont="1" applyFill="1" applyBorder="1" applyAlignment="1">
      <alignment horizontal="right" vertical="top"/>
    </xf>
    <xf numFmtId="3" fontId="4" fillId="6" borderId="90" xfId="0" applyNumberFormat="1" applyFont="1" applyFill="1" applyBorder="1" applyAlignment="1">
      <alignment horizontal="right" vertical="top"/>
    </xf>
    <xf numFmtId="3" fontId="2" fillId="6" borderId="49" xfId="0" applyNumberFormat="1" applyFont="1" applyFill="1" applyBorder="1" applyAlignment="1">
      <alignment horizontal="right" vertical="top"/>
    </xf>
    <xf numFmtId="3" fontId="2" fillId="0" borderId="37" xfId="0" applyNumberFormat="1" applyFont="1" applyFill="1" applyBorder="1" applyAlignment="1">
      <alignment horizontal="right" vertical="top"/>
    </xf>
    <xf numFmtId="3" fontId="2" fillId="0" borderId="24" xfId="0" applyNumberFormat="1" applyFont="1" applyFill="1" applyBorder="1" applyAlignment="1">
      <alignment horizontal="right" vertical="top"/>
    </xf>
    <xf numFmtId="3" fontId="2" fillId="6" borderId="51" xfId="0" applyNumberFormat="1" applyFont="1" applyFill="1" applyBorder="1" applyAlignment="1">
      <alignment horizontal="right" vertical="top"/>
    </xf>
    <xf numFmtId="3" fontId="4" fillId="6" borderId="21" xfId="0" applyNumberFormat="1" applyFont="1" applyFill="1" applyBorder="1" applyAlignment="1">
      <alignment horizontal="right" vertical="top"/>
    </xf>
    <xf numFmtId="3" fontId="4" fillId="6" borderId="39" xfId="0" applyNumberFormat="1" applyFont="1" applyFill="1" applyBorder="1" applyAlignment="1">
      <alignment horizontal="right" vertical="top"/>
    </xf>
    <xf numFmtId="3" fontId="4" fillId="6" borderId="25" xfId="0" applyNumberFormat="1" applyFont="1" applyFill="1" applyBorder="1" applyAlignment="1">
      <alignment horizontal="right" vertical="top"/>
    </xf>
    <xf numFmtId="3" fontId="4" fillId="6" borderId="60" xfId="0" applyNumberFormat="1" applyFont="1" applyFill="1" applyBorder="1" applyAlignment="1">
      <alignment horizontal="right" vertical="top"/>
    </xf>
    <xf numFmtId="3" fontId="2" fillId="6" borderId="23" xfId="0" applyNumberFormat="1" applyFont="1" applyFill="1" applyBorder="1" applyAlignment="1">
      <alignment horizontal="right" vertical="top"/>
    </xf>
    <xf numFmtId="3" fontId="2" fillId="0" borderId="44" xfId="0" applyNumberFormat="1" applyFont="1" applyFill="1" applyBorder="1" applyAlignment="1">
      <alignment horizontal="right" vertical="top"/>
    </xf>
    <xf numFmtId="3" fontId="2" fillId="0" borderId="23" xfId="0" applyNumberFormat="1" applyFont="1" applyFill="1" applyBorder="1" applyAlignment="1">
      <alignment horizontal="right" vertical="top"/>
    </xf>
    <xf numFmtId="3" fontId="4" fillId="2" borderId="31" xfId="0" applyNumberFormat="1" applyFont="1" applyFill="1" applyBorder="1" applyAlignment="1">
      <alignment horizontal="right" vertical="top"/>
    </xf>
    <xf numFmtId="3" fontId="2" fillId="6" borderId="37" xfId="0" applyNumberFormat="1" applyFont="1" applyFill="1" applyBorder="1" applyAlignment="1">
      <alignment horizontal="right" vertical="top"/>
    </xf>
    <xf numFmtId="3" fontId="2" fillId="0" borderId="53" xfId="0" applyNumberFormat="1" applyFont="1" applyFill="1" applyBorder="1" applyAlignment="1">
      <alignment horizontal="right" vertical="top"/>
    </xf>
    <xf numFmtId="3" fontId="4" fillId="6" borderId="40" xfId="0" applyNumberFormat="1" applyFont="1" applyFill="1" applyBorder="1" applyAlignment="1">
      <alignment horizontal="right" vertical="top"/>
    </xf>
    <xf numFmtId="3" fontId="4" fillId="2" borderId="32" xfId="0" applyNumberFormat="1" applyFont="1" applyFill="1" applyBorder="1" applyAlignment="1">
      <alignment horizontal="right" vertical="top"/>
    </xf>
    <xf numFmtId="3" fontId="2" fillId="0" borderId="42" xfId="0" applyNumberFormat="1" applyFont="1" applyFill="1" applyBorder="1" applyAlignment="1">
      <alignment horizontal="right" vertical="top"/>
    </xf>
    <xf numFmtId="3" fontId="2" fillId="4" borderId="24" xfId="0" applyNumberFormat="1" applyFont="1" applyFill="1" applyBorder="1" applyAlignment="1">
      <alignment horizontal="right" vertical="top"/>
    </xf>
    <xf numFmtId="3" fontId="4" fillId="6" borderId="23" xfId="0" applyNumberFormat="1" applyFont="1" applyFill="1" applyBorder="1" applyAlignment="1">
      <alignment horizontal="right" vertical="top"/>
    </xf>
    <xf numFmtId="3" fontId="2" fillId="6" borderId="97" xfId="0" applyNumberFormat="1" applyFont="1" applyFill="1" applyBorder="1" applyAlignment="1">
      <alignment horizontal="right" vertical="top"/>
    </xf>
    <xf numFmtId="3" fontId="4" fillId="4" borderId="74" xfId="0" applyNumberFormat="1" applyFont="1" applyFill="1" applyBorder="1" applyAlignment="1">
      <alignment horizontal="right" vertical="top"/>
    </xf>
    <xf numFmtId="3" fontId="2" fillId="6" borderId="88" xfId="0" applyNumberFormat="1" applyFont="1" applyFill="1" applyBorder="1" applyAlignment="1">
      <alignment horizontal="right" vertical="top"/>
    </xf>
    <xf numFmtId="3" fontId="4" fillId="4" borderId="97" xfId="0" applyNumberFormat="1" applyFont="1" applyFill="1" applyBorder="1" applyAlignment="1">
      <alignment horizontal="right" vertical="top"/>
    </xf>
    <xf numFmtId="3" fontId="2" fillId="6" borderId="89" xfId="0" applyNumberFormat="1" applyFont="1" applyFill="1" applyBorder="1" applyAlignment="1">
      <alignment horizontal="right" vertical="top"/>
    </xf>
    <xf numFmtId="3" fontId="2" fillId="0" borderId="89" xfId="0" applyNumberFormat="1" applyFont="1" applyFill="1" applyBorder="1" applyAlignment="1">
      <alignment horizontal="right" vertical="top"/>
    </xf>
    <xf numFmtId="3" fontId="2" fillId="0" borderId="79" xfId="0" applyNumberFormat="1" applyFont="1" applyFill="1" applyBorder="1" applyAlignment="1">
      <alignment horizontal="right" vertical="top"/>
    </xf>
    <xf numFmtId="3" fontId="2" fillId="0" borderId="74" xfId="0" applyNumberFormat="1" applyFont="1" applyFill="1" applyBorder="1" applyAlignment="1">
      <alignment horizontal="right" vertical="top"/>
    </xf>
    <xf numFmtId="3" fontId="4" fillId="2" borderId="20" xfId="0" applyNumberFormat="1" applyFont="1" applyFill="1" applyBorder="1" applyAlignment="1">
      <alignment horizontal="right" vertical="top"/>
    </xf>
    <xf numFmtId="0" fontId="2" fillId="0" borderId="2" xfId="0" applyFont="1" applyFill="1" applyBorder="1" applyAlignment="1">
      <alignment horizontal="center" vertical="top" wrapText="1"/>
    </xf>
    <xf numFmtId="3" fontId="4" fillId="6" borderId="61" xfId="0" applyNumberFormat="1" applyFont="1" applyFill="1" applyBorder="1" applyAlignment="1">
      <alignment horizontal="right" vertical="top"/>
    </xf>
    <xf numFmtId="3" fontId="2" fillId="4" borderId="38" xfId="0" applyNumberFormat="1" applyFont="1" applyFill="1" applyBorder="1" applyAlignment="1">
      <alignment horizontal="right" vertical="top"/>
    </xf>
    <xf numFmtId="3" fontId="13" fillId="6" borderId="23" xfId="0" applyNumberFormat="1" applyFont="1" applyFill="1" applyBorder="1" applyAlignment="1">
      <alignment horizontal="right" vertical="top"/>
    </xf>
    <xf numFmtId="3" fontId="13" fillId="6" borderId="42" xfId="0" applyNumberFormat="1" applyFont="1" applyFill="1" applyBorder="1" applyAlignment="1">
      <alignment horizontal="right" vertical="top"/>
    </xf>
    <xf numFmtId="3" fontId="15" fillId="6" borderId="39" xfId="0" applyNumberFormat="1" applyFont="1" applyFill="1" applyBorder="1" applyAlignment="1">
      <alignment horizontal="right" vertical="top"/>
    </xf>
    <xf numFmtId="3" fontId="4" fillId="8" borderId="31" xfId="0" applyNumberFormat="1" applyFont="1" applyFill="1" applyBorder="1" applyAlignment="1">
      <alignment horizontal="right" vertical="top"/>
    </xf>
    <xf numFmtId="3" fontId="4" fillId="5" borderId="31" xfId="0" applyNumberFormat="1" applyFont="1" applyFill="1" applyBorder="1" applyAlignment="1">
      <alignment horizontal="right" vertical="top"/>
    </xf>
    <xf numFmtId="3" fontId="4" fillId="5" borderId="38" xfId="0" applyNumberFormat="1" applyFont="1" applyFill="1" applyBorder="1" applyAlignment="1">
      <alignment horizontal="right" vertical="top" wrapText="1"/>
    </xf>
    <xf numFmtId="3" fontId="4" fillId="6" borderId="38" xfId="0" applyNumberFormat="1" applyFont="1" applyFill="1" applyBorder="1" applyAlignment="1">
      <alignment horizontal="right" vertical="top" wrapText="1"/>
    </xf>
    <xf numFmtId="3" fontId="4" fillId="5" borderId="42" xfId="0" applyNumberFormat="1" applyFont="1" applyFill="1" applyBorder="1" applyAlignment="1">
      <alignment horizontal="right" vertical="top" wrapText="1"/>
    </xf>
    <xf numFmtId="3" fontId="4" fillId="6" borderId="25" xfId="0" applyNumberFormat="1" applyFont="1" applyFill="1" applyBorder="1" applyAlignment="1">
      <alignment horizontal="right" vertical="top" wrapText="1"/>
    </xf>
    <xf numFmtId="0" fontId="18" fillId="0" borderId="7" xfId="0" applyFont="1" applyBorder="1" applyAlignment="1">
      <alignment horizontal="center" vertical="center" wrapText="1"/>
    </xf>
    <xf numFmtId="49" fontId="4" fillId="0" borderId="22" xfId="0" applyNumberFormat="1" applyFont="1" applyBorder="1" applyAlignment="1">
      <alignment horizontal="center" vertical="top"/>
    </xf>
    <xf numFmtId="0" fontId="2" fillId="0" borderId="62" xfId="0" applyFont="1" applyFill="1" applyBorder="1" applyAlignment="1">
      <alignment vertical="top" wrapText="1"/>
    </xf>
    <xf numFmtId="0" fontId="2" fillId="0" borderId="4" xfId="0" applyFont="1" applyFill="1" applyBorder="1" applyAlignment="1">
      <alignment horizontal="center" vertical="top" wrapText="1"/>
    </xf>
    <xf numFmtId="0" fontId="11" fillId="4" borderId="4" xfId="0" applyFont="1" applyFill="1" applyBorder="1" applyAlignment="1">
      <alignment vertical="top" wrapText="1"/>
    </xf>
    <xf numFmtId="0" fontId="2" fillId="0" borderId="81" xfId="0" applyFont="1" applyBorder="1" applyAlignment="1">
      <alignment horizontal="center" vertical="top"/>
    </xf>
    <xf numFmtId="0" fontId="2" fillId="0" borderId="76" xfId="0" applyFont="1" applyBorder="1" applyAlignment="1">
      <alignment horizontal="center" vertical="top"/>
    </xf>
    <xf numFmtId="0" fontId="9" fillId="0" borderId="3" xfId="0" applyFont="1" applyFill="1" applyBorder="1" applyAlignment="1">
      <alignment vertical="center" textRotation="90"/>
    </xf>
    <xf numFmtId="0" fontId="20" fillId="0" borderId="22" xfId="0" applyFont="1" applyBorder="1" applyAlignment="1">
      <alignment vertical="center" textRotation="90"/>
    </xf>
    <xf numFmtId="49" fontId="4" fillId="0" borderId="95" xfId="0" applyNumberFormat="1" applyFont="1" applyBorder="1" applyAlignment="1">
      <alignment horizontal="center" vertical="top"/>
    </xf>
    <xf numFmtId="0" fontId="9" fillId="0" borderId="96" xfId="0" applyFont="1" applyFill="1" applyBorder="1" applyAlignment="1">
      <alignment horizontal="center" vertical="top"/>
    </xf>
    <xf numFmtId="3" fontId="2" fillId="4" borderId="97" xfId="0" applyNumberFormat="1" applyFont="1" applyFill="1" applyBorder="1" applyAlignment="1">
      <alignment horizontal="right" vertical="top"/>
    </xf>
    <xf numFmtId="49" fontId="4" fillId="0" borderId="69" xfId="0" applyNumberFormat="1" applyFont="1" applyBorder="1" applyAlignment="1">
      <alignment vertical="top"/>
    </xf>
    <xf numFmtId="0" fontId="2" fillId="0" borderId="75" xfId="0" applyFont="1" applyFill="1" applyBorder="1" applyAlignment="1">
      <alignment horizontal="left" vertical="center" wrapText="1"/>
    </xf>
    <xf numFmtId="0" fontId="2" fillId="0" borderId="85" xfId="0" applyFont="1" applyFill="1" applyBorder="1" applyAlignment="1">
      <alignment horizontal="center" vertical="top" wrapText="1"/>
    </xf>
    <xf numFmtId="49" fontId="4" fillId="0" borderId="87" xfId="0" applyNumberFormat="1" applyFont="1" applyBorder="1" applyAlignment="1">
      <alignment horizontal="center" vertical="top"/>
    </xf>
    <xf numFmtId="3" fontId="2" fillId="0" borderId="91" xfId="0" applyNumberFormat="1" applyFont="1" applyFill="1" applyBorder="1" applyAlignment="1">
      <alignment horizontal="center" vertical="top"/>
    </xf>
    <xf numFmtId="0" fontId="2" fillId="0" borderId="83" xfId="0" applyFont="1" applyFill="1" applyBorder="1" applyAlignment="1">
      <alignment vertical="top" wrapText="1"/>
    </xf>
    <xf numFmtId="0" fontId="2" fillId="0" borderId="85" xfId="0" applyFont="1" applyFill="1" applyBorder="1" applyAlignment="1">
      <alignment vertical="top" wrapText="1"/>
    </xf>
    <xf numFmtId="3" fontId="2" fillId="0" borderId="86" xfId="0" applyNumberFormat="1" applyFont="1" applyFill="1" applyBorder="1" applyAlignment="1">
      <alignment horizontal="center" vertical="top"/>
    </xf>
    <xf numFmtId="49" fontId="4" fillId="0" borderId="77" xfId="0" applyNumberFormat="1" applyFont="1" applyBorder="1" applyAlignment="1">
      <alignment horizontal="center" vertical="top"/>
    </xf>
    <xf numFmtId="0" fontId="9" fillId="0" borderId="89" xfId="0" applyFont="1" applyBorder="1" applyAlignment="1">
      <alignment horizontal="center" vertical="top" wrapText="1"/>
    </xf>
    <xf numFmtId="0" fontId="4" fillId="4" borderId="85" xfId="0" applyFont="1" applyFill="1" applyBorder="1" applyAlignment="1">
      <alignment horizontal="left" vertical="top" wrapText="1"/>
    </xf>
    <xf numFmtId="0" fontId="10" fillId="0" borderId="91" xfId="0" applyFont="1" applyFill="1" applyBorder="1" applyAlignment="1">
      <alignment horizontal="center" vertical="top"/>
    </xf>
    <xf numFmtId="3" fontId="4" fillId="6" borderId="91" xfId="0" applyNumberFormat="1" applyFont="1" applyFill="1" applyBorder="1" applyAlignment="1">
      <alignment horizontal="right" vertical="top"/>
    </xf>
    <xf numFmtId="3" fontId="2" fillId="0" borderId="91" xfId="0" applyNumberFormat="1" applyFont="1" applyFill="1" applyBorder="1" applyAlignment="1">
      <alignment horizontal="right" vertical="top"/>
    </xf>
    <xf numFmtId="0" fontId="2" fillId="0" borderId="84" xfId="0" applyFont="1" applyFill="1" applyBorder="1" applyAlignment="1">
      <alignment horizontal="left" wrapText="1"/>
    </xf>
    <xf numFmtId="3" fontId="2" fillId="0" borderId="85" xfId="0" applyNumberFormat="1" applyFont="1" applyFill="1" applyBorder="1" applyAlignment="1">
      <alignment horizontal="center" vertical="top"/>
    </xf>
    <xf numFmtId="3" fontId="2" fillId="6" borderId="79" xfId="0" applyNumberFormat="1" applyFont="1" applyFill="1" applyBorder="1" applyAlignment="1">
      <alignment horizontal="right" vertical="top"/>
    </xf>
    <xf numFmtId="3" fontId="2" fillId="4" borderId="37" xfId="0" applyNumberFormat="1" applyFont="1" applyFill="1" applyBorder="1" applyAlignment="1">
      <alignment horizontal="right" vertical="top"/>
    </xf>
    <xf numFmtId="3" fontId="2" fillId="4" borderId="88" xfId="0" applyNumberFormat="1" applyFont="1" applyFill="1" applyBorder="1" applyAlignment="1">
      <alignment horizontal="right" vertical="top"/>
    </xf>
    <xf numFmtId="0" fontId="2" fillId="0" borderId="53" xfId="0" applyFont="1" applyBorder="1" applyAlignment="1">
      <alignment horizontal="center" vertical="top"/>
    </xf>
    <xf numFmtId="49" fontId="4" fillId="0" borderId="4" xfId="0" applyNumberFormat="1" applyFont="1" applyBorder="1" applyAlignment="1">
      <alignment horizontal="center" vertical="top" wrapText="1"/>
    </xf>
    <xf numFmtId="49" fontId="4" fillId="0" borderId="6" xfId="0" applyNumberFormat="1" applyFont="1" applyBorder="1" applyAlignment="1">
      <alignment horizontal="center" vertical="top" wrapText="1"/>
    </xf>
    <xf numFmtId="49" fontId="4" fillId="0" borderId="28" xfId="0" applyNumberFormat="1" applyFont="1" applyBorder="1" applyAlignment="1">
      <alignment horizontal="center" vertical="top" wrapText="1"/>
    </xf>
    <xf numFmtId="3" fontId="2" fillId="0" borderId="0" xfId="0" applyNumberFormat="1" applyFont="1" applyBorder="1" applyAlignment="1">
      <alignment vertical="top"/>
    </xf>
    <xf numFmtId="0" fontId="9" fillId="4" borderId="52" xfId="0" applyFont="1" applyFill="1" applyBorder="1" applyAlignment="1">
      <alignment horizontal="center" vertical="top"/>
    </xf>
    <xf numFmtId="0" fontId="9" fillId="4" borderId="53" xfId="0" applyFont="1" applyFill="1" applyBorder="1" applyAlignment="1">
      <alignment horizontal="center" vertical="top"/>
    </xf>
    <xf numFmtId="0" fontId="9" fillId="0" borderId="68" xfId="0" applyFont="1" applyFill="1" applyBorder="1" applyAlignment="1">
      <alignment horizontal="center" vertical="top"/>
    </xf>
    <xf numFmtId="3" fontId="2" fillId="6" borderId="73" xfId="0" applyNumberFormat="1" applyFont="1" applyFill="1" applyBorder="1" applyAlignment="1">
      <alignment horizontal="right" vertical="top"/>
    </xf>
    <xf numFmtId="3" fontId="2" fillId="0" borderId="68" xfId="0" applyNumberFormat="1" applyFont="1" applyFill="1" applyBorder="1" applyAlignment="1">
      <alignment horizontal="right" vertical="top"/>
    </xf>
    <xf numFmtId="3" fontId="2" fillId="0" borderId="73" xfId="0" applyNumberFormat="1" applyFont="1" applyFill="1" applyBorder="1" applyAlignment="1">
      <alignment horizontal="right" vertical="top"/>
    </xf>
    <xf numFmtId="0" fontId="2" fillId="3" borderId="15" xfId="0" applyFont="1" applyFill="1" applyBorder="1" applyAlignment="1">
      <alignment horizontal="left" vertical="top" wrapText="1"/>
    </xf>
    <xf numFmtId="0" fontId="2" fillId="3" borderId="29" xfId="0" applyFont="1" applyFill="1" applyBorder="1" applyAlignment="1">
      <alignment horizontal="left" vertical="top" wrapText="1"/>
    </xf>
    <xf numFmtId="0" fontId="9" fillId="0" borderId="66" xfId="0" applyFont="1" applyBorder="1" applyAlignment="1">
      <alignment horizontal="center" vertical="top"/>
    </xf>
    <xf numFmtId="3" fontId="2" fillId="6" borderId="90" xfId="0" applyNumberFormat="1" applyFont="1" applyFill="1" applyBorder="1" applyAlignment="1">
      <alignment horizontal="right" vertical="top"/>
    </xf>
    <xf numFmtId="3" fontId="2" fillId="0" borderId="90" xfId="0" applyNumberFormat="1" applyFont="1" applyFill="1" applyBorder="1" applyAlignment="1">
      <alignment horizontal="right" vertical="top" wrapText="1"/>
    </xf>
    <xf numFmtId="49" fontId="4" fillId="0" borderId="4" xfId="0" applyNumberFormat="1" applyFont="1" applyBorder="1" applyAlignment="1">
      <alignment horizontal="center" vertical="top" wrapText="1"/>
    </xf>
    <xf numFmtId="0" fontId="9" fillId="4" borderId="68" xfId="0" applyFont="1" applyFill="1" applyBorder="1" applyAlignment="1">
      <alignment horizontal="center" vertical="top" wrapText="1"/>
    </xf>
    <xf numFmtId="3" fontId="2" fillId="4" borderId="73" xfId="0" applyNumberFormat="1" applyFont="1" applyFill="1" applyBorder="1" applyAlignment="1">
      <alignment horizontal="right" vertical="top"/>
    </xf>
    <xf numFmtId="0" fontId="9" fillId="4" borderId="82" xfId="0" applyFont="1" applyFill="1" applyBorder="1" applyAlignment="1">
      <alignment horizontal="center" vertical="top" wrapText="1"/>
    </xf>
    <xf numFmtId="49" fontId="4" fillId="2" borderId="4" xfId="0" applyNumberFormat="1" applyFont="1" applyFill="1" applyBorder="1" applyAlignment="1">
      <alignment horizontal="center" vertical="top"/>
    </xf>
    <xf numFmtId="49" fontId="4" fillId="4" borderId="4" xfId="0" applyNumberFormat="1" applyFont="1" applyFill="1" applyBorder="1" applyAlignment="1">
      <alignment horizontal="center" vertical="top"/>
    </xf>
    <xf numFmtId="0" fontId="0" fillId="0" borderId="6" xfId="0" applyBorder="1" applyAlignment="1">
      <alignment vertical="top" wrapText="1"/>
    </xf>
    <xf numFmtId="49" fontId="4" fillId="0" borderId="4" xfId="0" applyNumberFormat="1" applyFont="1" applyBorder="1" applyAlignment="1">
      <alignment horizontal="center" vertical="top" wrapText="1"/>
    </xf>
    <xf numFmtId="49" fontId="4" fillId="0" borderId="6" xfId="0" applyNumberFormat="1" applyFont="1" applyBorder="1" applyAlignment="1">
      <alignment horizontal="center" vertical="top" wrapText="1"/>
    </xf>
    <xf numFmtId="0" fontId="2" fillId="4" borderId="70" xfId="0" applyFont="1" applyFill="1" applyBorder="1" applyAlignment="1">
      <alignment horizontal="left" vertical="top" wrapText="1"/>
    </xf>
    <xf numFmtId="0" fontId="9" fillId="4" borderId="66" xfId="0" applyFont="1" applyFill="1" applyBorder="1" applyAlignment="1">
      <alignment horizontal="center" vertical="top"/>
    </xf>
    <xf numFmtId="0" fontId="9" fillId="0" borderId="83" xfId="0" applyFont="1" applyFill="1" applyBorder="1" applyAlignment="1">
      <alignment horizontal="center" vertical="top"/>
    </xf>
    <xf numFmtId="0" fontId="9" fillId="0" borderId="82" xfId="0" applyFont="1" applyFill="1" applyBorder="1" applyAlignment="1">
      <alignment horizontal="center" vertical="top" wrapText="1"/>
    </xf>
    <xf numFmtId="0" fontId="9" fillId="4" borderId="50" xfId="0" applyFont="1" applyFill="1" applyBorder="1" applyAlignment="1">
      <alignment horizontal="center" vertical="top"/>
    </xf>
    <xf numFmtId="3" fontId="2" fillId="6" borderId="91" xfId="0" applyNumberFormat="1" applyFont="1" applyFill="1" applyBorder="1" applyAlignment="1">
      <alignment horizontal="center" vertical="top"/>
    </xf>
    <xf numFmtId="3" fontId="2" fillId="6" borderId="42" xfId="0" applyNumberFormat="1" applyFont="1" applyFill="1" applyBorder="1" applyAlignment="1">
      <alignment horizontal="right" vertical="top"/>
    </xf>
    <xf numFmtId="49" fontId="4" fillId="2" borderId="4" xfId="0" applyNumberFormat="1" applyFont="1" applyFill="1" applyBorder="1" applyAlignment="1">
      <alignment horizontal="center" vertical="top" wrapText="1"/>
    </xf>
    <xf numFmtId="49" fontId="4" fillId="4" borderId="0" xfId="0" applyNumberFormat="1" applyFont="1" applyFill="1" applyBorder="1" applyAlignment="1">
      <alignment horizontal="center" vertical="top" wrapText="1"/>
    </xf>
    <xf numFmtId="49" fontId="13" fillId="0" borderId="80" xfId="0" applyNumberFormat="1" applyFont="1" applyFill="1" applyBorder="1" applyAlignment="1">
      <alignment horizontal="center" vertical="top"/>
    </xf>
    <xf numFmtId="3" fontId="2" fillId="6" borderId="44" xfId="0" applyNumberFormat="1" applyFont="1" applyFill="1" applyBorder="1" applyAlignment="1">
      <alignment horizontal="right" vertical="top"/>
    </xf>
    <xf numFmtId="3" fontId="13" fillId="6" borderId="44" xfId="0" applyNumberFormat="1" applyFont="1" applyFill="1" applyBorder="1" applyAlignment="1">
      <alignment horizontal="right" vertical="top"/>
    </xf>
    <xf numFmtId="3" fontId="13" fillId="6" borderId="46" xfId="0" applyNumberFormat="1" applyFont="1" applyFill="1" applyBorder="1" applyAlignment="1">
      <alignment horizontal="right" vertical="top"/>
    </xf>
    <xf numFmtId="3" fontId="15" fillId="6" borderId="40" xfId="0" applyNumberFormat="1" applyFont="1" applyFill="1" applyBorder="1" applyAlignment="1">
      <alignment horizontal="right" vertical="top"/>
    </xf>
    <xf numFmtId="3" fontId="4" fillId="8" borderId="32" xfId="0" applyNumberFormat="1" applyFont="1" applyFill="1" applyBorder="1" applyAlignment="1">
      <alignment horizontal="right" vertical="top"/>
    </xf>
    <xf numFmtId="3" fontId="4" fillId="5" borderId="32" xfId="0" applyNumberFormat="1" applyFont="1" applyFill="1" applyBorder="1" applyAlignment="1">
      <alignment horizontal="right" vertical="top"/>
    </xf>
    <xf numFmtId="49" fontId="4" fillId="2" borderId="4" xfId="0" applyNumberFormat="1" applyFont="1" applyFill="1" applyBorder="1" applyAlignment="1">
      <alignment horizontal="center" vertical="top" wrapText="1"/>
    </xf>
    <xf numFmtId="0" fontId="2" fillId="0" borderId="4" xfId="0" applyFont="1" applyFill="1" applyBorder="1" applyAlignment="1">
      <alignment horizontal="center" vertical="top" wrapText="1"/>
    </xf>
    <xf numFmtId="3" fontId="19" fillId="0" borderId="37" xfId="0" applyNumberFormat="1" applyFont="1" applyFill="1" applyBorder="1" applyAlignment="1">
      <alignment horizontal="right" vertical="top"/>
    </xf>
    <xf numFmtId="0" fontId="12" fillId="0" borderId="97" xfId="0" applyFont="1" applyFill="1" applyBorder="1" applyAlignment="1">
      <alignment horizontal="center" vertical="top"/>
    </xf>
    <xf numFmtId="3" fontId="2" fillId="6" borderId="94" xfId="0" applyNumberFormat="1" applyFont="1" applyFill="1" applyBorder="1" applyAlignment="1">
      <alignment horizontal="right" vertical="top"/>
    </xf>
    <xf numFmtId="0" fontId="12" fillId="4" borderId="89" xfId="0" applyFont="1" applyFill="1" applyBorder="1" applyAlignment="1">
      <alignment horizontal="center" vertical="top"/>
    </xf>
    <xf numFmtId="3" fontId="2" fillId="6" borderId="98" xfId="0" applyNumberFormat="1" applyFont="1" applyFill="1" applyBorder="1" applyAlignment="1">
      <alignment horizontal="right" vertical="top"/>
    </xf>
    <xf numFmtId="3" fontId="2" fillId="4" borderId="89" xfId="0" applyNumberFormat="1" applyFont="1" applyFill="1" applyBorder="1" applyAlignment="1">
      <alignment horizontal="right" vertical="top"/>
    </xf>
    <xf numFmtId="3" fontId="19" fillId="0" borderId="38" xfId="0" applyNumberFormat="1" applyFont="1" applyFill="1" applyBorder="1" applyAlignment="1">
      <alignment horizontal="right" vertical="top"/>
    </xf>
    <xf numFmtId="49" fontId="4" fillId="2" borderId="4" xfId="0" applyNumberFormat="1" applyFont="1" applyFill="1" applyBorder="1" applyAlignment="1">
      <alignment horizontal="center" vertical="top" wrapText="1"/>
    </xf>
    <xf numFmtId="3" fontId="26" fillId="6" borderId="21" xfId="0" applyNumberFormat="1" applyFont="1" applyFill="1" applyBorder="1" applyAlignment="1">
      <alignment horizontal="right" vertical="top"/>
    </xf>
    <xf numFmtId="3" fontId="26" fillId="2" borderId="31" xfId="0" applyNumberFormat="1" applyFont="1" applyFill="1" applyBorder="1" applyAlignment="1">
      <alignment horizontal="right" vertical="top"/>
    </xf>
    <xf numFmtId="3" fontId="19" fillId="4" borderId="88" xfId="0" applyNumberFormat="1" applyFont="1" applyFill="1" applyBorder="1" applyAlignment="1">
      <alignment horizontal="right" vertical="top"/>
    </xf>
    <xf numFmtId="3" fontId="26" fillId="6" borderId="39" xfId="0" applyNumberFormat="1" applyFont="1" applyFill="1" applyBorder="1" applyAlignment="1">
      <alignment horizontal="right" vertical="top"/>
    </xf>
    <xf numFmtId="3" fontId="19" fillId="4" borderId="73" xfId="0" applyNumberFormat="1" applyFont="1" applyFill="1" applyBorder="1" applyAlignment="1">
      <alignment horizontal="right" vertical="top"/>
    </xf>
    <xf numFmtId="3" fontId="4" fillId="6" borderId="99" xfId="0" applyNumberFormat="1" applyFont="1" applyFill="1" applyBorder="1" applyAlignment="1">
      <alignment horizontal="right" vertical="top"/>
    </xf>
    <xf numFmtId="3" fontId="19" fillId="0" borderId="45" xfId="0" applyNumberFormat="1" applyFont="1" applyFill="1" applyBorder="1" applyAlignment="1">
      <alignment horizontal="right" vertical="top"/>
    </xf>
    <xf numFmtId="3" fontId="2" fillId="0" borderId="43" xfId="0" applyNumberFormat="1" applyFont="1" applyFill="1" applyBorder="1" applyAlignment="1">
      <alignment horizontal="right" vertical="top"/>
    </xf>
    <xf numFmtId="0" fontId="2" fillId="4" borderId="96" xfId="0" applyFont="1" applyFill="1" applyBorder="1" applyAlignment="1">
      <alignment horizontal="left" vertical="top" wrapText="1"/>
    </xf>
    <xf numFmtId="0" fontId="2" fillId="4" borderId="93" xfId="0" applyFont="1" applyFill="1" applyBorder="1" applyAlignment="1">
      <alignment horizontal="center" vertical="top" wrapText="1"/>
    </xf>
    <xf numFmtId="0" fontId="2" fillId="4" borderId="100" xfId="0" applyNumberFormat="1" applyFont="1" applyFill="1" applyBorder="1" applyAlignment="1">
      <alignment horizontal="center" vertical="top"/>
    </xf>
    <xf numFmtId="0" fontId="2" fillId="4" borderId="80" xfId="0" applyFont="1" applyFill="1" applyBorder="1" applyAlignment="1">
      <alignment horizontal="left" vertical="top" wrapText="1"/>
    </xf>
    <xf numFmtId="0" fontId="2" fillId="4" borderId="71" xfId="0" applyFont="1" applyFill="1" applyBorder="1" applyAlignment="1">
      <alignment horizontal="center" vertical="top" wrapText="1"/>
    </xf>
    <xf numFmtId="0" fontId="2" fillId="4" borderId="98" xfId="0" applyNumberFormat="1" applyFont="1" applyFill="1" applyBorder="1" applyAlignment="1">
      <alignment horizontal="center" vertical="top"/>
    </xf>
    <xf numFmtId="3" fontId="2" fillId="6" borderId="50" xfId="0" applyNumberFormat="1" applyFont="1" applyFill="1" applyBorder="1" applyAlignment="1">
      <alignment vertical="top" wrapText="1"/>
    </xf>
    <xf numFmtId="3" fontId="2" fillId="0" borderId="0" xfId="0" applyNumberFormat="1" applyFont="1" applyFill="1" applyBorder="1" applyAlignment="1">
      <alignment vertical="top"/>
    </xf>
    <xf numFmtId="0" fontId="2" fillId="0" borderId="6" xfId="0" applyFont="1" applyFill="1" applyBorder="1" applyAlignment="1">
      <alignment horizontal="center" vertical="top" wrapText="1"/>
    </xf>
    <xf numFmtId="49" fontId="4" fillId="8" borderId="19" xfId="0" applyNumberFormat="1" applyFont="1" applyFill="1" applyBorder="1" applyAlignment="1">
      <alignment horizontal="center" vertical="top"/>
    </xf>
    <xf numFmtId="49" fontId="4" fillId="8" borderId="15" xfId="0" applyNumberFormat="1" applyFont="1" applyFill="1" applyBorder="1" applyAlignment="1">
      <alignment horizontal="center" vertical="top"/>
    </xf>
    <xf numFmtId="49" fontId="4" fillId="8" borderId="20" xfId="0" applyNumberFormat="1" applyFont="1" applyFill="1" applyBorder="1" applyAlignment="1">
      <alignment horizontal="center" vertical="top"/>
    </xf>
    <xf numFmtId="49" fontId="4" fillId="2" borderId="3" xfId="0" applyNumberFormat="1" applyFont="1" applyFill="1" applyBorder="1" applyAlignment="1">
      <alignment horizontal="center" vertical="top"/>
    </xf>
    <xf numFmtId="49" fontId="4" fillId="2" borderId="4" xfId="0" applyNumberFormat="1" applyFont="1" applyFill="1" applyBorder="1" applyAlignment="1">
      <alignment horizontal="center" vertical="top"/>
    </xf>
    <xf numFmtId="49" fontId="4" fillId="2" borderId="6" xfId="0" applyNumberFormat="1" applyFont="1" applyFill="1" applyBorder="1" applyAlignment="1">
      <alignment horizontal="center" vertical="top"/>
    </xf>
    <xf numFmtId="49" fontId="4" fillId="4" borderId="3" xfId="0" applyNumberFormat="1" applyFont="1" applyFill="1" applyBorder="1" applyAlignment="1">
      <alignment horizontal="center" vertical="top"/>
    </xf>
    <xf numFmtId="49" fontId="4" fillId="4" borderId="4" xfId="0" applyNumberFormat="1" applyFont="1" applyFill="1" applyBorder="1" applyAlignment="1">
      <alignment horizontal="center" vertical="top"/>
    </xf>
    <xf numFmtId="49" fontId="4" fillId="4" borderId="6" xfId="0" applyNumberFormat="1" applyFont="1" applyFill="1" applyBorder="1" applyAlignment="1">
      <alignment horizontal="center" vertical="top"/>
    </xf>
    <xf numFmtId="49" fontId="4" fillId="4" borderId="3" xfId="0" applyNumberFormat="1" applyFont="1" applyFill="1" applyBorder="1" applyAlignment="1">
      <alignment horizontal="center" vertical="top" wrapText="1"/>
    </xf>
    <xf numFmtId="49" fontId="4" fillId="4" borderId="4" xfId="0" applyNumberFormat="1" applyFont="1" applyFill="1" applyBorder="1" applyAlignment="1">
      <alignment horizontal="center" vertical="top" wrapText="1"/>
    </xf>
    <xf numFmtId="49" fontId="4" fillId="4" borderId="6"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0" fillId="0" borderId="6" xfId="0" applyBorder="1" applyAlignment="1">
      <alignment horizontal="left" vertical="top" wrapText="1"/>
    </xf>
    <xf numFmtId="0" fontId="4" fillId="0" borderId="34" xfId="0" applyFont="1" applyFill="1" applyBorder="1" applyAlignment="1">
      <alignment horizontal="left" vertical="top" wrapText="1"/>
    </xf>
    <xf numFmtId="49" fontId="4" fillId="0" borderId="34" xfId="0" applyNumberFormat="1" applyFont="1" applyBorder="1" applyAlignment="1">
      <alignment horizontal="center" vertical="top"/>
    </xf>
    <xf numFmtId="49" fontId="4" fillId="0" borderId="22" xfId="0" applyNumberFormat="1" applyFont="1" applyBorder="1" applyAlignment="1">
      <alignment horizontal="center" vertical="top"/>
    </xf>
    <xf numFmtId="49" fontId="4" fillId="0" borderId="35" xfId="0" applyNumberFormat="1" applyFont="1" applyBorder="1" applyAlignment="1">
      <alignment horizontal="center" vertical="top"/>
    </xf>
    <xf numFmtId="49" fontId="4" fillId="8" borderId="15" xfId="0" applyNumberFormat="1" applyFont="1" applyFill="1" applyBorder="1" applyAlignment="1">
      <alignment horizontal="center" vertical="top" wrapText="1"/>
    </xf>
    <xf numFmtId="49" fontId="4" fillId="8" borderId="20" xfId="0" applyNumberFormat="1" applyFont="1" applyFill="1" applyBorder="1" applyAlignment="1">
      <alignment horizontal="center" vertical="top" wrapText="1"/>
    </xf>
    <xf numFmtId="49" fontId="4" fillId="2" borderId="4" xfId="0" applyNumberFormat="1" applyFont="1" applyFill="1" applyBorder="1" applyAlignment="1">
      <alignment horizontal="center" vertical="top" wrapText="1"/>
    </xf>
    <xf numFmtId="49" fontId="4" fillId="2" borderId="6" xfId="0" applyNumberFormat="1" applyFont="1" applyFill="1" applyBorder="1" applyAlignment="1">
      <alignment horizontal="center" vertical="top" wrapText="1"/>
    </xf>
    <xf numFmtId="49" fontId="4" fillId="8" borderId="19" xfId="0" applyNumberFormat="1" applyFont="1" applyFill="1" applyBorder="1" applyAlignment="1">
      <alignment horizontal="center" vertical="top" wrapText="1"/>
    </xf>
    <xf numFmtId="49" fontId="4" fillId="2" borderId="3" xfId="0" applyNumberFormat="1" applyFont="1" applyFill="1" applyBorder="1" applyAlignment="1">
      <alignment horizontal="center" vertical="top" wrapText="1"/>
    </xf>
    <xf numFmtId="3" fontId="2" fillId="3" borderId="37" xfId="0" applyNumberFormat="1" applyFont="1" applyFill="1" applyBorder="1" applyAlignment="1">
      <alignment horizontal="right" vertical="top"/>
    </xf>
    <xf numFmtId="3" fontId="2" fillId="4" borderId="42" xfId="0" applyNumberFormat="1" applyFont="1" applyFill="1" applyBorder="1" applyAlignment="1">
      <alignment horizontal="right" vertical="top"/>
    </xf>
    <xf numFmtId="0" fontId="2" fillId="0" borderId="46" xfId="0" applyFont="1" applyFill="1" applyBorder="1" applyAlignment="1">
      <alignment horizontal="center" vertical="top" wrapText="1"/>
    </xf>
    <xf numFmtId="3" fontId="19" fillId="0" borderId="42" xfId="0" applyNumberFormat="1" applyFont="1" applyFill="1" applyBorder="1" applyAlignment="1">
      <alignment horizontal="right" vertical="top"/>
    </xf>
    <xf numFmtId="3" fontId="26" fillId="6" borderId="25" xfId="0" applyNumberFormat="1" applyFont="1" applyFill="1" applyBorder="1" applyAlignment="1">
      <alignment horizontal="right" vertical="top"/>
    </xf>
    <xf numFmtId="3" fontId="26" fillId="8" borderId="31" xfId="0" applyNumberFormat="1" applyFont="1" applyFill="1" applyBorder="1" applyAlignment="1">
      <alignment horizontal="right" vertical="top"/>
    </xf>
    <xf numFmtId="3" fontId="26" fillId="5" borderId="31" xfId="0" applyNumberFormat="1" applyFont="1" applyFill="1" applyBorder="1" applyAlignment="1">
      <alignment horizontal="right" vertical="top"/>
    </xf>
    <xf numFmtId="3" fontId="2" fillId="0" borderId="88" xfId="0" applyNumberFormat="1" applyFont="1" applyFill="1" applyBorder="1" applyAlignment="1">
      <alignment horizontal="right" vertical="top"/>
    </xf>
    <xf numFmtId="3" fontId="19" fillId="0" borderId="89" xfId="0" applyNumberFormat="1" applyFont="1" applyFill="1" applyBorder="1" applyAlignment="1">
      <alignment horizontal="right" vertical="top"/>
    </xf>
    <xf numFmtId="3" fontId="19" fillId="0" borderId="74" xfId="0" applyNumberFormat="1" applyFont="1" applyFill="1" applyBorder="1" applyAlignment="1">
      <alignment horizontal="right" vertical="top"/>
    </xf>
    <xf numFmtId="3" fontId="4" fillId="2" borderId="39" xfId="0" applyNumberFormat="1" applyFont="1" applyFill="1" applyBorder="1" applyAlignment="1">
      <alignment horizontal="right" vertical="top"/>
    </xf>
    <xf numFmtId="0" fontId="2" fillId="0" borderId="20" xfId="0" applyFont="1" applyFill="1" applyBorder="1" applyAlignment="1">
      <alignment horizontal="left" vertical="top" wrapText="1"/>
    </xf>
    <xf numFmtId="3" fontId="2" fillId="0" borderId="58" xfId="0" applyNumberFormat="1" applyFont="1" applyFill="1" applyBorder="1" applyAlignment="1">
      <alignment horizontal="center" vertical="top"/>
    </xf>
    <xf numFmtId="3" fontId="2" fillId="0" borderId="57" xfId="0" applyNumberFormat="1" applyFont="1" applyFill="1" applyBorder="1" applyAlignment="1">
      <alignment horizontal="center" vertical="top"/>
    </xf>
    <xf numFmtId="3" fontId="2" fillId="0" borderId="51" xfId="0" applyNumberFormat="1" applyFont="1" applyFill="1" applyBorder="1" applyAlignment="1">
      <alignment horizontal="center" vertical="top"/>
    </xf>
    <xf numFmtId="0" fontId="2" fillId="0" borderId="37" xfId="0" applyFont="1" applyBorder="1" applyAlignment="1">
      <alignment vertical="top"/>
    </xf>
    <xf numFmtId="0" fontId="2" fillId="0" borderId="24" xfId="0" applyFont="1" applyBorder="1" applyAlignment="1">
      <alignment vertical="top"/>
    </xf>
    <xf numFmtId="0" fontId="2" fillId="0" borderId="39" xfId="0" applyFont="1" applyBorder="1" applyAlignment="1">
      <alignment vertical="top"/>
    </xf>
    <xf numFmtId="0" fontId="7" fillId="0" borderId="37" xfId="0" applyFont="1" applyBorder="1"/>
    <xf numFmtId="0" fontId="7" fillId="0" borderId="24" xfId="0" applyFont="1" applyBorder="1"/>
    <xf numFmtId="3" fontId="2" fillId="0" borderId="24" xfId="0" applyNumberFormat="1" applyFont="1" applyBorder="1" applyAlignment="1">
      <alignment vertical="top"/>
    </xf>
    <xf numFmtId="0" fontId="2" fillId="0" borderId="39" xfId="0" applyFont="1" applyFill="1" applyBorder="1" applyAlignment="1">
      <alignment vertical="top"/>
    </xf>
    <xf numFmtId="0" fontId="2" fillId="2" borderId="7" xfId="0" applyFont="1" applyFill="1" applyBorder="1" applyAlignment="1">
      <alignment horizontal="center" vertical="top" wrapText="1"/>
    </xf>
    <xf numFmtId="49" fontId="4" fillId="4" borderId="4" xfId="0" applyNumberFormat="1" applyFont="1" applyFill="1" applyBorder="1" applyAlignment="1">
      <alignment horizontal="center" vertical="top" wrapText="1"/>
    </xf>
    <xf numFmtId="49" fontId="4" fillId="2" borderId="3" xfId="0" applyNumberFormat="1" applyFont="1" applyFill="1" applyBorder="1" applyAlignment="1">
      <alignment horizontal="center" vertical="top" wrapText="1"/>
    </xf>
    <xf numFmtId="49" fontId="4" fillId="4" borderId="3" xfId="0" applyNumberFormat="1" applyFont="1" applyFill="1" applyBorder="1" applyAlignment="1">
      <alignment horizontal="center" vertical="top" wrapText="1"/>
    </xf>
    <xf numFmtId="0" fontId="2" fillId="0" borderId="0" xfId="0" applyNumberFormat="1" applyFont="1" applyBorder="1" applyAlignment="1">
      <alignment vertical="top" wrapText="1"/>
    </xf>
    <xf numFmtId="0" fontId="7" fillId="0" borderId="0" xfId="0" applyFont="1" applyAlignment="1">
      <alignment vertical="top" wrapText="1"/>
    </xf>
    <xf numFmtId="0" fontId="2" fillId="4" borderId="0" xfId="0" applyFont="1" applyFill="1" applyBorder="1" applyAlignment="1">
      <alignment horizontal="left" vertical="top" wrapText="1"/>
    </xf>
    <xf numFmtId="0" fontId="0" fillId="0" borderId="6" xfId="0" applyBorder="1" applyAlignment="1">
      <alignment vertical="center" wrapText="1"/>
    </xf>
    <xf numFmtId="49" fontId="4" fillId="2" borderId="4" xfId="0" applyNumberFormat="1" applyFont="1" applyFill="1" applyBorder="1" applyAlignment="1">
      <alignment horizontal="center" vertical="top"/>
    </xf>
    <xf numFmtId="49" fontId="4" fillId="4" borderId="4" xfId="0" applyNumberFormat="1" applyFont="1" applyFill="1" applyBorder="1" applyAlignment="1">
      <alignment horizontal="center" vertical="top"/>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3" fontId="13" fillId="0" borderId="0" xfId="0" applyNumberFormat="1" applyFont="1" applyBorder="1" applyAlignment="1">
      <alignment vertical="top"/>
    </xf>
    <xf numFmtId="0" fontId="13" fillId="0" borderId="0" xfId="0" applyFont="1" applyBorder="1" applyAlignment="1">
      <alignment vertical="top"/>
    </xf>
    <xf numFmtId="0" fontId="13" fillId="0" borderId="0" xfId="0" applyFont="1" applyAlignment="1">
      <alignment vertical="top"/>
    </xf>
    <xf numFmtId="3" fontId="2" fillId="0" borderId="90" xfId="0" applyNumberFormat="1" applyFont="1" applyFill="1" applyBorder="1" applyAlignment="1">
      <alignment horizontal="right" vertical="top"/>
    </xf>
    <xf numFmtId="49" fontId="2" fillId="0" borderId="0" xfId="0" applyNumberFormat="1" applyFont="1" applyFill="1" applyBorder="1" applyAlignment="1">
      <alignment horizontal="left" vertical="top"/>
    </xf>
    <xf numFmtId="3" fontId="2" fillId="0" borderId="31" xfId="0" applyNumberFormat="1" applyFont="1" applyBorder="1" applyAlignment="1">
      <alignment horizontal="center" vertical="center" wrapText="1"/>
    </xf>
    <xf numFmtId="3" fontId="2" fillId="0" borderId="7" xfId="0" applyNumberFormat="1" applyFont="1" applyBorder="1" applyAlignment="1">
      <alignment horizontal="center" vertical="center" wrapText="1"/>
    </xf>
    <xf numFmtId="3" fontId="2" fillId="0" borderId="31" xfId="0" applyNumberFormat="1" applyFont="1" applyBorder="1" applyAlignment="1">
      <alignment horizontal="center" vertical="top" wrapText="1"/>
    </xf>
    <xf numFmtId="0" fontId="9" fillId="0" borderId="73" xfId="0" applyFont="1" applyFill="1" applyBorder="1" applyAlignment="1">
      <alignment horizontal="center" vertical="top"/>
    </xf>
    <xf numFmtId="0" fontId="9" fillId="0" borderId="88" xfId="0" applyFont="1" applyFill="1" applyBorder="1" applyAlignment="1">
      <alignment horizontal="center" vertical="top"/>
    </xf>
    <xf numFmtId="3" fontId="2" fillId="0" borderId="49" xfId="0" applyNumberFormat="1" applyFont="1" applyFill="1" applyBorder="1" applyAlignment="1">
      <alignment horizontal="right" vertical="top"/>
    </xf>
    <xf numFmtId="3" fontId="2" fillId="0" borderId="97" xfId="0" applyNumberFormat="1" applyFont="1" applyFill="1" applyBorder="1" applyAlignment="1">
      <alignment horizontal="right" vertical="top"/>
    </xf>
    <xf numFmtId="3" fontId="4" fillId="0" borderId="23" xfId="0" applyNumberFormat="1" applyFont="1" applyFill="1" applyBorder="1" applyAlignment="1">
      <alignment horizontal="right" vertical="top"/>
    </xf>
    <xf numFmtId="3" fontId="19" fillId="0" borderId="88" xfId="0" applyNumberFormat="1" applyFont="1" applyFill="1" applyBorder="1" applyAlignment="1">
      <alignment horizontal="right" vertical="top"/>
    </xf>
    <xf numFmtId="3" fontId="4" fillId="0" borderId="91" xfId="0" applyNumberFormat="1" applyFont="1" applyFill="1" applyBorder="1" applyAlignment="1">
      <alignment horizontal="right" vertical="top"/>
    </xf>
    <xf numFmtId="3" fontId="2" fillId="0" borderId="8" xfId="0" applyNumberFormat="1" applyFont="1" applyFill="1" applyBorder="1" applyAlignment="1">
      <alignment horizontal="right" vertical="top"/>
    </xf>
    <xf numFmtId="3" fontId="2" fillId="0" borderId="47" xfId="0" applyNumberFormat="1" applyFont="1" applyFill="1" applyBorder="1" applyAlignment="1">
      <alignment horizontal="right" vertical="top"/>
    </xf>
    <xf numFmtId="3" fontId="2" fillId="0" borderId="50" xfId="0" applyNumberFormat="1" applyFont="1" applyFill="1" applyBorder="1" applyAlignment="1">
      <alignment vertical="center" wrapText="1"/>
    </xf>
    <xf numFmtId="3" fontId="2" fillId="0" borderId="38" xfId="0" applyNumberFormat="1" applyFont="1" applyFill="1" applyBorder="1" applyAlignment="1">
      <alignment vertical="center" wrapText="1"/>
    </xf>
    <xf numFmtId="0" fontId="2" fillId="0" borderId="4" xfId="0" applyFont="1" applyFill="1" applyBorder="1" applyAlignment="1">
      <alignment horizontal="center" vertical="top" wrapText="1"/>
    </xf>
    <xf numFmtId="0" fontId="2" fillId="0" borderId="15" xfId="0" applyFont="1" applyFill="1" applyBorder="1" applyAlignment="1">
      <alignment horizontal="left" vertical="top" wrapText="1"/>
    </xf>
    <xf numFmtId="0" fontId="2" fillId="4" borderId="93" xfId="0" applyFont="1" applyFill="1" applyBorder="1" applyAlignment="1">
      <alignment vertical="top" wrapText="1"/>
    </xf>
    <xf numFmtId="0" fontId="4" fillId="0" borderId="34" xfId="0" applyFont="1" applyFill="1" applyBorder="1" applyAlignment="1">
      <alignment horizontal="left" vertical="top" wrapText="1"/>
    </xf>
    <xf numFmtId="49" fontId="4" fillId="0" borderId="34" xfId="0" applyNumberFormat="1" applyFont="1" applyBorder="1" applyAlignment="1">
      <alignment horizontal="center" vertical="top"/>
    </xf>
    <xf numFmtId="49" fontId="4" fillId="0" borderId="22" xfId="0" applyNumberFormat="1" applyFont="1" applyBorder="1" applyAlignment="1">
      <alignment horizontal="center" vertical="top"/>
    </xf>
    <xf numFmtId="49" fontId="4" fillId="2" borderId="3" xfId="0" applyNumberFormat="1" applyFont="1" applyFill="1" applyBorder="1" applyAlignment="1">
      <alignment horizontal="center" vertical="top"/>
    </xf>
    <xf numFmtId="49" fontId="4" fillId="4" borderId="3" xfId="0" applyNumberFormat="1" applyFont="1" applyFill="1" applyBorder="1" applyAlignment="1">
      <alignment horizontal="center" vertical="top"/>
    </xf>
    <xf numFmtId="0" fontId="3" fillId="0" borderId="0" xfId="0" applyFont="1" applyAlignment="1">
      <alignment horizontal="center" vertical="top"/>
    </xf>
    <xf numFmtId="49" fontId="4" fillId="9" borderId="15" xfId="0" applyNumberFormat="1" applyFont="1" applyFill="1" applyBorder="1" applyAlignment="1">
      <alignment horizontal="center" vertical="top"/>
    </xf>
    <xf numFmtId="0" fontId="2" fillId="9" borderId="57" xfId="0" applyFont="1" applyFill="1" applyBorder="1" applyAlignment="1">
      <alignment vertical="center" wrapText="1"/>
    </xf>
    <xf numFmtId="0" fontId="2" fillId="9" borderId="63" xfId="0" applyFont="1" applyFill="1" applyBorder="1" applyAlignment="1">
      <alignment horizontal="center" vertical="center" wrapText="1"/>
    </xf>
    <xf numFmtId="0" fontId="2" fillId="9" borderId="63" xfId="0" applyFont="1" applyFill="1" applyBorder="1" applyAlignment="1">
      <alignment horizontal="center" vertical="center"/>
    </xf>
    <xf numFmtId="0" fontId="4" fillId="9" borderId="63" xfId="0" applyFont="1" applyFill="1" applyBorder="1" applyAlignment="1">
      <alignment horizontal="left" vertical="top"/>
    </xf>
    <xf numFmtId="0" fontId="4" fillId="9" borderId="41" xfId="0" applyFont="1" applyFill="1" applyBorder="1" applyAlignment="1">
      <alignment horizontal="left" vertical="top"/>
    </xf>
    <xf numFmtId="0" fontId="4" fillId="9" borderId="22" xfId="0" applyFont="1" applyFill="1" applyBorder="1" applyAlignment="1">
      <alignment horizontal="left" vertical="top"/>
    </xf>
    <xf numFmtId="0" fontId="0" fillId="9" borderId="0" xfId="0" applyFill="1" applyBorder="1" applyAlignment="1">
      <alignment horizontal="left" vertical="top"/>
    </xf>
    <xf numFmtId="0" fontId="0" fillId="9" borderId="63" xfId="0" applyFill="1" applyBorder="1" applyAlignment="1">
      <alignment horizontal="left" vertical="top"/>
    </xf>
    <xf numFmtId="0" fontId="2" fillId="9" borderId="12" xfId="0" applyFont="1" applyFill="1" applyBorder="1" applyAlignment="1">
      <alignment vertical="center" wrapText="1"/>
    </xf>
    <xf numFmtId="0" fontId="2" fillId="9" borderId="103" xfId="0" applyFont="1" applyFill="1" applyBorder="1" applyAlignment="1">
      <alignment horizontal="center" vertical="center" wrapText="1"/>
    </xf>
    <xf numFmtId="0" fontId="4" fillId="9" borderId="104" xfId="0" applyFont="1" applyFill="1" applyBorder="1" applyAlignment="1">
      <alignment horizontal="left" vertical="top"/>
    </xf>
    <xf numFmtId="0" fontId="2" fillId="9" borderId="43" xfId="0" applyFont="1" applyFill="1" applyBorder="1" applyAlignment="1">
      <alignment horizontal="left" vertical="top" wrapText="1"/>
    </xf>
    <xf numFmtId="0" fontId="2" fillId="9" borderId="48" xfId="0" applyFont="1" applyFill="1" applyBorder="1" applyAlignment="1">
      <alignment vertical="center" wrapText="1"/>
    </xf>
    <xf numFmtId="0" fontId="2" fillId="9" borderId="12" xfId="0" applyFont="1" applyFill="1" applyBorder="1" applyAlignment="1">
      <alignment horizontal="center" vertical="center" wrapText="1"/>
    </xf>
    <xf numFmtId="49" fontId="4" fillId="9" borderId="59" xfId="0" applyNumberFormat="1" applyFont="1" applyFill="1" applyBorder="1" applyAlignment="1">
      <alignment horizontal="center" vertical="top"/>
    </xf>
    <xf numFmtId="0" fontId="4" fillId="9" borderId="58" xfId="0" applyFont="1" applyFill="1" applyBorder="1" applyAlignment="1">
      <alignment horizontal="left" vertical="top"/>
    </xf>
    <xf numFmtId="0" fontId="0" fillId="9" borderId="36" xfId="0" applyFill="1" applyBorder="1" applyAlignment="1">
      <alignment horizontal="left" vertical="top"/>
    </xf>
    <xf numFmtId="0" fontId="2" fillId="9" borderId="105" xfId="0" applyFont="1" applyFill="1" applyBorder="1" applyAlignment="1">
      <alignment horizontal="center" vertical="center"/>
    </xf>
    <xf numFmtId="49" fontId="4" fillId="9" borderId="54" xfId="0" applyNumberFormat="1" applyFont="1" applyFill="1" applyBorder="1" applyAlignment="1">
      <alignment horizontal="center" vertical="top"/>
    </xf>
    <xf numFmtId="49" fontId="4" fillId="9" borderId="15" xfId="0" applyNumberFormat="1" applyFont="1" applyFill="1" applyBorder="1" applyAlignment="1">
      <alignment vertical="top"/>
    </xf>
    <xf numFmtId="49" fontId="4" fillId="9" borderId="20" xfId="0" applyNumberFormat="1" applyFont="1" applyFill="1" applyBorder="1" applyAlignment="1">
      <alignment vertical="top"/>
    </xf>
    <xf numFmtId="49" fontId="4" fillId="9" borderId="20" xfId="0" applyNumberFormat="1" applyFont="1" applyFill="1" applyBorder="1" applyAlignment="1">
      <alignment horizontal="center" vertical="top"/>
    </xf>
    <xf numFmtId="49" fontId="4" fillId="9" borderId="13" xfId="0" applyNumberFormat="1" applyFont="1" applyFill="1" applyBorder="1" applyAlignment="1">
      <alignment horizontal="center" vertical="top"/>
    </xf>
    <xf numFmtId="49" fontId="4" fillId="9" borderId="32" xfId="0" applyNumberFormat="1" applyFont="1" applyFill="1" applyBorder="1" applyAlignment="1">
      <alignment horizontal="center" vertical="top"/>
    </xf>
    <xf numFmtId="49" fontId="4" fillId="9" borderId="19" xfId="0" applyNumberFormat="1" applyFont="1" applyFill="1" applyBorder="1" applyAlignment="1">
      <alignment horizontal="center" vertical="top"/>
    </xf>
    <xf numFmtId="49" fontId="4" fillId="9" borderId="19" xfId="0" applyNumberFormat="1" applyFont="1" applyFill="1" applyBorder="1" applyAlignment="1">
      <alignment horizontal="center" vertical="top" wrapText="1"/>
    </xf>
    <xf numFmtId="49" fontId="4" fillId="9" borderId="15" xfId="0" applyNumberFormat="1" applyFont="1" applyFill="1" applyBorder="1" applyAlignment="1">
      <alignment horizontal="center" vertical="top" wrapText="1"/>
    </xf>
    <xf numFmtId="49" fontId="4" fillId="9" borderId="40" xfId="0" applyNumberFormat="1" applyFont="1" applyFill="1" applyBorder="1" applyAlignment="1">
      <alignment horizontal="center" vertical="top"/>
    </xf>
    <xf numFmtId="49" fontId="4" fillId="9" borderId="20" xfId="0" applyNumberFormat="1" applyFont="1" applyFill="1" applyBorder="1" applyAlignment="1">
      <alignment horizontal="center" vertical="top" wrapText="1"/>
    </xf>
    <xf numFmtId="3" fontId="4" fillId="9" borderId="32" xfId="0" applyNumberFormat="1" applyFont="1" applyFill="1" applyBorder="1" applyAlignment="1">
      <alignment horizontal="right" vertical="top"/>
    </xf>
    <xf numFmtId="3" fontId="4" fillId="9" borderId="31" xfId="0" applyNumberFormat="1" applyFont="1" applyFill="1" applyBorder="1" applyAlignment="1">
      <alignment horizontal="right" vertical="top"/>
    </xf>
    <xf numFmtId="0" fontId="2" fillId="9" borderId="48" xfId="0" applyFont="1" applyFill="1" applyBorder="1" applyAlignment="1">
      <alignment horizontal="left" vertical="top" wrapText="1"/>
    </xf>
    <xf numFmtId="0" fontId="2" fillId="9" borderId="55" xfId="0" applyFont="1" applyFill="1" applyBorder="1" applyAlignment="1">
      <alignment horizontal="left" vertical="top" wrapText="1"/>
    </xf>
    <xf numFmtId="0" fontId="4" fillId="9" borderId="12" xfId="0" applyFont="1" applyFill="1" applyBorder="1" applyAlignment="1">
      <alignment horizontal="left" vertical="top"/>
    </xf>
    <xf numFmtId="0" fontId="2" fillId="9" borderId="12" xfId="0" applyFont="1" applyFill="1" applyBorder="1" applyAlignment="1">
      <alignment horizontal="left" vertical="top" wrapText="1"/>
    </xf>
    <xf numFmtId="0" fontId="0" fillId="9" borderId="55" xfId="0" applyFill="1" applyBorder="1" applyAlignment="1">
      <alignment horizontal="left" vertical="top"/>
    </xf>
    <xf numFmtId="3" fontId="2" fillId="4" borderId="27" xfId="0" applyNumberFormat="1" applyFont="1" applyFill="1" applyBorder="1" applyAlignment="1">
      <alignment horizontal="center" vertical="top"/>
    </xf>
    <xf numFmtId="3" fontId="2" fillId="4" borderId="22" xfId="0" applyNumberFormat="1" applyFont="1" applyFill="1" applyBorder="1" applyAlignment="1">
      <alignment horizontal="center" vertical="top"/>
    </xf>
    <xf numFmtId="0" fontId="2" fillId="4" borderId="93" xfId="0" applyFont="1" applyFill="1" applyBorder="1" applyAlignment="1">
      <alignment horizontal="center" vertical="top"/>
    </xf>
    <xf numFmtId="0" fontId="2" fillId="4" borderId="35" xfId="0" applyNumberFormat="1" applyFont="1" applyFill="1" applyBorder="1" applyAlignment="1">
      <alignment horizontal="center" vertical="top"/>
    </xf>
    <xf numFmtId="0" fontId="2" fillId="4" borderId="6" xfId="0" applyNumberFormat="1" applyFont="1" applyFill="1" applyBorder="1" applyAlignment="1">
      <alignment horizontal="center" vertical="top"/>
    </xf>
    <xf numFmtId="0" fontId="2" fillId="0" borderId="106" xfId="0" applyFont="1" applyFill="1" applyBorder="1" applyAlignment="1">
      <alignment vertical="top" wrapText="1"/>
    </xf>
    <xf numFmtId="3" fontId="2" fillId="0" borderId="72" xfId="0" applyNumberFormat="1" applyFont="1" applyFill="1" applyBorder="1" applyAlignment="1">
      <alignment horizontal="center" vertical="top"/>
    </xf>
    <xf numFmtId="3" fontId="2" fillId="0" borderId="71" xfId="0" applyNumberFormat="1" applyFont="1" applyFill="1" applyBorder="1" applyAlignment="1">
      <alignment horizontal="center" vertical="top"/>
    </xf>
    <xf numFmtId="3" fontId="2" fillId="0" borderId="77" xfId="0" applyNumberFormat="1" applyFont="1" applyFill="1" applyBorder="1" applyAlignment="1">
      <alignment horizontal="left" vertical="top" wrapText="1"/>
    </xf>
    <xf numFmtId="3" fontId="2" fillId="0" borderId="34" xfId="0" applyNumberFormat="1" applyFont="1" applyFill="1" applyBorder="1" applyAlignment="1">
      <alignment horizontal="center" vertical="top" wrapText="1"/>
    </xf>
    <xf numFmtId="3" fontId="2" fillId="4" borderId="14" xfId="0" applyNumberFormat="1" applyFont="1" applyFill="1" applyBorder="1" applyAlignment="1">
      <alignment horizontal="center" vertical="top"/>
    </xf>
    <xf numFmtId="0" fontId="0" fillId="0" borderId="78" xfId="0" applyBorder="1" applyAlignment="1">
      <alignment horizontal="left" vertical="top" wrapText="1"/>
    </xf>
    <xf numFmtId="3" fontId="2" fillId="4" borderId="69" xfId="0" applyNumberFormat="1" applyFont="1" applyFill="1" applyBorder="1" applyAlignment="1">
      <alignment horizontal="center" vertical="top"/>
    </xf>
    <xf numFmtId="3" fontId="2" fillId="0" borderId="76" xfId="0" applyNumberFormat="1" applyFont="1" applyFill="1" applyBorder="1" applyAlignment="1">
      <alignment horizontal="center" vertical="top" wrapText="1"/>
    </xf>
    <xf numFmtId="3" fontId="2" fillId="4" borderId="41" xfId="0" applyNumberFormat="1" applyFont="1" applyFill="1" applyBorder="1" applyAlignment="1">
      <alignment horizontal="right" vertical="top"/>
    </xf>
    <xf numFmtId="0" fontId="12" fillId="4" borderId="38" xfId="0" applyFont="1" applyFill="1" applyBorder="1" applyAlignment="1">
      <alignment horizontal="center" vertical="top"/>
    </xf>
    <xf numFmtId="3" fontId="2" fillId="4" borderId="51" xfId="0" applyNumberFormat="1" applyFont="1" applyFill="1" applyBorder="1" applyAlignment="1">
      <alignment horizontal="right" vertical="top"/>
    </xf>
    <xf numFmtId="0" fontId="2" fillId="4" borderId="63" xfId="0" applyFont="1" applyFill="1" applyBorder="1" applyAlignment="1">
      <alignment horizontal="left" vertical="top" wrapText="1"/>
    </xf>
    <xf numFmtId="3" fontId="2" fillId="4" borderId="4" xfId="0" applyNumberFormat="1" applyFont="1" applyFill="1" applyBorder="1" applyAlignment="1">
      <alignment horizontal="center" vertical="top"/>
    </xf>
    <xf numFmtId="3" fontId="2" fillId="4" borderId="22" xfId="0" applyNumberFormat="1" applyFont="1" applyFill="1" applyBorder="1" applyAlignment="1">
      <alignment horizontal="center" vertical="top" wrapText="1"/>
    </xf>
    <xf numFmtId="0" fontId="2" fillId="4" borderId="64" xfId="0" applyFont="1" applyFill="1" applyBorder="1" applyAlignment="1">
      <alignment horizontal="left" vertical="top" wrapText="1"/>
    </xf>
    <xf numFmtId="3" fontId="2" fillId="4" borderId="35" xfId="0" applyNumberFormat="1" applyFont="1" applyFill="1" applyBorder="1" applyAlignment="1">
      <alignment horizontal="center" vertical="top"/>
    </xf>
    <xf numFmtId="3" fontId="2" fillId="4" borderId="6" xfId="0" applyNumberFormat="1" applyFont="1" applyFill="1" applyBorder="1" applyAlignment="1">
      <alignment horizontal="center" vertical="top" wrapText="1"/>
    </xf>
    <xf numFmtId="3" fontId="2" fillId="7" borderId="22" xfId="0" applyNumberFormat="1" applyFont="1" applyFill="1" applyBorder="1" applyAlignment="1">
      <alignment horizontal="center" vertical="top"/>
    </xf>
    <xf numFmtId="3" fontId="2" fillId="7" borderId="4" xfId="0" applyNumberFormat="1" applyFont="1" applyFill="1" applyBorder="1" applyAlignment="1">
      <alignment horizontal="center" vertical="top"/>
    </xf>
    <xf numFmtId="3" fontId="2" fillId="7" borderId="35" xfId="0" applyNumberFormat="1" applyFont="1" applyFill="1" applyBorder="1" applyAlignment="1">
      <alignment horizontal="center" vertical="top"/>
    </xf>
    <xf numFmtId="3" fontId="2" fillId="7" borderId="6" xfId="0" applyNumberFormat="1" applyFont="1" applyFill="1" applyBorder="1" applyAlignment="1">
      <alignment horizontal="center" vertical="top"/>
    </xf>
    <xf numFmtId="49" fontId="2" fillId="9" borderId="3" xfId="0" applyNumberFormat="1" applyFont="1" applyFill="1" applyBorder="1" applyAlignment="1">
      <alignment horizontal="center" vertical="top" wrapText="1"/>
    </xf>
    <xf numFmtId="3" fontId="2" fillId="9" borderId="3" xfId="0" applyNumberFormat="1" applyFont="1" applyFill="1" applyBorder="1" applyAlignment="1">
      <alignment horizontal="center" vertical="top" wrapText="1"/>
    </xf>
    <xf numFmtId="49" fontId="0" fillId="9" borderId="6" xfId="0" applyNumberFormat="1" applyFill="1" applyBorder="1" applyAlignment="1">
      <alignment horizontal="center" vertical="top" textRotation="90" wrapText="1"/>
    </xf>
    <xf numFmtId="3" fontId="2" fillId="9" borderId="6" xfId="0" applyNumberFormat="1" applyFont="1" applyFill="1" applyBorder="1" applyAlignment="1">
      <alignment horizontal="center" vertical="top" wrapText="1"/>
    </xf>
    <xf numFmtId="0" fontId="2" fillId="0" borderId="5" xfId="0" applyFont="1" applyBorder="1"/>
    <xf numFmtId="0" fontId="2" fillId="4" borderId="33" xfId="0" applyFont="1" applyFill="1" applyBorder="1" applyAlignment="1">
      <alignment horizontal="center" vertical="top" wrapText="1"/>
    </xf>
    <xf numFmtId="0" fontId="2" fillId="4" borderId="0" xfId="0" applyFont="1" applyFill="1" applyBorder="1" applyAlignment="1">
      <alignment horizontal="center" vertical="top" wrapText="1"/>
    </xf>
    <xf numFmtId="3" fontId="2" fillId="4" borderId="16" xfId="0" applyNumberFormat="1" applyFont="1" applyFill="1" applyBorder="1" applyAlignment="1">
      <alignment horizontal="center" vertical="top"/>
    </xf>
    <xf numFmtId="0" fontId="2" fillId="4" borderId="10" xfId="0" applyFont="1" applyFill="1" applyBorder="1" applyAlignment="1">
      <alignment horizontal="center" vertical="top" wrapText="1"/>
    </xf>
    <xf numFmtId="0" fontId="2" fillId="4" borderId="64" xfId="0" applyFont="1" applyFill="1" applyBorder="1" applyAlignment="1">
      <alignment horizontal="center" vertical="top" wrapText="1"/>
    </xf>
    <xf numFmtId="3" fontId="2" fillId="4" borderId="17" xfId="0" applyNumberFormat="1" applyFont="1" applyFill="1" applyBorder="1" applyAlignment="1">
      <alignment horizontal="center" vertical="top"/>
    </xf>
    <xf numFmtId="0" fontId="7" fillId="4" borderId="10" xfId="0" applyFont="1" applyFill="1" applyBorder="1" applyAlignment="1">
      <alignment horizontal="center" vertical="top" wrapText="1"/>
    </xf>
    <xf numFmtId="0" fontId="7" fillId="4" borderId="6" xfId="0" applyFont="1" applyFill="1" applyBorder="1" applyAlignment="1">
      <alignment horizontal="center" vertical="top" wrapText="1"/>
    </xf>
    <xf numFmtId="0" fontId="2" fillId="4" borderId="108" xfId="0" applyFont="1" applyFill="1" applyBorder="1" applyAlignment="1">
      <alignment horizontal="center" vertical="top" wrapText="1"/>
    </xf>
    <xf numFmtId="0" fontId="2" fillId="4" borderId="76" xfId="0" applyFont="1" applyFill="1" applyBorder="1" applyAlignment="1">
      <alignment horizontal="left" vertical="top" wrapText="1"/>
    </xf>
    <xf numFmtId="49" fontId="4" fillId="4" borderId="95" xfId="0" applyNumberFormat="1" applyFont="1" applyFill="1" applyBorder="1" applyAlignment="1">
      <alignment horizontal="center" vertical="top"/>
    </xf>
    <xf numFmtId="0" fontId="9" fillId="4" borderId="96" xfId="0" applyFont="1" applyFill="1" applyBorder="1" applyAlignment="1">
      <alignment horizontal="center" vertical="top"/>
    </xf>
    <xf numFmtId="0" fontId="9" fillId="4" borderId="93" xfId="0" applyFont="1" applyFill="1" applyBorder="1" applyAlignment="1">
      <alignment horizontal="center" vertical="top" wrapText="1"/>
    </xf>
    <xf numFmtId="3" fontId="2" fillId="4" borderId="100" xfId="0" applyNumberFormat="1" applyFont="1" applyFill="1" applyBorder="1" applyAlignment="1">
      <alignment horizontal="center" vertical="top"/>
    </xf>
    <xf numFmtId="49" fontId="4" fillId="4" borderId="16" xfId="0" applyNumberFormat="1" applyFont="1" applyFill="1" applyBorder="1" applyAlignment="1">
      <alignment horizontal="center" vertical="top"/>
    </xf>
    <xf numFmtId="0" fontId="9" fillId="4" borderId="79" xfId="0" applyFont="1" applyFill="1" applyBorder="1" applyAlignment="1">
      <alignment horizontal="center" vertical="top" wrapText="1"/>
    </xf>
    <xf numFmtId="3" fontId="2" fillId="4" borderId="74" xfId="0" applyNumberFormat="1" applyFont="1" applyFill="1" applyBorder="1" applyAlignment="1">
      <alignment horizontal="right" vertical="top"/>
    </xf>
    <xf numFmtId="0" fontId="2" fillId="4" borderId="79" xfId="0" applyFont="1" applyFill="1" applyBorder="1" applyAlignment="1">
      <alignment horizontal="left" vertical="top" wrapText="1"/>
    </xf>
    <xf numFmtId="0" fontId="2" fillId="4" borderId="77" xfId="0" applyFont="1" applyFill="1" applyBorder="1" applyAlignment="1">
      <alignment horizontal="center" vertical="top" wrapText="1"/>
    </xf>
    <xf numFmtId="165" fontId="2" fillId="4" borderId="78" xfId="0" applyNumberFormat="1" applyFont="1" applyFill="1" applyBorder="1" applyAlignment="1">
      <alignment horizontal="center" vertical="top"/>
    </xf>
    <xf numFmtId="3" fontId="2" fillId="4" borderId="53" xfId="0" applyNumberFormat="1" applyFont="1" applyFill="1" applyBorder="1" applyAlignment="1">
      <alignment horizontal="right" vertical="top"/>
    </xf>
    <xf numFmtId="0" fontId="2" fillId="4" borderId="15" xfId="0" applyFont="1" applyFill="1" applyBorder="1" applyAlignment="1">
      <alignment vertical="top" wrapText="1"/>
    </xf>
    <xf numFmtId="165" fontId="2" fillId="4" borderId="22" xfId="0" applyNumberFormat="1" applyFont="1" applyFill="1" applyBorder="1" applyAlignment="1">
      <alignment horizontal="center" vertical="top"/>
    </xf>
    <xf numFmtId="165" fontId="2" fillId="4" borderId="16" xfId="0" applyNumberFormat="1" applyFont="1" applyFill="1" applyBorder="1" applyAlignment="1">
      <alignment horizontal="center" vertical="top"/>
    </xf>
    <xf numFmtId="49" fontId="4" fillId="4" borderId="22" xfId="0" applyNumberFormat="1" applyFont="1" applyFill="1" applyBorder="1" applyAlignment="1">
      <alignment horizontal="center" vertical="top"/>
    </xf>
    <xf numFmtId="165" fontId="2" fillId="4" borderId="4" xfId="0" applyNumberFormat="1" applyFont="1" applyFill="1" applyBorder="1" applyAlignment="1">
      <alignment horizontal="center" vertical="top"/>
    </xf>
    <xf numFmtId="3" fontId="2" fillId="0" borderId="4" xfId="0" applyNumberFormat="1" applyFont="1" applyFill="1" applyBorder="1" applyAlignment="1">
      <alignment horizontal="left" vertical="top" wrapText="1"/>
    </xf>
    <xf numFmtId="3" fontId="2" fillId="0" borderId="16" xfId="0" applyNumberFormat="1" applyFont="1" applyFill="1" applyBorder="1" applyAlignment="1">
      <alignment horizontal="left" vertical="top" wrapText="1"/>
    </xf>
    <xf numFmtId="3" fontId="2" fillId="0" borderId="76" xfId="0" applyNumberFormat="1" applyFont="1" applyFill="1" applyBorder="1" applyAlignment="1">
      <alignment horizontal="left" vertical="top" wrapText="1"/>
    </xf>
    <xf numFmtId="165" fontId="2" fillId="0" borderId="76" xfId="0" applyNumberFormat="1" applyFont="1" applyFill="1" applyBorder="1" applyAlignment="1">
      <alignment horizontal="center" vertical="top"/>
    </xf>
    <xf numFmtId="3" fontId="2" fillId="0" borderId="78" xfId="0" applyNumberFormat="1" applyFont="1" applyFill="1" applyBorder="1" applyAlignment="1">
      <alignment horizontal="left" vertical="top" wrapText="1"/>
    </xf>
    <xf numFmtId="0" fontId="2" fillId="4" borderId="53" xfId="0" applyFont="1" applyFill="1" applyBorder="1" applyAlignment="1">
      <alignment vertical="top"/>
    </xf>
    <xf numFmtId="0" fontId="2" fillId="4" borderId="4" xfId="0" applyFont="1" applyFill="1" applyBorder="1" applyAlignment="1">
      <alignment horizontal="center" vertical="top"/>
    </xf>
    <xf numFmtId="0" fontId="2" fillId="4" borderId="41" xfId="0" applyFont="1" applyFill="1" applyBorder="1" applyAlignment="1">
      <alignment horizontal="center" vertical="top"/>
    </xf>
    <xf numFmtId="0" fontId="2" fillId="4" borderId="22" xfId="0" applyFont="1" applyFill="1" applyBorder="1" applyAlignment="1">
      <alignment horizontal="center" vertical="top"/>
    </xf>
    <xf numFmtId="0" fontId="2" fillId="4" borderId="53" xfId="0" applyFont="1" applyFill="1" applyBorder="1" applyAlignment="1">
      <alignment horizontal="left" vertical="top" wrapText="1"/>
    </xf>
    <xf numFmtId="0" fontId="2" fillId="4" borderId="34" xfId="0" applyFont="1" applyFill="1" applyBorder="1" applyAlignment="1">
      <alignment horizontal="center" wrapText="1"/>
    </xf>
    <xf numFmtId="0" fontId="2" fillId="4" borderId="22" xfId="0" applyFont="1" applyFill="1" applyBorder="1" applyAlignment="1">
      <alignment horizontal="center" wrapText="1"/>
    </xf>
    <xf numFmtId="0" fontId="2" fillId="4" borderId="35" xfId="0" applyFont="1" applyFill="1" applyBorder="1" applyAlignment="1">
      <alignment horizontal="center" vertical="top"/>
    </xf>
    <xf numFmtId="0" fontId="2" fillId="4" borderId="6" xfId="0" applyFont="1" applyFill="1" applyBorder="1" applyAlignment="1">
      <alignment horizontal="center" vertical="top"/>
    </xf>
    <xf numFmtId="0" fontId="13" fillId="4" borderId="22" xfId="0" applyNumberFormat="1" applyFont="1" applyFill="1" applyBorder="1" applyAlignment="1">
      <alignment horizontal="center" vertical="top"/>
    </xf>
    <xf numFmtId="0" fontId="13" fillId="4" borderId="4" xfId="0" applyNumberFormat="1" applyFont="1" applyFill="1" applyBorder="1" applyAlignment="1">
      <alignment horizontal="center" vertical="top"/>
    </xf>
    <xf numFmtId="0" fontId="2" fillId="4" borderId="16" xfId="0" applyNumberFormat="1" applyFont="1" applyFill="1" applyBorder="1" applyAlignment="1">
      <alignment horizontal="center"/>
    </xf>
    <xf numFmtId="0" fontId="27" fillId="4" borderId="6" xfId="0" applyNumberFormat="1" applyFont="1" applyFill="1" applyBorder="1" applyAlignment="1">
      <alignment horizontal="center" vertical="top"/>
    </xf>
    <xf numFmtId="0" fontId="2" fillId="9" borderId="33" xfId="0" applyFont="1" applyFill="1" applyBorder="1" applyAlignment="1">
      <alignment horizontal="center" vertical="top" wrapText="1"/>
    </xf>
    <xf numFmtId="0" fontId="2" fillId="9" borderId="3" xfId="0" applyFont="1" applyFill="1" applyBorder="1" applyAlignment="1">
      <alignment horizontal="center" vertical="top" wrapText="1"/>
    </xf>
    <xf numFmtId="3" fontId="2" fillId="9" borderId="14" xfId="0" applyNumberFormat="1" applyFont="1" applyFill="1" applyBorder="1" applyAlignment="1">
      <alignment horizontal="center" vertical="top"/>
    </xf>
    <xf numFmtId="0" fontId="2" fillId="9" borderId="0" xfId="0" applyFont="1" applyFill="1" applyBorder="1" applyAlignment="1">
      <alignment horizontal="center" vertical="top" wrapText="1"/>
    </xf>
    <xf numFmtId="0" fontId="2" fillId="9" borderId="4" xfId="0" applyFont="1" applyFill="1" applyBorder="1" applyAlignment="1">
      <alignment horizontal="center" vertical="top" wrapText="1"/>
    </xf>
    <xf numFmtId="3" fontId="2" fillId="9" borderId="16" xfId="0" applyNumberFormat="1" applyFont="1" applyFill="1" applyBorder="1" applyAlignment="1">
      <alignment horizontal="center" vertical="top"/>
    </xf>
    <xf numFmtId="0" fontId="2" fillId="9" borderId="10" xfId="0" applyFont="1" applyFill="1" applyBorder="1" applyAlignment="1">
      <alignment horizontal="center" vertical="top" wrapText="1"/>
    </xf>
    <xf numFmtId="0" fontId="2" fillId="9" borderId="6" xfId="0" applyFont="1" applyFill="1" applyBorder="1" applyAlignment="1">
      <alignment horizontal="center" vertical="top" wrapText="1"/>
    </xf>
    <xf numFmtId="3" fontId="2" fillId="9" borderId="17" xfId="0" applyNumberFormat="1" applyFont="1" applyFill="1" applyBorder="1" applyAlignment="1">
      <alignment horizontal="center" vertical="top"/>
    </xf>
    <xf numFmtId="0" fontId="9" fillId="0" borderId="74" xfId="0" applyFont="1" applyFill="1" applyBorder="1" applyAlignment="1">
      <alignment horizontal="center" vertical="top" wrapText="1"/>
    </xf>
    <xf numFmtId="0" fontId="2" fillId="4" borderId="67" xfId="0" applyFont="1" applyFill="1" applyBorder="1" applyAlignment="1">
      <alignment horizontal="left" vertical="top" wrapText="1"/>
    </xf>
    <xf numFmtId="0" fontId="2" fillId="4" borderId="11" xfId="0" applyFont="1" applyFill="1" applyBorder="1" applyAlignment="1">
      <alignment horizontal="center" vertical="top" wrapText="1"/>
    </xf>
    <xf numFmtId="0" fontId="9" fillId="4" borderId="11"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6" xfId="0" applyFont="1" applyFill="1" applyBorder="1" applyAlignment="1">
      <alignment horizontal="center" vertical="center" wrapText="1"/>
    </xf>
    <xf numFmtId="3" fontId="2" fillId="0" borderId="0" xfId="0" applyNumberFormat="1" applyFont="1" applyFill="1" applyAlignment="1">
      <alignment vertical="top"/>
    </xf>
    <xf numFmtId="49" fontId="4" fillId="4" borderId="6" xfId="0" applyNumberFormat="1" applyFont="1" applyFill="1" applyBorder="1" applyAlignment="1">
      <alignment vertical="top"/>
    </xf>
    <xf numFmtId="0" fontId="2" fillId="0" borderId="35" xfId="0" applyFont="1" applyFill="1" applyBorder="1" applyAlignment="1">
      <alignment vertical="center" textRotation="90" wrapText="1"/>
    </xf>
    <xf numFmtId="49" fontId="4" fillId="0" borderId="17" xfId="0" applyNumberFormat="1" applyFont="1" applyBorder="1" applyAlignment="1">
      <alignment horizontal="center" vertical="top"/>
    </xf>
    <xf numFmtId="0" fontId="2" fillId="4" borderId="20" xfId="0" applyFont="1" applyFill="1" applyBorder="1" applyAlignment="1">
      <alignment vertical="top" wrapText="1"/>
    </xf>
    <xf numFmtId="0" fontId="2" fillId="0" borderId="0" xfId="2" applyFont="1"/>
    <xf numFmtId="0" fontId="3" fillId="0" borderId="0" xfId="2" applyFont="1"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6" fillId="0" borderId="0" xfId="0" applyFont="1"/>
    <xf numFmtId="0" fontId="6" fillId="0" borderId="0" xfId="0" applyFont="1" applyAlignment="1">
      <alignment horizontal="center" vertical="top"/>
    </xf>
    <xf numFmtId="0" fontId="6" fillId="0" borderId="0" xfId="2" applyFont="1" applyAlignment="1">
      <alignment horizontal="center"/>
    </xf>
    <xf numFmtId="49" fontId="6" fillId="0" borderId="0" xfId="2" applyNumberFormat="1" applyFont="1" applyAlignment="1">
      <alignment horizontal="left" vertical="top" wrapText="1"/>
    </xf>
    <xf numFmtId="0" fontId="3" fillId="0" borderId="0" xfId="2" applyFont="1" applyAlignment="1">
      <alignment horizontal="left" vertical="top" wrapText="1"/>
    </xf>
    <xf numFmtId="0" fontId="3" fillId="0" borderId="0" xfId="0" applyFont="1" applyAlignment="1">
      <alignment horizontal="left" vertical="top"/>
    </xf>
    <xf numFmtId="0" fontId="33" fillId="0" borderId="0" xfId="0" applyFont="1" applyBorder="1" applyAlignment="1">
      <alignment horizontal="left" vertical="top" wrapText="1"/>
    </xf>
    <xf numFmtId="0" fontId="33" fillId="0" borderId="0" xfId="0" applyFont="1" applyAlignment="1">
      <alignment horizontal="left" vertical="center" wrapText="1"/>
    </xf>
    <xf numFmtId="0" fontId="3" fillId="0" borderId="0" xfId="0" applyFont="1" applyAlignment="1"/>
    <xf numFmtId="0" fontId="3" fillId="0" borderId="0" xfId="2" applyFont="1" applyAlignment="1">
      <alignment horizontal="center" vertical="top"/>
    </xf>
    <xf numFmtId="0" fontId="2" fillId="9" borderId="104" xfId="0" applyFont="1" applyFill="1" applyBorder="1" applyAlignment="1">
      <alignment horizontal="center" vertical="center"/>
    </xf>
    <xf numFmtId="0" fontId="2" fillId="9" borderId="104" xfId="0" applyFont="1" applyFill="1" applyBorder="1" applyAlignment="1">
      <alignment horizontal="center" vertical="center" wrapText="1"/>
    </xf>
    <xf numFmtId="0" fontId="33" fillId="0" borderId="0" xfId="0" applyFont="1" applyBorder="1" applyAlignment="1">
      <alignment horizontal="left" vertical="top" wrapText="1"/>
    </xf>
    <xf numFmtId="0" fontId="0" fillId="0" borderId="0" xfId="0" applyAlignment="1"/>
    <xf numFmtId="0" fontId="33" fillId="0" borderId="0" xfId="0" applyFont="1" applyAlignment="1">
      <alignment horizontal="left" vertical="center" wrapText="1"/>
    </xf>
    <xf numFmtId="0" fontId="0" fillId="0" borderId="0" xfId="0" applyAlignment="1">
      <alignment horizontal="left" vertical="center" wrapText="1"/>
    </xf>
    <xf numFmtId="0" fontId="6" fillId="0" borderId="0" xfId="2" applyFont="1" applyAlignment="1">
      <alignment horizontal="center"/>
    </xf>
    <xf numFmtId="49" fontId="6" fillId="0" borderId="0" xfId="2" applyNumberFormat="1" applyFont="1" applyAlignment="1">
      <alignment horizontal="left" vertical="top" wrapText="1"/>
    </xf>
    <xf numFmtId="0" fontId="3" fillId="0" borderId="0" xfId="2" applyFont="1" applyAlignment="1">
      <alignment horizontal="left" vertical="top" wrapText="1"/>
    </xf>
    <xf numFmtId="0" fontId="3" fillId="0" borderId="0" xfId="2" applyFont="1" applyAlignment="1">
      <alignment horizontal="right"/>
    </xf>
    <xf numFmtId="0" fontId="3" fillId="0" borderId="0" xfId="0" applyFont="1" applyAlignment="1">
      <alignment horizontal="right"/>
    </xf>
    <xf numFmtId="0" fontId="6" fillId="0" borderId="0" xfId="0" applyFont="1" applyAlignment="1">
      <alignment horizontal="center"/>
    </xf>
    <xf numFmtId="0" fontId="0" fillId="0" borderId="0" xfId="0" applyAlignment="1">
      <alignment horizontal="center"/>
    </xf>
    <xf numFmtId="0" fontId="2" fillId="4" borderId="3" xfId="0" applyFont="1" applyFill="1" applyBorder="1" applyAlignment="1">
      <alignment horizontal="left" vertical="top" wrapText="1"/>
    </xf>
    <xf numFmtId="0" fontId="0" fillId="0" borderId="4" xfId="0" applyBorder="1" applyAlignment="1">
      <alignment vertical="top" wrapText="1"/>
    </xf>
    <xf numFmtId="0" fontId="2" fillId="9" borderId="3" xfId="0" applyFont="1" applyFill="1" applyBorder="1" applyAlignment="1">
      <alignment horizontal="left" vertical="top" wrapText="1"/>
    </xf>
    <xf numFmtId="0" fontId="2" fillId="9" borderId="4" xfId="0" applyFont="1" applyFill="1" applyBorder="1" applyAlignment="1">
      <alignment horizontal="left" vertical="top" wrapText="1"/>
    </xf>
    <xf numFmtId="0" fontId="4" fillId="4" borderId="11" xfId="0" applyFont="1" applyFill="1"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3" fontId="2" fillId="4" borderId="100" xfId="0" applyNumberFormat="1" applyFont="1" applyFill="1" applyBorder="1" applyAlignment="1">
      <alignment horizontal="left" vertical="top" wrapText="1"/>
    </xf>
    <xf numFmtId="0" fontId="0" fillId="0" borderId="17" xfId="0" applyBorder="1" applyAlignment="1">
      <alignment vertical="top"/>
    </xf>
    <xf numFmtId="3" fontId="2" fillId="7" borderId="14" xfId="0" applyNumberFormat="1" applyFont="1" applyFill="1" applyBorder="1" applyAlignment="1">
      <alignment horizontal="left" vertical="top" wrapText="1"/>
    </xf>
    <xf numFmtId="0" fontId="0" fillId="7" borderId="16" xfId="0" applyFill="1" applyBorder="1" applyAlignment="1">
      <alignment horizontal="left" vertical="top" wrapText="1"/>
    </xf>
    <xf numFmtId="0" fontId="0" fillId="7" borderId="17" xfId="0" applyFill="1" applyBorder="1" applyAlignment="1">
      <alignment horizontal="left" vertical="top" wrapText="1"/>
    </xf>
    <xf numFmtId="3" fontId="2" fillId="9" borderId="14" xfId="0" applyNumberFormat="1" applyFont="1" applyFill="1" applyBorder="1" applyAlignment="1">
      <alignment horizontal="left" vertical="top" wrapText="1"/>
    </xf>
    <xf numFmtId="0" fontId="0" fillId="9" borderId="17" xfId="0" applyFill="1" applyBorder="1" applyAlignment="1">
      <alignment horizontal="left" vertical="top" wrapText="1"/>
    </xf>
    <xf numFmtId="0" fontId="11" fillId="4" borderId="62" xfId="0" applyFont="1" applyFill="1" applyBorder="1" applyAlignment="1">
      <alignment wrapText="1"/>
    </xf>
    <xf numFmtId="0" fontId="11" fillId="4" borderId="63" xfId="0" applyFont="1" applyFill="1" applyBorder="1" applyAlignment="1">
      <alignment wrapText="1"/>
    </xf>
    <xf numFmtId="0" fontId="11" fillId="4" borderId="106" xfId="0" applyFont="1" applyFill="1" applyBorder="1" applyAlignment="1">
      <alignment wrapText="1"/>
    </xf>
    <xf numFmtId="0" fontId="11" fillId="4" borderId="3" xfId="0" applyFont="1" applyFill="1" applyBorder="1" applyAlignment="1">
      <alignment horizontal="left" wrapText="1"/>
    </xf>
    <xf numFmtId="0" fontId="0" fillId="4" borderId="6" xfId="0" applyFill="1" applyBorder="1" applyAlignment="1">
      <alignment horizontal="left" wrapText="1"/>
    </xf>
    <xf numFmtId="0" fontId="2" fillId="0" borderId="92" xfId="0" applyFont="1" applyFill="1" applyBorder="1" applyAlignment="1">
      <alignment horizontal="left" vertical="top" wrapText="1"/>
    </xf>
    <xf numFmtId="0" fontId="0" fillId="0" borderId="15" xfId="0" applyBorder="1" applyAlignment="1">
      <alignment horizontal="left" vertical="top" wrapText="1"/>
    </xf>
    <xf numFmtId="0" fontId="2" fillId="4" borderId="93" xfId="0" applyFont="1" applyFill="1" applyBorder="1" applyAlignment="1">
      <alignment horizontal="left" vertical="top" wrapText="1"/>
    </xf>
    <xf numFmtId="0" fontId="2" fillId="4" borderId="71" xfId="0" applyFont="1" applyFill="1" applyBorder="1" applyAlignment="1">
      <alignment horizontal="left" vertical="top" wrapText="1"/>
    </xf>
    <xf numFmtId="49" fontId="8" fillId="4" borderId="22" xfId="0" applyNumberFormat="1" applyFont="1" applyFill="1" applyBorder="1" applyAlignment="1">
      <alignment horizontal="center" vertical="top"/>
    </xf>
    <xf numFmtId="0" fontId="2" fillId="0" borderId="3" xfId="0" applyFont="1" applyFill="1" applyBorder="1" applyAlignment="1">
      <alignment horizontal="center" vertical="top" wrapText="1"/>
    </xf>
    <xf numFmtId="0" fontId="2" fillId="0" borderId="6" xfId="0" applyFont="1" applyFill="1" applyBorder="1" applyAlignment="1">
      <alignment horizontal="center" vertical="top" wrapText="1"/>
    </xf>
    <xf numFmtId="49" fontId="4" fillId="0" borderId="3" xfId="0" applyNumberFormat="1" applyFont="1" applyBorder="1" applyAlignment="1">
      <alignment horizontal="center" vertical="top"/>
    </xf>
    <xf numFmtId="49" fontId="4" fillId="0" borderId="6" xfId="0" applyNumberFormat="1" applyFont="1" applyBorder="1" applyAlignment="1">
      <alignment horizontal="center" vertical="top"/>
    </xf>
    <xf numFmtId="0" fontId="2" fillId="9" borderId="19" xfId="0" applyFont="1" applyFill="1" applyBorder="1" applyAlignment="1">
      <alignment horizontal="left" vertical="top" wrapText="1"/>
    </xf>
    <xf numFmtId="0" fontId="2" fillId="9" borderId="20" xfId="0" applyFont="1" applyFill="1" applyBorder="1" applyAlignment="1">
      <alignment horizontal="left" vertical="top" wrapText="1"/>
    </xf>
    <xf numFmtId="0" fontId="2" fillId="0" borderId="19" xfId="0" applyFont="1" applyFill="1" applyBorder="1" applyAlignment="1">
      <alignment horizontal="left" vertical="top" wrapText="1"/>
    </xf>
    <xf numFmtId="0" fontId="0" fillId="0" borderId="59" xfId="0" applyBorder="1" applyAlignment="1">
      <alignment horizontal="left" vertical="top" wrapText="1"/>
    </xf>
    <xf numFmtId="0" fontId="2" fillId="3" borderId="19" xfId="0" applyFont="1" applyFill="1" applyBorder="1" applyAlignment="1">
      <alignment horizontal="left" vertical="top" wrapText="1"/>
    </xf>
    <xf numFmtId="0" fontId="2" fillId="3" borderId="20" xfId="0" applyFont="1" applyFill="1" applyBorder="1" applyAlignment="1">
      <alignment horizontal="left" vertical="top" wrapText="1"/>
    </xf>
    <xf numFmtId="0" fontId="2" fillId="4" borderId="4" xfId="0" applyFont="1" applyFill="1" applyBorder="1" applyAlignment="1">
      <alignment horizontal="left" vertical="top" wrapText="1"/>
    </xf>
    <xf numFmtId="0" fontId="7" fillId="0" borderId="4" xfId="0" applyFont="1" applyBorder="1" applyAlignment="1">
      <alignment horizontal="left" vertical="top" wrapText="1"/>
    </xf>
    <xf numFmtId="49" fontId="4" fillId="2" borderId="7" xfId="0" applyNumberFormat="1" applyFont="1" applyFill="1" applyBorder="1" applyAlignment="1">
      <alignment horizontal="right" vertical="top"/>
    </xf>
    <xf numFmtId="49" fontId="4" fillId="2" borderId="9" xfId="0" applyNumberFormat="1" applyFont="1" applyFill="1" applyBorder="1" applyAlignment="1">
      <alignment horizontal="left" vertical="top"/>
    </xf>
    <xf numFmtId="49" fontId="4" fillId="2" borderId="7" xfId="0" applyNumberFormat="1" applyFont="1" applyFill="1" applyBorder="1" applyAlignment="1">
      <alignment horizontal="left" vertical="top"/>
    </xf>
    <xf numFmtId="49" fontId="4" fillId="2" borderId="18" xfId="0" applyNumberFormat="1" applyFont="1" applyFill="1" applyBorder="1" applyAlignment="1">
      <alignment horizontal="left" vertical="top"/>
    </xf>
    <xf numFmtId="49" fontId="2" fillId="9" borderId="3" xfId="0" applyNumberFormat="1" applyFont="1" applyFill="1" applyBorder="1" applyAlignment="1">
      <alignment horizontal="center" vertical="top" wrapText="1"/>
    </xf>
    <xf numFmtId="49" fontId="0" fillId="9" borderId="6" xfId="0" applyNumberFormat="1" applyFill="1" applyBorder="1" applyAlignment="1">
      <alignment horizontal="center" vertical="top" wrapText="1"/>
    </xf>
    <xf numFmtId="49" fontId="4" fillId="4" borderId="3" xfId="0" applyNumberFormat="1" applyFont="1" applyFill="1" applyBorder="1" applyAlignment="1">
      <alignment horizontal="center" vertical="top" wrapText="1"/>
    </xf>
    <xf numFmtId="49" fontId="4" fillId="4" borderId="4" xfId="0" applyNumberFormat="1" applyFont="1" applyFill="1" applyBorder="1" applyAlignment="1">
      <alignment horizontal="center" vertical="top" wrapText="1"/>
    </xf>
    <xf numFmtId="49" fontId="4" fillId="4" borderId="6" xfId="0" applyNumberFormat="1" applyFont="1" applyFill="1" applyBorder="1" applyAlignment="1">
      <alignment horizontal="center" vertical="top" wrapText="1"/>
    </xf>
    <xf numFmtId="0" fontId="4" fillId="4" borderId="34" xfId="0" applyFont="1" applyFill="1" applyBorder="1" applyAlignment="1">
      <alignment horizontal="left" vertical="top" wrapText="1"/>
    </xf>
    <xf numFmtId="0" fontId="4" fillId="4" borderId="22" xfId="0" applyFont="1" applyFill="1" applyBorder="1" applyAlignment="1">
      <alignment horizontal="left" vertical="top" wrapText="1"/>
    </xf>
    <xf numFmtId="0" fontId="4" fillId="4" borderId="35" xfId="0" applyFont="1" applyFill="1" applyBorder="1" applyAlignment="1">
      <alignment horizontal="left" vertical="top" wrapText="1"/>
    </xf>
    <xf numFmtId="0" fontId="30" fillId="0" borderId="0" xfId="0" applyFont="1" applyAlignment="1">
      <alignment horizontal="center" vertical="top" wrapText="1"/>
    </xf>
    <xf numFmtId="0" fontId="2" fillId="0" borderId="10" xfId="0" applyFont="1" applyBorder="1" applyAlignment="1">
      <alignment horizontal="right" vertical="top" wrapText="1"/>
    </xf>
    <xf numFmtId="0" fontId="0" fillId="0" borderId="10" xfId="0" applyBorder="1" applyAlignment="1">
      <alignment horizontal="right" vertical="top" wrapText="1"/>
    </xf>
    <xf numFmtId="0" fontId="13" fillId="0" borderId="101" xfId="0" applyFont="1" applyBorder="1" applyAlignment="1">
      <alignment horizontal="center" vertical="center" textRotation="90" wrapText="1"/>
    </xf>
    <xf numFmtId="0" fontId="13" fillId="0" borderId="54" xfId="0" applyFont="1" applyBorder="1" applyAlignment="1">
      <alignment horizontal="center" vertical="center" textRotation="90" wrapText="1"/>
    </xf>
    <xf numFmtId="0" fontId="13" fillId="0" borderId="102" xfId="0" applyFont="1" applyBorder="1" applyAlignment="1">
      <alignment horizontal="center" vertical="center" textRotation="90" wrapText="1"/>
    </xf>
    <xf numFmtId="0" fontId="13" fillId="0" borderId="2" xfId="0" applyFont="1" applyBorder="1" applyAlignment="1">
      <alignment horizontal="center" vertical="center" textRotation="90" wrapText="1"/>
    </xf>
    <xf numFmtId="0" fontId="13" fillId="0" borderId="12" xfId="0" applyFont="1" applyBorder="1" applyAlignment="1">
      <alignment horizontal="center" vertical="center" textRotation="90" wrapText="1"/>
    </xf>
    <xf numFmtId="0" fontId="13" fillId="0" borderId="5" xfId="0" applyFont="1" applyBorder="1" applyAlignment="1">
      <alignment horizontal="center" vertical="center" textRotation="90"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4" xfId="0" applyFont="1" applyBorder="1" applyAlignment="1">
      <alignment horizontal="center" vertical="center" textRotation="90" wrapText="1"/>
    </xf>
    <xf numFmtId="0" fontId="13" fillId="0" borderId="22" xfId="0" applyFont="1" applyBorder="1" applyAlignment="1">
      <alignment horizontal="center" vertical="center" textRotation="90" wrapText="1"/>
    </xf>
    <xf numFmtId="0" fontId="13" fillId="0" borderId="35" xfId="0" applyFont="1" applyBorder="1" applyAlignment="1">
      <alignment horizontal="center" vertical="center" textRotation="90" wrapText="1"/>
    </xf>
    <xf numFmtId="0" fontId="13" fillId="0" borderId="37" xfId="0" applyNumberFormat="1" applyFont="1" applyBorder="1" applyAlignment="1">
      <alignment horizontal="center" vertical="center" textRotation="90" wrapText="1"/>
    </xf>
    <xf numFmtId="0" fontId="13" fillId="0" borderId="24" xfId="0" applyNumberFormat="1" applyFont="1" applyBorder="1" applyAlignment="1">
      <alignment horizontal="center" vertical="center" textRotation="90" wrapText="1"/>
    </xf>
    <xf numFmtId="0" fontId="13" fillId="0" borderId="39" xfId="0" applyNumberFormat="1" applyFont="1" applyBorder="1" applyAlignment="1">
      <alignment horizontal="center" vertical="center" textRotation="90" wrapText="1"/>
    </xf>
    <xf numFmtId="0" fontId="2" fillId="0" borderId="37" xfId="0" applyFont="1" applyBorder="1" applyAlignment="1">
      <alignment horizontal="center" vertical="center" textRotation="90" wrapText="1"/>
    </xf>
    <xf numFmtId="0" fontId="2" fillId="0" borderId="24"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3" fontId="14" fillId="0" borderId="52" xfId="0" applyNumberFormat="1" applyFont="1" applyBorder="1" applyAlignment="1">
      <alignment horizontal="center" vertical="center" wrapText="1"/>
    </xf>
    <xf numFmtId="3" fontId="14" fillId="0" borderId="33" xfId="0" applyNumberFormat="1" applyFont="1" applyBorder="1" applyAlignment="1">
      <alignment horizontal="center" vertical="center" wrapText="1"/>
    </xf>
    <xf numFmtId="3" fontId="14" fillId="0" borderId="49" xfId="0" applyNumberFormat="1" applyFont="1" applyBorder="1" applyAlignment="1">
      <alignment horizontal="center" vertical="center" wrapText="1"/>
    </xf>
    <xf numFmtId="0" fontId="13" fillId="0" borderId="52" xfId="0" applyFont="1" applyBorder="1" applyAlignment="1">
      <alignment horizontal="center" vertical="center" wrapText="1"/>
    </xf>
    <xf numFmtId="0" fontId="13" fillId="0" borderId="3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9" xfId="0" applyFont="1" applyBorder="1" applyAlignment="1">
      <alignment horizontal="center" vertical="center" wrapText="1"/>
    </xf>
    <xf numFmtId="3" fontId="13" fillId="0" borderId="29" xfId="0" applyNumberFormat="1" applyFont="1" applyBorder="1" applyAlignment="1">
      <alignment horizontal="center" vertical="center" wrapText="1"/>
    </xf>
    <xf numFmtId="3" fontId="13" fillId="0" borderId="20" xfId="0" applyNumberFormat="1" applyFont="1" applyBorder="1" applyAlignment="1">
      <alignment horizontal="center" vertical="center" wrapText="1"/>
    </xf>
    <xf numFmtId="3" fontId="2" fillId="0" borderId="90" xfId="0" applyNumberFormat="1" applyFont="1" applyBorder="1" applyAlignment="1">
      <alignment horizontal="center" vertical="center" wrapText="1"/>
    </xf>
    <xf numFmtId="3" fontId="2" fillId="0" borderId="39" xfId="0" applyNumberFormat="1" applyFont="1" applyBorder="1" applyAlignment="1">
      <alignment horizontal="center" vertical="center" wrapText="1"/>
    </xf>
    <xf numFmtId="0" fontId="13" fillId="0" borderId="66" xfId="0" applyFont="1" applyBorder="1" applyAlignment="1">
      <alignment horizontal="center" vertical="center" wrapText="1"/>
    </xf>
    <xf numFmtId="0" fontId="13" fillId="0" borderId="40" xfId="0" applyFont="1" applyBorder="1" applyAlignment="1">
      <alignment horizontal="center" vertical="center" wrapText="1"/>
    </xf>
    <xf numFmtId="0" fontId="2" fillId="0" borderId="11" xfId="0" applyFont="1" applyBorder="1" applyAlignment="1">
      <alignment horizontal="center" vertical="center" textRotation="90"/>
    </xf>
    <xf numFmtId="0" fontId="2" fillId="0" borderId="6" xfId="0" applyFont="1" applyBorder="1" applyAlignment="1">
      <alignment horizontal="center" vertical="center" textRotation="90"/>
    </xf>
    <xf numFmtId="0" fontId="4" fillId="5" borderId="46" xfId="0" applyFont="1" applyFill="1" applyBorder="1" applyAlignment="1">
      <alignment horizontal="left" vertical="top" wrapText="1"/>
    </xf>
    <xf numFmtId="0" fontId="4" fillId="5" borderId="47" xfId="0" applyFont="1" applyFill="1" applyBorder="1" applyAlignment="1">
      <alignment horizontal="left" vertical="top" wrapText="1"/>
    </xf>
    <xf numFmtId="0" fontId="4" fillId="5" borderId="43" xfId="0" applyFont="1" applyFill="1" applyBorder="1" applyAlignment="1">
      <alignment horizontal="left" vertical="top" wrapText="1"/>
    </xf>
    <xf numFmtId="0" fontId="4" fillId="2" borderId="48" xfId="0" applyFont="1" applyFill="1" applyBorder="1" applyAlignment="1">
      <alignment horizontal="left" vertical="top" wrapText="1"/>
    </xf>
    <xf numFmtId="0" fontId="4" fillId="2" borderId="47" xfId="0" applyFont="1" applyFill="1" applyBorder="1" applyAlignment="1">
      <alignment horizontal="left" vertical="top" wrapText="1"/>
    </xf>
    <xf numFmtId="0" fontId="4" fillId="2" borderId="43" xfId="0" applyFont="1" applyFill="1" applyBorder="1" applyAlignment="1">
      <alignment horizontal="left" vertical="top" wrapText="1"/>
    </xf>
    <xf numFmtId="0" fontId="2" fillId="0" borderId="4" xfId="0" applyFont="1" applyFill="1" applyBorder="1" applyAlignment="1">
      <alignment horizontal="center" vertical="top" wrapText="1"/>
    </xf>
    <xf numFmtId="49" fontId="4" fillId="0" borderId="4" xfId="0" applyNumberFormat="1" applyFont="1" applyBorder="1" applyAlignment="1">
      <alignment horizontal="center" vertical="top"/>
    </xf>
    <xf numFmtId="0" fontId="2" fillId="0" borderId="92" xfId="0" applyFont="1" applyBorder="1" applyAlignment="1">
      <alignment vertical="top"/>
    </xf>
    <xf numFmtId="0" fontId="0" fillId="0" borderId="20" xfId="0" applyBorder="1" applyAlignment="1">
      <alignment vertical="top"/>
    </xf>
    <xf numFmtId="0" fontId="2" fillId="4" borderId="22" xfId="0" applyFont="1" applyFill="1" applyBorder="1" applyAlignment="1">
      <alignment horizontal="left" vertical="top" wrapText="1"/>
    </xf>
    <xf numFmtId="0" fontId="2" fillId="4" borderId="35" xfId="0" applyFont="1" applyFill="1" applyBorder="1" applyAlignment="1">
      <alignment horizontal="left" vertical="top" wrapText="1"/>
    </xf>
    <xf numFmtId="49" fontId="4" fillId="7" borderId="44" xfId="0" applyNumberFormat="1" applyFont="1" applyFill="1" applyBorder="1" applyAlignment="1">
      <alignment horizontal="left" vertical="top" wrapText="1"/>
    </xf>
    <xf numFmtId="49" fontId="4" fillId="7" borderId="8" xfId="0" applyNumberFormat="1" applyFont="1" applyFill="1" applyBorder="1" applyAlignment="1">
      <alignment horizontal="left" vertical="top" wrapText="1"/>
    </xf>
    <xf numFmtId="49" fontId="4" fillId="7" borderId="45" xfId="0" applyNumberFormat="1" applyFont="1" applyFill="1" applyBorder="1" applyAlignment="1">
      <alignment horizontal="left" vertical="top" wrapText="1"/>
    </xf>
    <xf numFmtId="2" fontId="8" fillId="0" borderId="11" xfId="0" applyNumberFormat="1" applyFont="1" applyBorder="1" applyAlignment="1">
      <alignment vertical="top" wrapText="1"/>
    </xf>
    <xf numFmtId="0" fontId="0" fillId="0" borderId="71" xfId="0" applyBorder="1" applyAlignment="1">
      <alignment vertical="top" wrapText="1"/>
    </xf>
    <xf numFmtId="0" fontId="2" fillId="9" borderId="22" xfId="0" applyFont="1" applyFill="1" applyBorder="1" applyAlignment="1">
      <alignment horizontal="left" vertical="top" wrapText="1"/>
    </xf>
    <xf numFmtId="0" fontId="7" fillId="9" borderId="0" xfId="0" applyFont="1" applyFill="1" applyBorder="1" applyAlignment="1">
      <alignment horizontal="left" vertical="top" wrapText="1"/>
    </xf>
    <xf numFmtId="0" fontId="7" fillId="9" borderId="63" xfId="0" applyFont="1" applyFill="1" applyBorder="1" applyAlignment="1">
      <alignment horizontal="left" vertical="top" wrapText="1"/>
    </xf>
    <xf numFmtId="0" fontId="2" fillId="9" borderId="58" xfId="0" applyFont="1" applyFill="1" applyBorder="1" applyAlignment="1">
      <alignment vertical="top" wrapText="1"/>
    </xf>
    <xf numFmtId="0" fontId="2" fillId="9" borderId="36" xfId="0" applyFont="1" applyFill="1" applyBorder="1" applyAlignment="1">
      <alignment vertical="top" wrapText="1"/>
    </xf>
    <xf numFmtId="0" fontId="2" fillId="9" borderId="105" xfId="0" applyFont="1" applyFill="1" applyBorder="1" applyAlignment="1">
      <alignment vertical="top" wrapText="1"/>
    </xf>
    <xf numFmtId="0" fontId="2" fillId="9" borderId="48" xfId="0" applyFont="1" applyFill="1" applyBorder="1" applyAlignment="1">
      <alignment vertical="top" wrapText="1"/>
    </xf>
    <xf numFmtId="0" fontId="2" fillId="9" borderId="47" xfId="0" applyFont="1" applyFill="1" applyBorder="1" applyAlignment="1">
      <alignment vertical="top" wrapText="1"/>
    </xf>
    <xf numFmtId="3" fontId="2" fillId="4" borderId="30" xfId="0" applyNumberFormat="1" applyFont="1" applyFill="1" applyBorder="1" applyAlignment="1">
      <alignment horizontal="center" vertical="top" wrapText="1"/>
    </xf>
    <xf numFmtId="0" fontId="0" fillId="4" borderId="16" xfId="0" applyFill="1" applyBorder="1" applyAlignment="1">
      <alignment horizontal="center" vertical="top" wrapText="1"/>
    </xf>
    <xf numFmtId="0" fontId="0" fillId="4" borderId="69" xfId="0" applyFill="1" applyBorder="1" applyAlignment="1">
      <alignment horizontal="center" vertical="top" wrapText="1"/>
    </xf>
    <xf numFmtId="0" fontId="2" fillId="0" borderId="100" xfId="0" applyFont="1" applyFill="1" applyBorder="1" applyAlignment="1">
      <alignment horizontal="left" vertical="top" wrapText="1"/>
    </xf>
    <xf numFmtId="0" fontId="2" fillId="0" borderId="17" xfId="0" applyFont="1" applyFill="1" applyBorder="1" applyAlignment="1">
      <alignment horizontal="left" vertical="top" wrapText="1"/>
    </xf>
    <xf numFmtId="49" fontId="4" fillId="9" borderId="19" xfId="0" applyNumberFormat="1" applyFont="1" applyFill="1" applyBorder="1" applyAlignment="1">
      <alignment horizontal="center" vertical="top"/>
    </xf>
    <xf numFmtId="49" fontId="4" fillId="9" borderId="15" xfId="0" applyNumberFormat="1" applyFont="1" applyFill="1" applyBorder="1" applyAlignment="1">
      <alignment horizontal="center" vertical="top"/>
    </xf>
    <xf numFmtId="49" fontId="4" fillId="2" borderId="3" xfId="0" applyNumberFormat="1" applyFont="1" applyFill="1" applyBorder="1" applyAlignment="1">
      <alignment horizontal="center" vertical="top"/>
    </xf>
    <xf numFmtId="49" fontId="4" fillId="2" borderId="6" xfId="0" applyNumberFormat="1" applyFont="1" applyFill="1" applyBorder="1" applyAlignment="1">
      <alignment horizontal="center" vertical="top"/>
    </xf>
    <xf numFmtId="49" fontId="4" fillId="4" borderId="3" xfId="0" applyNumberFormat="1" applyFont="1" applyFill="1" applyBorder="1" applyAlignment="1">
      <alignment horizontal="center" vertical="top"/>
    </xf>
    <xf numFmtId="49" fontId="4" fillId="4" borderId="6" xfId="0" applyNumberFormat="1" applyFont="1" applyFill="1" applyBorder="1" applyAlignment="1">
      <alignment horizontal="center" vertical="top"/>
    </xf>
    <xf numFmtId="0" fontId="2" fillId="4" borderId="34" xfId="0" applyFont="1" applyFill="1" applyBorder="1" applyAlignment="1">
      <alignment horizontal="left" vertical="top" wrapText="1"/>
    </xf>
    <xf numFmtId="49" fontId="4" fillId="2" borderId="4" xfId="0" applyNumberFormat="1" applyFont="1" applyFill="1" applyBorder="1" applyAlignment="1">
      <alignment horizontal="center" vertical="top"/>
    </xf>
    <xf numFmtId="49" fontId="4" fillId="4" borderId="4" xfId="0" applyNumberFormat="1" applyFont="1" applyFill="1" applyBorder="1" applyAlignment="1">
      <alignment horizontal="center" vertical="top"/>
    </xf>
    <xf numFmtId="0" fontId="11" fillId="4" borderId="93" xfId="0" applyFont="1" applyFill="1" applyBorder="1" applyAlignment="1">
      <alignment horizontal="left" vertical="top" wrapText="1"/>
    </xf>
    <xf numFmtId="0" fontId="0" fillId="0" borderId="71" xfId="0" applyBorder="1" applyAlignment="1">
      <alignment horizontal="left" vertical="top" wrapText="1"/>
    </xf>
    <xf numFmtId="0" fontId="8" fillId="4" borderId="4" xfId="0" applyFont="1" applyFill="1" applyBorder="1" applyAlignment="1">
      <alignment horizontal="center" vertical="top" wrapText="1"/>
    </xf>
    <xf numFmtId="49" fontId="4" fillId="9" borderId="20" xfId="0" applyNumberFormat="1" applyFont="1" applyFill="1" applyBorder="1" applyAlignment="1">
      <alignment horizontal="center" vertical="top"/>
    </xf>
    <xf numFmtId="0" fontId="4" fillId="7" borderId="34" xfId="0" applyFont="1" applyFill="1" applyBorder="1" applyAlignment="1">
      <alignment vertical="top" wrapText="1"/>
    </xf>
    <xf numFmtId="0" fontId="4" fillId="7" borderId="22" xfId="0" applyFont="1" applyFill="1" applyBorder="1" applyAlignment="1">
      <alignment vertical="top" wrapText="1"/>
    </xf>
    <xf numFmtId="0" fontId="4" fillId="7" borderId="35" xfId="0" applyFont="1" applyFill="1" applyBorder="1" applyAlignment="1">
      <alignment vertical="top" wrapText="1"/>
    </xf>
    <xf numFmtId="0" fontId="2" fillId="7" borderId="19" xfId="0" applyFont="1" applyFill="1" applyBorder="1" applyAlignment="1">
      <alignment horizontal="left" vertical="top" wrapText="1"/>
    </xf>
    <xf numFmtId="0" fontId="2" fillId="7" borderId="15" xfId="0" applyFont="1" applyFill="1" applyBorder="1" applyAlignment="1">
      <alignment horizontal="left" vertical="top" wrapText="1"/>
    </xf>
    <xf numFmtId="0" fontId="2" fillId="7" borderId="20" xfId="0" applyFont="1" applyFill="1" applyBorder="1" applyAlignment="1">
      <alignment horizontal="left" vertical="top" wrapText="1"/>
    </xf>
    <xf numFmtId="0" fontId="16" fillId="0" borderId="4" xfId="0" applyFont="1" applyFill="1" applyBorder="1" applyAlignment="1">
      <alignment horizontal="center" vertical="top" textRotation="90" wrapText="1"/>
    </xf>
    <xf numFmtId="0" fontId="17" fillId="0" borderId="6" xfId="0" applyFont="1" applyBorder="1" applyAlignment="1">
      <alignment horizontal="center" vertical="top" textRotation="90"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6" xfId="0" applyFont="1" applyFill="1" applyBorder="1" applyAlignment="1">
      <alignment horizontal="center" vertical="top" wrapText="1"/>
    </xf>
    <xf numFmtId="0" fontId="2" fillId="4" borderId="34" xfId="0" applyFont="1" applyFill="1" applyBorder="1" applyAlignment="1">
      <alignment vertical="top" wrapText="1"/>
    </xf>
    <xf numFmtId="0" fontId="2" fillId="4" borderId="22" xfId="0" applyFont="1" applyFill="1" applyBorder="1" applyAlignment="1">
      <alignment vertical="top" wrapText="1"/>
    </xf>
    <xf numFmtId="0" fontId="2" fillId="4" borderId="35" xfId="0" applyFont="1" applyFill="1" applyBorder="1" applyAlignment="1">
      <alignment vertical="top" wrapText="1"/>
    </xf>
    <xf numFmtId="0" fontId="9" fillId="0" borderId="3" xfId="0" applyFont="1" applyFill="1" applyBorder="1" applyAlignment="1">
      <alignment horizontal="center" vertical="top" textRotation="90" wrapText="1"/>
    </xf>
    <xf numFmtId="0" fontId="9" fillId="0" borderId="4" xfId="0" applyFont="1" applyFill="1" applyBorder="1" applyAlignment="1">
      <alignment horizontal="center" vertical="top" textRotation="90" wrapText="1"/>
    </xf>
    <xf numFmtId="0" fontId="9" fillId="0" borderId="6" xfId="0" applyFont="1" applyFill="1" applyBorder="1" applyAlignment="1">
      <alignment horizontal="center" vertical="top" textRotation="90" wrapText="1"/>
    </xf>
    <xf numFmtId="0" fontId="2" fillId="0" borderId="19" xfId="0" applyFont="1" applyFill="1" applyBorder="1" applyAlignment="1">
      <alignment vertical="top" wrapText="1"/>
    </xf>
    <xf numFmtId="0" fontId="2" fillId="0" borderId="15" xfId="0" applyFont="1" applyFill="1" applyBorder="1" applyAlignment="1">
      <alignment vertical="top" wrapText="1"/>
    </xf>
    <xf numFmtId="0" fontId="2" fillId="0" borderId="107" xfId="0" applyFont="1" applyFill="1" applyBorder="1" applyAlignment="1">
      <alignment vertical="top" wrapText="1"/>
    </xf>
    <xf numFmtId="0" fontId="2" fillId="9" borderId="34" xfId="0" applyFont="1" applyFill="1" applyBorder="1" applyAlignment="1">
      <alignment horizontal="left" vertical="top" wrapText="1"/>
    </xf>
    <xf numFmtId="0" fontId="2" fillId="9" borderId="35" xfId="0" applyFont="1" applyFill="1" applyBorder="1" applyAlignment="1">
      <alignment horizontal="left" vertical="top" wrapText="1"/>
    </xf>
    <xf numFmtId="0" fontId="23" fillId="0" borderId="3" xfId="0" applyFont="1" applyFill="1" applyBorder="1" applyAlignment="1">
      <alignment horizontal="center" vertical="top" textRotation="90" wrapText="1"/>
    </xf>
    <xf numFmtId="0" fontId="23" fillId="0" borderId="6" xfId="0" applyFont="1" applyFill="1" applyBorder="1" applyAlignment="1">
      <alignment horizontal="center" vertical="top" textRotation="90" wrapText="1"/>
    </xf>
    <xf numFmtId="0" fontId="2" fillId="0" borderId="62" xfId="0" applyFont="1" applyFill="1" applyBorder="1" applyAlignment="1">
      <alignment horizontal="left" vertical="top" wrapText="1"/>
    </xf>
    <xf numFmtId="0" fontId="7" fillId="0" borderId="64" xfId="0" applyFont="1" applyBorder="1" applyAlignment="1">
      <alignment vertical="top" wrapText="1"/>
    </xf>
    <xf numFmtId="49" fontId="4" fillId="0" borderId="34" xfId="0" applyNumberFormat="1" applyFont="1" applyBorder="1" applyAlignment="1">
      <alignment horizontal="center" vertical="top"/>
    </xf>
    <xf numFmtId="49" fontId="4" fillId="0" borderId="22" xfId="0" applyNumberFormat="1" applyFont="1" applyBorder="1" applyAlignment="1">
      <alignment horizontal="center" vertical="top"/>
    </xf>
    <xf numFmtId="49" fontId="4" fillId="0" borderId="35" xfId="0" applyNumberFormat="1" applyFont="1" applyBorder="1" applyAlignment="1">
      <alignment horizontal="center" vertical="top"/>
    </xf>
    <xf numFmtId="0" fontId="2" fillId="9" borderId="62" xfId="0" applyFont="1" applyFill="1" applyBorder="1" applyAlignment="1">
      <alignment horizontal="left" vertical="top" wrapText="1"/>
    </xf>
    <xf numFmtId="0" fontId="2" fillId="9" borderId="63" xfId="0" applyFont="1" applyFill="1" applyBorder="1" applyAlignment="1">
      <alignment horizontal="left" vertical="top" wrapText="1"/>
    </xf>
    <xf numFmtId="0" fontId="2" fillId="9" borderId="64" xfId="0" applyFont="1" applyFill="1" applyBorder="1" applyAlignment="1">
      <alignment horizontal="left" vertical="top" wrapText="1"/>
    </xf>
    <xf numFmtId="49" fontId="4" fillId="2" borderId="10" xfId="0" applyNumberFormat="1" applyFont="1" applyFill="1" applyBorder="1" applyAlignment="1">
      <alignment horizontal="right" vertical="top"/>
    </xf>
    <xf numFmtId="0" fontId="2" fillId="2" borderId="40"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21" xfId="0" applyFont="1" applyFill="1" applyBorder="1" applyAlignment="1">
      <alignment horizontal="center" vertical="top" wrapText="1"/>
    </xf>
    <xf numFmtId="0" fontId="4" fillId="2" borderId="9"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18" xfId="0" applyFont="1" applyFill="1" applyBorder="1" applyAlignment="1">
      <alignment horizontal="left" vertical="top" wrapText="1"/>
    </xf>
    <xf numFmtId="0" fontId="9" fillId="3" borderId="3" xfId="0" applyFont="1" applyFill="1" applyBorder="1" applyAlignment="1">
      <alignment horizontal="left" vertical="center" textRotation="90" wrapText="1"/>
    </xf>
    <xf numFmtId="0" fontId="20" fillId="0" borderId="4" xfId="0" applyFont="1" applyBorder="1" applyAlignment="1">
      <alignment wrapText="1"/>
    </xf>
    <xf numFmtId="0" fontId="20" fillId="0" borderId="6" xfId="0" applyFont="1" applyBorder="1" applyAlignment="1"/>
    <xf numFmtId="0" fontId="2" fillId="4" borderId="15" xfId="0" applyFont="1" applyFill="1" applyBorder="1" applyAlignment="1">
      <alignment horizontal="left" vertical="top" wrapText="1"/>
    </xf>
    <xf numFmtId="0" fontId="7" fillId="4" borderId="20" xfId="0" applyFont="1" applyFill="1" applyBorder="1" applyAlignment="1">
      <alignment vertical="top" wrapText="1"/>
    </xf>
    <xf numFmtId="0" fontId="7" fillId="0" borderId="6" xfId="0" applyFont="1" applyBorder="1" applyAlignment="1">
      <alignment vertical="top"/>
    </xf>
    <xf numFmtId="0" fontId="2" fillId="0" borderId="11" xfId="0" applyFont="1" applyFill="1" applyBorder="1" applyAlignment="1">
      <alignment horizontal="left" vertical="center" textRotation="90" wrapText="1"/>
    </xf>
    <xf numFmtId="0" fontId="0" fillId="0" borderId="4" xfId="0" applyBorder="1" applyAlignment="1">
      <alignment horizontal="left" vertical="center" textRotation="90" wrapText="1"/>
    </xf>
    <xf numFmtId="0" fontId="4" fillId="4" borderId="4" xfId="0" applyFont="1" applyFill="1" applyBorder="1" applyAlignment="1">
      <alignment horizontal="left" vertical="top" wrapText="1"/>
    </xf>
    <xf numFmtId="0" fontId="4" fillId="4" borderId="57" xfId="0" applyFont="1" applyFill="1" applyBorder="1" applyAlignment="1">
      <alignment horizontal="left" vertical="top" wrapText="1"/>
    </xf>
    <xf numFmtId="0" fontId="2" fillId="4" borderId="0" xfId="0" applyFont="1" applyFill="1" applyBorder="1" applyAlignment="1">
      <alignment horizontal="left" vertical="top" wrapText="1"/>
    </xf>
    <xf numFmtId="0" fontId="2" fillId="0" borderId="4" xfId="0" applyFont="1" applyFill="1" applyBorder="1" applyAlignment="1">
      <alignment horizontal="left" vertical="center" textRotation="90" wrapText="1"/>
    </xf>
    <xf numFmtId="0" fontId="0" fillId="0" borderId="57" xfId="0" applyBorder="1" applyAlignment="1">
      <alignment horizontal="left" vertical="center" textRotation="90" wrapText="1"/>
    </xf>
    <xf numFmtId="0" fontId="2" fillId="4" borderId="93" xfId="0" applyFont="1" applyFill="1" applyBorder="1" applyAlignment="1">
      <alignment vertical="top" wrapText="1"/>
    </xf>
    <xf numFmtId="0" fontId="2" fillId="4" borderId="4" xfId="0" applyFont="1" applyFill="1" applyBorder="1" applyAlignment="1">
      <alignment vertical="top" wrapText="1"/>
    </xf>
    <xf numFmtId="0" fontId="9" fillId="0" borderId="93" xfId="0" applyFont="1" applyFill="1" applyBorder="1" applyAlignment="1">
      <alignment vertical="center" textRotation="90"/>
    </xf>
    <xf numFmtId="0" fontId="9" fillId="0" borderId="22" xfId="0" applyFont="1" applyFill="1" applyBorder="1" applyAlignment="1">
      <alignment vertical="center" textRotation="90"/>
    </xf>
    <xf numFmtId="0" fontId="0" fillId="0" borderId="72" xfId="0" applyBorder="1" applyAlignment="1">
      <alignment vertical="center" textRotation="90"/>
    </xf>
    <xf numFmtId="0" fontId="2" fillId="0" borderId="95" xfId="0" applyFont="1" applyFill="1" applyBorder="1" applyAlignment="1">
      <alignment horizontal="left" vertical="top" wrapText="1"/>
    </xf>
    <xf numFmtId="0" fontId="7" fillId="0" borderId="94" xfId="0" applyFont="1" applyBorder="1" applyAlignment="1">
      <alignment vertical="top" wrapText="1"/>
    </xf>
    <xf numFmtId="0" fontId="7" fillId="0" borderId="22" xfId="0" applyFont="1" applyBorder="1" applyAlignment="1">
      <alignment horizontal="left" vertical="top" wrapText="1"/>
    </xf>
    <xf numFmtId="0" fontId="7" fillId="0" borderId="41" xfId="0" applyFont="1" applyBorder="1" applyAlignment="1">
      <alignment vertical="top" wrapText="1"/>
    </xf>
    <xf numFmtId="0" fontId="7" fillId="0" borderId="35" xfId="0" applyFont="1" applyBorder="1" applyAlignment="1">
      <alignment horizontal="left" vertical="top" wrapText="1"/>
    </xf>
    <xf numFmtId="0" fontId="7" fillId="0" borderId="21" xfId="0" applyFont="1" applyBorder="1" applyAlignment="1">
      <alignment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6" xfId="0" applyFont="1" applyFill="1" applyBorder="1" applyAlignment="1">
      <alignment horizontal="center" vertical="top" wrapText="1"/>
    </xf>
    <xf numFmtId="49" fontId="4" fillId="0" borderId="34" xfId="0" applyNumberFormat="1" applyFont="1" applyBorder="1" applyAlignment="1">
      <alignment horizontal="center" vertical="top" wrapText="1"/>
    </xf>
    <xf numFmtId="49" fontId="4" fillId="0" borderId="22" xfId="0" applyNumberFormat="1" applyFont="1" applyBorder="1" applyAlignment="1">
      <alignment horizontal="center" vertical="top" wrapText="1"/>
    </xf>
    <xf numFmtId="49" fontId="4" fillId="0" borderId="35" xfId="0" applyNumberFormat="1" applyFont="1" applyBorder="1" applyAlignment="1">
      <alignment horizontal="center" vertical="top" wrapText="1"/>
    </xf>
    <xf numFmtId="49" fontId="4" fillId="5" borderId="9" xfId="0" applyNumberFormat="1" applyFont="1" applyFill="1" applyBorder="1" applyAlignment="1">
      <alignment horizontal="right" vertical="top"/>
    </xf>
    <xf numFmtId="49" fontId="4" fillId="5" borderId="7" xfId="0" applyNumberFormat="1" applyFont="1" applyFill="1" applyBorder="1" applyAlignment="1">
      <alignment horizontal="right" vertical="top"/>
    </xf>
    <xf numFmtId="49" fontId="4" fillId="2" borderId="9" xfId="0" applyNumberFormat="1" applyFont="1" applyFill="1" applyBorder="1" applyAlignment="1">
      <alignment horizontal="right" vertical="top"/>
    </xf>
    <xf numFmtId="0" fontId="4" fillId="6" borderId="40" xfId="0" applyFont="1" applyFill="1" applyBorder="1" applyAlignment="1">
      <alignment horizontal="right" vertical="top" wrapText="1"/>
    </xf>
    <xf numFmtId="0" fontId="4" fillId="6" borderId="10" xfId="0" applyFont="1" applyFill="1" applyBorder="1" applyAlignment="1">
      <alignment horizontal="right" vertical="top" wrapText="1"/>
    </xf>
    <xf numFmtId="0" fontId="4" fillId="6" borderId="21" xfId="0" applyFont="1" applyFill="1" applyBorder="1" applyAlignment="1">
      <alignment horizontal="right" vertical="top" wrapText="1"/>
    </xf>
    <xf numFmtId="0" fontId="2" fillId="3" borderId="54"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55" xfId="0" applyFont="1" applyFill="1" applyBorder="1" applyAlignment="1">
      <alignment horizontal="left" vertical="top" wrapText="1"/>
    </xf>
    <xf numFmtId="0" fontId="2" fillId="0" borderId="54" xfId="0" applyFont="1" applyBorder="1" applyAlignment="1">
      <alignment horizontal="left" vertical="top" wrapText="1"/>
    </xf>
    <xf numFmtId="0" fontId="2" fillId="0" borderId="12" xfId="0" applyFont="1" applyBorder="1" applyAlignment="1">
      <alignment horizontal="left" vertical="top" wrapText="1"/>
    </xf>
    <xf numFmtId="0" fontId="2" fillId="0" borderId="55" xfId="0" applyFont="1" applyBorder="1" applyAlignment="1">
      <alignment horizontal="left" vertical="top" wrapText="1"/>
    </xf>
    <xf numFmtId="0" fontId="2" fillId="6" borderId="46" xfId="0" applyFont="1" applyFill="1" applyBorder="1" applyAlignment="1">
      <alignment horizontal="left" vertical="top" wrapText="1"/>
    </xf>
    <xf numFmtId="0" fontId="2" fillId="6" borderId="47" xfId="0" applyFont="1" applyFill="1" applyBorder="1" applyAlignment="1">
      <alignment horizontal="left" vertical="top" wrapText="1"/>
    </xf>
    <xf numFmtId="0" fontId="2" fillId="6" borderId="43" xfId="0" applyFont="1" applyFill="1" applyBorder="1" applyAlignment="1">
      <alignment horizontal="left" vertical="top" wrapText="1"/>
    </xf>
    <xf numFmtId="0" fontId="4" fillId="5" borderId="46" xfId="0" applyFont="1" applyFill="1" applyBorder="1" applyAlignment="1">
      <alignment horizontal="right" vertical="top" wrapText="1"/>
    </xf>
    <xf numFmtId="0" fontId="4" fillId="5" borderId="47" xfId="0" applyFont="1" applyFill="1" applyBorder="1" applyAlignment="1">
      <alignment horizontal="right" vertical="top" wrapText="1"/>
    </xf>
    <xf numFmtId="0" fontId="4" fillId="5" borderId="43" xfId="0" applyFont="1" applyFill="1" applyBorder="1" applyAlignment="1">
      <alignment horizontal="righ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43" xfId="0" applyFont="1" applyBorder="1" applyAlignment="1">
      <alignment horizontal="left" vertical="top" wrapText="1"/>
    </xf>
    <xf numFmtId="0" fontId="7" fillId="0" borderId="47" xfId="0" applyFont="1" applyBorder="1" applyAlignment="1">
      <alignment horizontal="left" vertical="top" wrapText="1"/>
    </xf>
    <xf numFmtId="0" fontId="7" fillId="0" borderId="43" xfId="0" applyFont="1" applyBorder="1" applyAlignment="1">
      <alignment horizontal="left" vertical="top" wrapText="1"/>
    </xf>
    <xf numFmtId="0" fontId="0" fillId="0" borderId="6" xfId="0" applyBorder="1" applyAlignment="1">
      <alignment vertical="top" wrapText="1"/>
    </xf>
    <xf numFmtId="0" fontId="2" fillId="2" borderId="7" xfId="0" applyFont="1" applyFill="1" applyBorder="1" applyAlignment="1">
      <alignment horizontal="center" vertical="top" wrapText="1"/>
    </xf>
    <xf numFmtId="0" fontId="2" fillId="2" borderId="18" xfId="0" applyFont="1" applyFill="1" applyBorder="1" applyAlignment="1">
      <alignment horizontal="center" vertical="top" wrapText="1"/>
    </xf>
    <xf numFmtId="0" fontId="9" fillId="0" borderId="4" xfId="0" applyFont="1" applyFill="1" applyBorder="1" applyAlignment="1">
      <alignment horizontal="center" vertical="center" textRotation="90" wrapText="1"/>
    </xf>
    <xf numFmtId="0" fontId="0" fillId="0" borderId="4" xfId="0" applyBorder="1" applyAlignment="1">
      <alignment horizontal="center" vertical="center" textRotation="90" wrapText="1"/>
    </xf>
    <xf numFmtId="0" fontId="29" fillId="0" borderId="0" xfId="0" applyFont="1" applyAlignment="1">
      <alignment horizontal="center" vertical="top"/>
    </xf>
    <xf numFmtId="49" fontId="2" fillId="0" borderId="33" xfId="0" applyNumberFormat="1" applyFont="1" applyFill="1" applyBorder="1" applyAlignment="1">
      <alignment horizontal="left" vertical="top"/>
    </xf>
    <xf numFmtId="0" fontId="2" fillId="4" borderId="14" xfId="0" applyNumberFormat="1" applyFont="1" applyFill="1" applyBorder="1" applyAlignment="1">
      <alignment horizontal="center"/>
    </xf>
    <xf numFmtId="0" fontId="2" fillId="4" borderId="16" xfId="0" applyNumberFormat="1" applyFont="1" applyFill="1" applyBorder="1" applyAlignment="1">
      <alignment horizontal="center"/>
    </xf>
    <xf numFmtId="0" fontId="4" fillId="6" borderId="46" xfId="0" applyFont="1" applyFill="1" applyBorder="1" applyAlignment="1">
      <alignment horizontal="right" wrapText="1"/>
    </xf>
    <xf numFmtId="0" fontId="0" fillId="6" borderId="47" xfId="0" applyFill="1" applyBorder="1" applyAlignment="1">
      <alignment horizontal="right" wrapText="1"/>
    </xf>
    <xf numFmtId="0" fontId="0" fillId="6" borderId="43" xfId="0" applyFill="1" applyBorder="1" applyAlignment="1">
      <alignment horizontal="right" wrapText="1"/>
    </xf>
    <xf numFmtId="0" fontId="2" fillId="0" borderId="50" xfId="0" applyFont="1" applyBorder="1" applyAlignment="1">
      <alignment horizontal="left" vertical="top" wrapText="1"/>
    </xf>
    <xf numFmtId="0" fontId="2" fillId="0" borderId="36" xfId="0" applyFont="1" applyBorder="1" applyAlignment="1">
      <alignment horizontal="left" vertical="top" wrapText="1"/>
    </xf>
    <xf numFmtId="0" fontId="2" fillId="0" borderId="51" xfId="0" applyFont="1" applyBorder="1" applyAlignment="1">
      <alignment horizontal="left" vertical="top" wrapText="1"/>
    </xf>
    <xf numFmtId="49" fontId="4" fillId="0" borderId="10" xfId="0" applyNumberFormat="1" applyFont="1" applyFill="1" applyBorder="1" applyAlignment="1">
      <alignment horizontal="center" vertical="top" wrapText="1"/>
    </xf>
    <xf numFmtId="0" fontId="4" fillId="0" borderId="3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0" fontId="4" fillId="5" borderId="50" xfId="0" applyFont="1" applyFill="1" applyBorder="1" applyAlignment="1">
      <alignment horizontal="right" vertical="top" wrapText="1"/>
    </xf>
    <xf numFmtId="0" fontId="4" fillId="5" borderId="36" xfId="0" applyFont="1" applyFill="1" applyBorder="1" applyAlignment="1">
      <alignment horizontal="right" vertical="top" wrapText="1"/>
    </xf>
    <xf numFmtId="0" fontId="4" fillId="5" borderId="51" xfId="0" applyFont="1" applyFill="1" applyBorder="1" applyAlignment="1">
      <alignment horizontal="right" vertical="top" wrapText="1"/>
    </xf>
    <xf numFmtId="49" fontId="4" fillId="9" borderId="9" xfId="0" applyNumberFormat="1" applyFont="1" applyFill="1" applyBorder="1" applyAlignment="1">
      <alignment horizontal="right" vertical="top"/>
    </xf>
    <xf numFmtId="49" fontId="4" fillId="9" borderId="7" xfId="0" applyNumberFormat="1" applyFont="1" applyFill="1" applyBorder="1" applyAlignment="1">
      <alignment horizontal="right" vertical="top"/>
    </xf>
    <xf numFmtId="0" fontId="2" fillId="9" borderId="7" xfId="0" applyFont="1" applyFill="1" applyBorder="1" applyAlignment="1">
      <alignment horizontal="center" vertical="top"/>
    </xf>
    <xf numFmtId="0" fontId="2" fillId="9" borderId="18" xfId="0" applyFont="1" applyFill="1" applyBorder="1" applyAlignment="1">
      <alignment horizontal="center" vertical="top"/>
    </xf>
    <xf numFmtId="0" fontId="2" fillId="5" borderId="7" xfId="0" applyFont="1" applyFill="1" applyBorder="1" applyAlignment="1">
      <alignment horizontal="center" vertical="top"/>
    </xf>
    <xf numFmtId="0" fontId="2" fillId="5" borderId="18" xfId="0" applyFont="1" applyFill="1" applyBorder="1" applyAlignment="1">
      <alignment horizontal="center" vertical="top"/>
    </xf>
    <xf numFmtId="0" fontId="2" fillId="4" borderId="62" xfId="0" applyFont="1" applyFill="1" applyBorder="1" applyAlignment="1">
      <alignment vertical="top" wrapText="1"/>
    </xf>
    <xf numFmtId="0" fontId="2" fillId="4" borderId="63" xfId="0" applyFont="1" applyFill="1" applyBorder="1" applyAlignment="1">
      <alignment vertical="top" wrapText="1"/>
    </xf>
    <xf numFmtId="0" fontId="0" fillId="4" borderId="64" xfId="0" applyFill="1" applyBorder="1" applyAlignment="1">
      <alignment vertical="top" wrapText="1"/>
    </xf>
    <xf numFmtId="49" fontId="4" fillId="9" borderId="15" xfId="0" applyNumberFormat="1" applyFont="1" applyFill="1" applyBorder="1" applyAlignment="1">
      <alignment horizontal="center" vertical="top" wrapText="1"/>
    </xf>
    <xf numFmtId="49" fontId="4" fillId="9" borderId="20" xfId="0" applyNumberFormat="1" applyFont="1" applyFill="1" applyBorder="1" applyAlignment="1">
      <alignment horizontal="center" vertical="top" wrapText="1"/>
    </xf>
    <xf numFmtId="49" fontId="4" fillId="2" borderId="4" xfId="0" applyNumberFormat="1" applyFont="1" applyFill="1" applyBorder="1" applyAlignment="1">
      <alignment horizontal="center" vertical="top" wrapText="1"/>
    </xf>
    <xf numFmtId="49" fontId="4" fillId="2" borderId="6" xfId="0" applyNumberFormat="1" applyFont="1" applyFill="1" applyBorder="1" applyAlignment="1">
      <alignment horizontal="center" vertical="top" wrapText="1"/>
    </xf>
    <xf numFmtId="0" fontId="4" fillId="3" borderId="3" xfId="0" applyFont="1" applyFill="1" applyBorder="1" applyAlignment="1">
      <alignment horizontal="center" vertical="center" textRotation="90"/>
    </xf>
    <xf numFmtId="0" fontId="4" fillId="3" borderId="4" xfId="0" applyFont="1" applyFill="1" applyBorder="1" applyAlignment="1">
      <alignment horizontal="center" vertical="center" textRotation="90"/>
    </xf>
    <xf numFmtId="0" fontId="0" fillId="0" borderId="6" xfId="0" applyBorder="1" applyAlignment="1">
      <alignment vertical="center" textRotation="90"/>
    </xf>
    <xf numFmtId="0" fontId="2" fillId="4" borderId="19" xfId="0" applyFont="1" applyFill="1" applyBorder="1" applyAlignment="1">
      <alignment horizontal="left" vertical="top" wrapText="1"/>
    </xf>
    <xf numFmtId="0" fontId="0" fillId="4" borderId="107" xfId="0" applyFill="1" applyBorder="1" applyAlignment="1">
      <alignment horizontal="left" vertical="top" wrapText="1"/>
    </xf>
    <xf numFmtId="166" fontId="13" fillId="4" borderId="15" xfId="0" applyNumberFormat="1" applyFont="1" applyFill="1" applyBorder="1" applyAlignment="1">
      <alignment horizontal="left" vertical="top" wrapText="1"/>
    </xf>
    <xf numFmtId="166" fontId="13" fillId="4" borderId="20" xfId="0" applyNumberFormat="1" applyFont="1" applyFill="1" applyBorder="1" applyAlignment="1">
      <alignment horizontal="left" vertical="top" wrapText="1"/>
    </xf>
    <xf numFmtId="0" fontId="4" fillId="9" borderId="34" xfId="0" applyFont="1" applyFill="1" applyBorder="1" applyAlignment="1">
      <alignment horizontal="left" vertical="top" wrapText="1"/>
    </xf>
    <xf numFmtId="0" fontId="4" fillId="9" borderId="22" xfId="0" applyFont="1" applyFill="1" applyBorder="1" applyAlignment="1">
      <alignment horizontal="left" vertical="top" wrapText="1"/>
    </xf>
    <xf numFmtId="0" fontId="4" fillId="9" borderId="35" xfId="0" applyFont="1" applyFill="1" applyBorder="1" applyAlignment="1">
      <alignment horizontal="left" vertical="top" wrapText="1"/>
    </xf>
    <xf numFmtId="49" fontId="4" fillId="9" borderId="19" xfId="0" applyNumberFormat="1" applyFont="1" applyFill="1" applyBorder="1" applyAlignment="1">
      <alignment horizontal="center" vertical="top" wrapText="1"/>
    </xf>
    <xf numFmtId="49" fontId="4" fillId="2" borderId="3" xfId="0" applyNumberFormat="1" applyFont="1" applyFill="1" applyBorder="1" applyAlignment="1">
      <alignment horizontal="center" vertical="top" wrapText="1"/>
    </xf>
    <xf numFmtId="0" fontId="4" fillId="2" borderId="49" xfId="0" applyFont="1" applyFill="1" applyBorder="1" applyAlignment="1">
      <alignment horizontal="left" vertical="top" wrapText="1"/>
    </xf>
    <xf numFmtId="0" fontId="2" fillId="0" borderId="0" xfId="0" applyNumberFormat="1" applyFont="1" applyBorder="1" applyAlignment="1">
      <alignment vertical="top" wrapText="1"/>
    </xf>
    <xf numFmtId="0" fontId="7" fillId="0" borderId="0" xfId="0" applyFont="1" applyAlignment="1">
      <alignment vertical="top" wrapText="1"/>
    </xf>
    <xf numFmtId="49" fontId="4" fillId="8" borderId="15" xfId="0" applyNumberFormat="1" applyFont="1" applyFill="1" applyBorder="1" applyAlignment="1">
      <alignment horizontal="center" vertical="top" wrapText="1"/>
    </xf>
    <xf numFmtId="49" fontId="4" fillId="8" borderId="20" xfId="0" applyNumberFormat="1" applyFont="1" applyFill="1" applyBorder="1" applyAlignment="1">
      <alignment horizontal="center" vertical="top" wrapText="1"/>
    </xf>
    <xf numFmtId="49" fontId="4" fillId="8" borderId="9" xfId="0" applyNumberFormat="1" applyFont="1" applyFill="1" applyBorder="1" applyAlignment="1">
      <alignment horizontal="right" vertical="top"/>
    </xf>
    <xf numFmtId="49" fontId="4" fillId="8" borderId="7" xfId="0" applyNumberFormat="1" applyFont="1" applyFill="1" applyBorder="1" applyAlignment="1">
      <alignment horizontal="right" vertical="top"/>
    </xf>
    <xf numFmtId="49" fontId="14" fillId="8" borderId="44" xfId="0" applyNumberFormat="1" applyFont="1" applyFill="1" applyBorder="1" applyAlignment="1">
      <alignment horizontal="center" vertical="top"/>
    </xf>
    <xf numFmtId="49" fontId="14" fillId="8" borderId="46" xfId="0" applyNumberFormat="1" applyFont="1" applyFill="1" applyBorder="1" applyAlignment="1">
      <alignment horizontal="center" vertical="top"/>
    </xf>
    <xf numFmtId="49" fontId="14" fillId="8" borderId="60" xfId="0" applyNumberFormat="1" applyFont="1" applyFill="1" applyBorder="1" applyAlignment="1">
      <alignment horizontal="center" vertical="top"/>
    </xf>
    <xf numFmtId="49" fontId="14" fillId="2" borderId="2" xfId="0" applyNumberFormat="1" applyFont="1" applyFill="1" applyBorder="1" applyAlignment="1">
      <alignment horizontal="center" vertical="top"/>
    </xf>
    <xf numFmtId="49" fontId="14" fillId="2" borderId="12" xfId="0" applyNumberFormat="1" applyFont="1" applyFill="1" applyBorder="1" applyAlignment="1">
      <alignment horizontal="center" vertical="top"/>
    </xf>
    <xf numFmtId="49" fontId="14" fillId="2" borderId="5" xfId="0" applyNumberFormat="1" applyFont="1" applyFill="1" applyBorder="1" applyAlignment="1">
      <alignment horizontal="center" vertical="top"/>
    </xf>
    <xf numFmtId="49" fontId="14" fillId="4" borderId="8" xfId="0" applyNumberFormat="1" applyFont="1" applyFill="1" applyBorder="1" applyAlignment="1">
      <alignment horizontal="center" vertical="top"/>
    </xf>
    <xf numFmtId="49" fontId="14" fillId="4" borderId="47" xfId="0" applyNumberFormat="1" applyFont="1" applyFill="1" applyBorder="1" applyAlignment="1">
      <alignment horizontal="center" vertical="top"/>
    </xf>
    <xf numFmtId="49" fontId="14" fillId="4" borderId="61" xfId="0" applyNumberFormat="1" applyFont="1" applyFill="1" applyBorder="1" applyAlignment="1">
      <alignment horizontal="center" vertical="top"/>
    </xf>
    <xf numFmtId="0" fontId="4" fillId="4" borderId="26" xfId="0" applyFont="1" applyFill="1" applyBorder="1" applyAlignment="1">
      <alignment horizontal="left" vertical="top" wrapText="1"/>
    </xf>
    <xf numFmtId="0" fontId="4" fillId="4" borderId="48" xfId="0" applyFont="1" applyFill="1" applyBorder="1" applyAlignment="1">
      <alignment horizontal="left" vertical="top" wrapText="1"/>
    </xf>
    <xf numFmtId="0" fontId="4" fillId="4" borderId="65" xfId="0" applyFont="1" applyFill="1" applyBorder="1" applyAlignment="1">
      <alignment horizontal="left" vertical="top" wrapText="1"/>
    </xf>
    <xf numFmtId="164" fontId="18" fillId="0" borderId="2" xfId="0" applyNumberFormat="1" applyFont="1" applyFill="1" applyBorder="1" applyAlignment="1">
      <alignment horizontal="center" vertical="center" textRotation="90" wrapText="1"/>
    </xf>
    <xf numFmtId="164" fontId="1" fillId="0" borderId="12" xfId="0" applyNumberFormat="1" applyFont="1" applyFill="1" applyBorder="1" applyAlignment="1">
      <alignment horizontal="center" vertical="center" textRotation="90" wrapText="1"/>
    </xf>
    <xf numFmtId="164" fontId="1" fillId="0" borderId="5" xfId="0" applyNumberFormat="1" applyFont="1" applyFill="1" applyBorder="1" applyAlignment="1">
      <alignment horizontal="center" vertical="center" textRotation="90" wrapText="1"/>
    </xf>
    <xf numFmtId="49" fontId="14" fillId="0" borderId="2" xfId="0" applyNumberFormat="1" applyFont="1" applyFill="1" applyBorder="1" applyAlignment="1">
      <alignment horizontal="center" vertical="top"/>
    </xf>
    <xf numFmtId="49" fontId="14" fillId="0" borderId="12" xfId="0" applyNumberFormat="1" applyFont="1" applyFill="1" applyBorder="1" applyAlignment="1">
      <alignment horizontal="center" vertical="top"/>
    </xf>
    <xf numFmtId="49" fontId="14" fillId="0" borderId="5" xfId="0" applyNumberFormat="1" applyFont="1" applyFill="1" applyBorder="1" applyAlignment="1">
      <alignment horizontal="center" vertical="top"/>
    </xf>
    <xf numFmtId="49" fontId="4" fillId="8" borderId="19"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35" xfId="0" applyFont="1" applyFill="1" applyBorder="1" applyAlignment="1">
      <alignment horizontal="left" vertical="top" wrapText="1"/>
    </xf>
    <xf numFmtId="0" fontId="0" fillId="0" borderId="57" xfId="0" applyBorder="1" applyAlignment="1">
      <alignment horizontal="left" vertical="top" wrapText="1"/>
    </xf>
    <xf numFmtId="0" fontId="0" fillId="0" borderId="4" xfId="0" applyBorder="1" applyAlignment="1">
      <alignment vertical="center" wrapText="1"/>
    </xf>
    <xf numFmtId="0" fontId="0" fillId="0" borderId="6" xfId="0" applyBorder="1" applyAlignment="1">
      <alignment vertical="center" wrapText="1"/>
    </xf>
    <xf numFmtId="0" fontId="7" fillId="0" borderId="72" xfId="0" applyFont="1" applyBorder="1" applyAlignment="1">
      <alignment vertical="center" textRotation="90"/>
    </xf>
    <xf numFmtId="0" fontId="7" fillId="0" borderId="4" xfId="0" applyFont="1" applyBorder="1" applyAlignment="1">
      <alignment horizontal="center" vertical="center" textRotation="90" wrapText="1"/>
    </xf>
    <xf numFmtId="0" fontId="7" fillId="0" borderId="6" xfId="0" applyFont="1" applyBorder="1" applyAlignment="1">
      <alignment horizontal="center" vertical="center" textRotation="90" wrapText="1"/>
    </xf>
    <xf numFmtId="0" fontId="7" fillId="0" borderId="71" xfId="0" applyFont="1" applyBorder="1" applyAlignment="1">
      <alignment vertical="top" wrapText="1"/>
    </xf>
    <xf numFmtId="0" fontId="2" fillId="4" borderId="11" xfId="0" applyFont="1" applyFill="1" applyBorder="1" applyAlignment="1">
      <alignment horizontal="left" vertical="top" wrapText="1"/>
    </xf>
    <xf numFmtId="49" fontId="4" fillId="8" borderId="19" xfId="0" applyNumberFormat="1" applyFont="1" applyFill="1" applyBorder="1" applyAlignment="1">
      <alignment horizontal="center" vertical="top"/>
    </xf>
    <xf numFmtId="49" fontId="4" fillId="8" borderId="20" xfId="0" applyNumberFormat="1" applyFont="1" applyFill="1" applyBorder="1" applyAlignment="1">
      <alignment horizontal="center" vertical="top"/>
    </xf>
    <xf numFmtId="49" fontId="4" fillId="8" borderId="15" xfId="0" applyNumberFormat="1" applyFont="1" applyFill="1" applyBorder="1" applyAlignment="1">
      <alignment horizontal="center" vertical="top"/>
    </xf>
    <xf numFmtId="0" fontId="4" fillId="4" borderId="34" xfId="0" applyFont="1" applyFill="1" applyBorder="1" applyAlignment="1">
      <alignment vertical="top" wrapText="1"/>
    </xf>
    <xf numFmtId="0" fontId="4" fillId="4" borderId="22" xfId="0" applyFont="1" applyFill="1" applyBorder="1" applyAlignment="1">
      <alignment vertical="top" wrapText="1"/>
    </xf>
    <xf numFmtId="0" fontId="4" fillId="4" borderId="35" xfId="0" applyFont="1" applyFill="1" applyBorder="1" applyAlignment="1">
      <alignment vertical="top" wrapText="1"/>
    </xf>
    <xf numFmtId="0" fontId="7" fillId="0" borderId="71" xfId="0" applyFont="1" applyBorder="1" applyAlignment="1">
      <alignment horizontal="left" vertical="top" wrapText="1"/>
    </xf>
    <xf numFmtId="0" fontId="8" fillId="0" borderId="4" xfId="0" applyFont="1" applyFill="1" applyBorder="1" applyAlignment="1">
      <alignment horizontal="center" vertical="top" wrapText="1"/>
    </xf>
    <xf numFmtId="49" fontId="8" fillId="0" borderId="22" xfId="0" applyNumberFormat="1" applyFont="1" applyBorder="1" applyAlignment="1">
      <alignment horizontal="center" vertical="top"/>
    </xf>
    <xf numFmtId="0" fontId="19" fillId="0" borderId="37" xfId="0" applyFont="1" applyBorder="1" applyAlignment="1">
      <alignment vertical="top" wrapText="1"/>
    </xf>
    <xf numFmtId="0" fontId="28" fillId="0" borderId="24" xfId="0" applyFont="1" applyBorder="1" applyAlignment="1">
      <alignment vertical="top" wrapText="1"/>
    </xf>
    <xf numFmtId="0" fontId="28" fillId="0" borderId="39" xfId="0" applyFont="1" applyBorder="1" applyAlignment="1">
      <alignment vertical="top" wrapText="1"/>
    </xf>
    <xf numFmtId="0" fontId="24" fillId="0" borderId="0" xfId="0" applyFont="1" applyAlignment="1">
      <alignment horizontal="right" vertical="top"/>
    </xf>
    <xf numFmtId="0" fontId="0" fillId="0" borderId="0" xfId="0" applyAlignment="1">
      <alignment vertical="top"/>
    </xf>
    <xf numFmtId="0" fontId="3" fillId="0" borderId="0" xfId="0" applyFont="1" applyAlignment="1">
      <alignment horizontal="center" vertical="top" wrapText="1"/>
    </xf>
    <xf numFmtId="0" fontId="6" fillId="0" borderId="0" xfId="0" applyFont="1" applyAlignment="1">
      <alignment horizontal="center" vertical="top" wrapText="1"/>
    </xf>
    <xf numFmtId="0" fontId="3" fillId="0" borderId="0" xfId="0" applyFont="1" applyAlignment="1">
      <alignment horizontal="center" vertical="top"/>
    </xf>
    <xf numFmtId="0" fontId="2" fillId="0" borderId="19" xfId="0" applyFont="1" applyBorder="1" applyAlignment="1">
      <alignment horizontal="center" vertical="center" textRotation="90" shrinkToFit="1"/>
    </xf>
    <xf numFmtId="0" fontId="2" fillId="0" borderId="15" xfId="0" applyFont="1" applyBorder="1" applyAlignment="1">
      <alignment horizontal="center" vertical="center" textRotation="90" shrinkToFit="1"/>
    </xf>
    <xf numFmtId="0" fontId="2" fillId="0" borderId="20" xfId="0" applyFont="1" applyBorder="1" applyAlignment="1">
      <alignment horizontal="center" vertical="center" textRotation="90" shrinkToFit="1"/>
    </xf>
    <xf numFmtId="0" fontId="2" fillId="0" borderId="3" xfId="0" applyFont="1" applyBorder="1" applyAlignment="1">
      <alignment horizontal="center" vertical="center" textRotation="90" shrinkToFit="1"/>
    </xf>
    <xf numFmtId="0" fontId="2" fillId="0" borderId="4" xfId="0" applyFont="1" applyBorder="1" applyAlignment="1">
      <alignment horizontal="center" vertical="center" textRotation="90" shrinkToFit="1"/>
    </xf>
    <xf numFmtId="0" fontId="2" fillId="0" borderId="6" xfId="0" applyFont="1" applyBorder="1" applyAlignment="1">
      <alignment horizontal="center" vertical="center" textRotation="90" shrinkToFit="1"/>
    </xf>
    <xf numFmtId="0" fontId="2" fillId="0" borderId="34"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4" xfId="0" applyFont="1" applyBorder="1" applyAlignment="1">
      <alignment horizontal="center" vertical="center" textRotation="90" shrinkToFit="1"/>
    </xf>
    <xf numFmtId="0" fontId="2" fillId="0" borderId="22" xfId="0" applyFont="1" applyBorder="1" applyAlignment="1">
      <alignment horizontal="center" vertical="center" textRotation="90" shrinkToFit="1"/>
    </xf>
    <xf numFmtId="0" fontId="2" fillId="0" borderId="35" xfId="0" applyFont="1" applyBorder="1" applyAlignment="1">
      <alignment horizontal="center" vertical="center" textRotation="90" shrinkToFit="1"/>
    </xf>
    <xf numFmtId="0" fontId="2" fillId="0" borderId="14" xfId="0" applyNumberFormat="1" applyFont="1" applyBorder="1" applyAlignment="1">
      <alignment horizontal="center" vertical="center" textRotation="90" shrinkToFit="1"/>
    </xf>
    <xf numFmtId="0" fontId="2" fillId="0" borderId="16" xfId="0" applyNumberFormat="1" applyFont="1" applyBorder="1" applyAlignment="1">
      <alignment horizontal="center" vertical="center" textRotation="90" shrinkToFit="1"/>
    </xf>
    <xf numFmtId="0" fontId="2" fillId="0" borderId="17" xfId="0" applyNumberFormat="1" applyFont="1" applyBorder="1" applyAlignment="1">
      <alignment horizontal="center" vertical="center" textRotation="90" shrinkToFit="1"/>
    </xf>
    <xf numFmtId="0" fontId="2" fillId="4" borderId="37" xfId="0" applyFont="1" applyFill="1" applyBorder="1" applyAlignment="1">
      <alignment horizontal="center" vertical="center" textRotation="90" wrapText="1" shrinkToFit="1"/>
    </xf>
    <xf numFmtId="0" fontId="2" fillId="4" borderId="24" xfId="0" applyFont="1" applyFill="1" applyBorder="1" applyAlignment="1">
      <alignment horizontal="center" vertical="center" textRotation="90" wrapText="1" shrinkToFit="1"/>
    </xf>
    <xf numFmtId="0" fontId="2" fillId="4" borderId="39" xfId="0" applyFont="1" applyFill="1" applyBorder="1" applyAlignment="1">
      <alignment horizontal="center" vertical="center" textRotation="90" wrapText="1" shrinkToFit="1"/>
    </xf>
    <xf numFmtId="0" fontId="4" fillId="8" borderId="48" xfId="0" applyFont="1" applyFill="1" applyBorder="1" applyAlignment="1">
      <alignment horizontal="left" vertical="top"/>
    </xf>
    <xf numFmtId="0" fontId="4" fillId="8" borderId="47" xfId="0" applyFont="1" applyFill="1" applyBorder="1" applyAlignment="1">
      <alignment horizontal="left" vertical="top"/>
    </xf>
    <xf numFmtId="0" fontId="4" fillId="8" borderId="43" xfId="0" applyFont="1" applyFill="1" applyBorder="1" applyAlignment="1">
      <alignment horizontal="left" vertical="top"/>
    </xf>
    <xf numFmtId="2" fontId="8" fillId="0" borderId="4" xfId="0" applyNumberFormat="1" applyFont="1" applyBorder="1" applyAlignment="1">
      <alignment vertical="top" wrapText="1"/>
    </xf>
    <xf numFmtId="0" fontId="2" fillId="0" borderId="37" xfId="0" applyFont="1" applyBorder="1" applyAlignment="1">
      <alignment horizontal="center" vertical="center" textRotation="90" shrinkToFit="1"/>
    </xf>
    <xf numFmtId="0" fontId="2" fillId="0" borderId="24" xfId="0" applyFont="1" applyBorder="1" applyAlignment="1">
      <alignment horizontal="center" vertical="center" textRotation="90" shrinkToFit="1"/>
    </xf>
    <xf numFmtId="0" fontId="2" fillId="0" borderId="39" xfId="0" applyFont="1" applyBorder="1" applyAlignment="1">
      <alignment horizontal="center" vertical="center" textRotation="90" shrinkToFit="1"/>
    </xf>
    <xf numFmtId="0" fontId="2" fillId="0" borderId="37" xfId="0" applyFont="1" applyBorder="1" applyAlignment="1">
      <alignment horizontal="center" vertical="center" textRotation="90" wrapText="1" shrinkToFit="1" readingOrder="1"/>
    </xf>
    <xf numFmtId="0" fontId="0" fillId="0" borderId="24" xfId="0" applyBorder="1" applyAlignment="1">
      <alignment horizontal="center" vertical="center" textRotation="90" wrapText="1" shrinkToFit="1" readingOrder="1"/>
    </xf>
    <xf numFmtId="0" fontId="0" fillId="0" borderId="39" xfId="0" applyBorder="1" applyAlignment="1">
      <alignment horizontal="center" vertical="center" textRotation="90" wrapText="1" shrinkToFit="1" readingOrder="1"/>
    </xf>
  </cellXfs>
  <cellStyles count="3">
    <cellStyle name="Įprastas" xfId="0" builtinId="0"/>
    <cellStyle name="Įprastas 2" xfId="2"/>
    <cellStyle name="Normal_biudz uz 2001 atskaitomybe3" xfId="1"/>
  </cellStyles>
  <dxfs count="0"/>
  <tableStyles count="0" defaultTableStyle="TableStyleMedium2" defaultPivotStyle="PivotStyleLight16"/>
  <colors>
    <mruColors>
      <color rgb="FFCCECFF"/>
      <color rgb="FFFFCCFF"/>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16388888888888889"/>
          <c:y val="5.0925925925925923E-2"/>
          <c:w val="0.66151531058617674"/>
          <c:h val="0.89814814814814814"/>
        </c:manualLayout>
      </c:layout>
      <c:pie3DChart>
        <c:varyColors val="1"/>
        <c:ser>
          <c:idx val="0"/>
          <c:order val="0"/>
          <c:explosion val="25"/>
          <c:dPt>
            <c:idx val="0"/>
            <c:bubble3D val="0"/>
            <c:spPr>
              <a:solidFill>
                <a:schemeClr val="bg1"/>
              </a:solidFill>
            </c:spPr>
            <c:extLst xmlns:c16r2="http://schemas.microsoft.com/office/drawing/2015/06/chart">
              <c:ext xmlns:c16="http://schemas.microsoft.com/office/drawing/2014/chart" uri="{C3380CC4-5D6E-409C-BE32-E72D297353CC}">
                <c16:uniqueId val="{00000001-4BD5-4B44-B668-711D5BA8C745}"/>
              </c:ext>
            </c:extLst>
          </c:dPt>
          <c:dPt>
            <c:idx val="1"/>
            <c:bubble3D val="0"/>
            <c:spPr>
              <a:solidFill>
                <a:srgbClr val="CCECFF"/>
              </a:solidFill>
            </c:spPr>
            <c:extLst xmlns:c16r2="http://schemas.microsoft.com/office/drawing/2015/06/chart">
              <c:ext xmlns:c16="http://schemas.microsoft.com/office/drawing/2014/chart" uri="{C3380CC4-5D6E-409C-BE32-E72D297353CC}">
                <c16:uniqueId val="{00000003-4BD5-4B44-B668-711D5BA8C745}"/>
              </c:ext>
            </c:extLst>
          </c:dPt>
          <c:dPt>
            <c:idx val="2"/>
            <c:bubble3D val="0"/>
            <c:spPr>
              <a:solidFill>
                <a:srgbClr val="FFCCFF"/>
              </a:solidFill>
            </c:spPr>
            <c:extLst xmlns:c16r2="http://schemas.microsoft.com/office/drawing/2015/06/chart">
              <c:ext xmlns:c16="http://schemas.microsoft.com/office/drawing/2014/chart" uri="{C3380CC4-5D6E-409C-BE32-E72D297353CC}">
                <c16:uniqueId val="{00000005-4BD5-4B44-B668-711D5BA8C745}"/>
              </c:ext>
            </c:extLst>
          </c:dPt>
          <c:dLbls>
            <c:dLbl>
              <c:idx val="0"/>
              <c:layout>
                <c:manualLayout>
                  <c:x val="3.6111111111111108E-2"/>
                  <c:y val="-1.3888888888888888E-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4BD5-4B44-B668-711D5BA8C745}"/>
                </c:ext>
                <c:ext xmlns:c15="http://schemas.microsoft.com/office/drawing/2012/chart" uri="{CE6537A1-D6FC-4f65-9D91-7224C49458BB}">
                  <c15:layout/>
                </c:ext>
              </c:extLst>
            </c:dLbl>
            <c:dLbl>
              <c:idx val="1"/>
              <c:layout>
                <c:manualLayout>
                  <c:x val="-5.8333333333333334E-2"/>
                  <c:y val="0.13425889472149316"/>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4BD5-4B44-B668-711D5BA8C745}"/>
                </c:ext>
                <c:ext xmlns:c15="http://schemas.microsoft.com/office/drawing/2012/chart" uri="{CE6537A1-D6FC-4f65-9D91-7224C49458BB}">
                  <c15:layout/>
                </c:ext>
              </c:extLst>
            </c:dLbl>
            <c:spPr>
              <a:noFill/>
              <a:ln>
                <a:noFill/>
              </a:ln>
              <a:effectLst/>
            </c:spPr>
            <c:txPr>
              <a:bodyPr/>
              <a:lstStyle/>
              <a:p>
                <a:pPr>
                  <a:defRPr sz="1200">
                    <a:latin typeface="Times New Roman" panose="02020603050405020304" pitchFamily="18" charset="0"/>
                    <a:cs typeface="Times New Roman" panose="02020603050405020304" pitchFamily="18" charset="0"/>
                  </a:defRPr>
                </a:pPr>
                <a:endParaRPr lang="lt-LT"/>
              </a:p>
            </c:txPr>
            <c:dLblPos val="outEnd"/>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multiLvlStrRef>
              <c:f>Ataskaita!$B$10:$D$12</c:f>
              <c:multiLvlStrCache>
                <c:ptCount val="3"/>
                <c:lvl>
                  <c:pt idx="0">
                    <c:v>–</c:v>
                  </c:pt>
                  <c:pt idx="1">
                    <c:v>–</c:v>
                  </c:pt>
                  <c:pt idx="2">
                    <c:v>–</c:v>
                  </c:pt>
                </c:lvl>
                <c:lvl>
                  <c:pt idx="0">
                    <c:v>faktiškai įvykdyta</c:v>
                  </c:pt>
                  <c:pt idx="1">
                    <c:v>iš dalies įvykdyta</c:v>
                  </c:pt>
                  <c:pt idx="2">
                    <c:v>neįvykdyta</c:v>
                  </c:pt>
                </c:lvl>
              </c:multiLvlStrCache>
            </c:multiLvlStrRef>
          </c:cat>
          <c:val>
            <c:numRef>
              <c:f>Ataskaita!$E$10:$E$12</c:f>
              <c:numCache>
                <c:formatCode>General</c:formatCode>
                <c:ptCount val="3"/>
                <c:pt idx="0">
                  <c:v>15</c:v>
                </c:pt>
                <c:pt idx="1">
                  <c:v>2</c:v>
                </c:pt>
                <c:pt idx="2">
                  <c:v>1</c:v>
                </c:pt>
              </c:numCache>
            </c:numRef>
          </c:val>
          <c:extLst xmlns:c16r2="http://schemas.microsoft.com/office/drawing/2015/06/chart">
            <c:ext xmlns:c16="http://schemas.microsoft.com/office/drawing/2014/chart" uri="{C3380CC4-5D6E-409C-BE32-E72D297353CC}">
              <c16:uniqueId val="{00000006-4BD5-4B44-B668-711D5BA8C745}"/>
            </c:ext>
          </c:extLst>
        </c:ser>
        <c:dLbls>
          <c:showLegendKey val="0"/>
          <c:showVal val="0"/>
          <c:showCatName val="0"/>
          <c:showSerName val="0"/>
          <c:showPercent val="0"/>
          <c:showBubbleSize val="0"/>
          <c:showLeaderLines val="0"/>
        </c:dLbls>
      </c:pie3D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495300</xdr:colOff>
      <xdr:row>13</xdr:row>
      <xdr:rowOff>100012</xdr:rowOff>
    </xdr:from>
    <xdr:to>
      <xdr:col>8</xdr:col>
      <xdr:colOff>190500</xdr:colOff>
      <xdr:row>27</xdr:row>
      <xdr:rowOff>42862</xdr:rowOff>
    </xdr:to>
    <xdr:graphicFrame macro="">
      <xdr:nvGraphicFramePr>
        <xdr:cNvPr id="2" name="Diagrama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abSelected="1" zoomScaleNormal="100" zoomScaleSheetLayoutView="100" workbookViewId="0">
      <selection activeCell="X30" sqref="X30"/>
    </sheetView>
  </sheetViews>
  <sheetFormatPr defaultRowHeight="12.75"/>
  <sheetData>
    <row r="1" spans="1:12" ht="15.75">
      <c r="A1" s="542" t="s">
        <v>178</v>
      </c>
      <c r="B1" s="539"/>
      <c r="C1" s="539"/>
      <c r="D1" s="539"/>
      <c r="E1" s="539"/>
      <c r="F1" s="539"/>
      <c r="G1" s="539"/>
      <c r="H1" s="539"/>
      <c r="I1" s="539"/>
      <c r="J1" s="539"/>
      <c r="K1" s="528"/>
    </row>
    <row r="2" spans="1:12" ht="15.75">
      <c r="A2" s="542" t="s">
        <v>28</v>
      </c>
      <c r="B2" s="539"/>
      <c r="C2" s="539"/>
      <c r="D2" s="539"/>
      <c r="E2" s="539"/>
      <c r="F2" s="539"/>
      <c r="G2" s="539"/>
      <c r="H2" s="539"/>
      <c r="I2" s="539"/>
      <c r="J2" s="539"/>
      <c r="K2" s="528"/>
    </row>
    <row r="3" spans="1:12" ht="15.75">
      <c r="A3" s="542" t="s">
        <v>164</v>
      </c>
      <c r="B3" s="539"/>
      <c r="C3" s="539"/>
      <c r="D3" s="539"/>
      <c r="E3" s="539"/>
      <c r="F3" s="539"/>
      <c r="G3" s="539"/>
      <c r="H3" s="539"/>
      <c r="I3" s="539"/>
      <c r="J3" s="539"/>
      <c r="K3" s="528"/>
    </row>
    <row r="5" spans="1:12" ht="21" customHeight="1">
      <c r="A5" s="543" t="s">
        <v>165</v>
      </c>
      <c r="B5" s="539"/>
      <c r="C5" s="539"/>
      <c r="D5" s="539"/>
      <c r="E5" s="539"/>
      <c r="F5" s="539"/>
      <c r="G5" s="539"/>
      <c r="H5" s="539"/>
      <c r="I5" s="539"/>
      <c r="J5" s="539"/>
      <c r="K5" s="529"/>
    </row>
    <row r="7" spans="1:12" ht="39" customHeight="1">
      <c r="A7" s="544" t="s">
        <v>166</v>
      </c>
      <c r="B7" s="539"/>
      <c r="C7" s="539"/>
      <c r="D7" s="539"/>
      <c r="E7" s="539"/>
      <c r="F7" s="539"/>
      <c r="G7" s="539"/>
      <c r="H7" s="539"/>
      <c r="I7" s="539"/>
      <c r="J7" s="539"/>
      <c r="K7" s="530"/>
    </row>
    <row r="9" spans="1:12" ht="15.75">
      <c r="A9" s="544" t="s">
        <v>179</v>
      </c>
      <c r="B9" s="539"/>
      <c r="C9" s="539"/>
      <c r="D9" s="539"/>
      <c r="E9" s="539"/>
      <c r="F9" s="539"/>
      <c r="G9" s="539"/>
      <c r="H9" s="539"/>
      <c r="I9" s="539"/>
      <c r="J9" s="539"/>
      <c r="K9" s="530"/>
    </row>
    <row r="10" spans="1:12" ht="15.75">
      <c r="A10" s="521"/>
      <c r="B10" s="545" t="s">
        <v>167</v>
      </c>
      <c r="C10" s="545"/>
      <c r="D10" s="522" t="s">
        <v>168</v>
      </c>
      <c r="E10" s="535">
        <v>15</v>
      </c>
      <c r="F10" s="531" t="s">
        <v>169</v>
      </c>
      <c r="G10" s="531"/>
      <c r="H10" s="531"/>
      <c r="I10" s="531"/>
      <c r="J10" s="531"/>
      <c r="K10" s="531"/>
    </row>
    <row r="11" spans="1:12" ht="15.75">
      <c r="A11" s="521"/>
      <c r="B11" s="545" t="s">
        <v>170</v>
      </c>
      <c r="C11" s="545"/>
      <c r="D11" s="522" t="s">
        <v>168</v>
      </c>
      <c r="E11" s="535">
        <v>2</v>
      </c>
      <c r="F11" s="531" t="s">
        <v>171</v>
      </c>
      <c r="G11" s="531"/>
      <c r="H11" s="531"/>
      <c r="I11" s="531"/>
      <c r="J11" s="531"/>
      <c r="K11" s="531"/>
    </row>
    <row r="12" spans="1:12" s="523" customFormat="1" ht="15.75">
      <c r="B12" s="546" t="s">
        <v>172</v>
      </c>
      <c r="C12" s="546"/>
      <c r="D12" s="524" t="s">
        <v>168</v>
      </c>
      <c r="E12" s="386">
        <v>1</v>
      </c>
      <c r="F12" s="525" t="s">
        <v>173</v>
      </c>
    </row>
    <row r="13" spans="1:12" s="523" customFormat="1" ht="15.75">
      <c r="B13" s="547" t="s">
        <v>180</v>
      </c>
      <c r="C13" s="548"/>
      <c r="D13" s="548"/>
      <c r="E13" s="548"/>
      <c r="F13" s="548"/>
      <c r="G13" s="548"/>
      <c r="H13" s="548"/>
      <c r="I13" s="548"/>
    </row>
    <row r="14" spans="1:12" s="523" customFormat="1" ht="15.75">
      <c r="B14" s="526"/>
      <c r="C14" s="526"/>
      <c r="D14" s="526"/>
      <c r="E14" s="527"/>
      <c r="F14" s="526"/>
      <c r="G14" s="526"/>
    </row>
    <row r="15" spans="1:12" s="523" customFormat="1" ht="15.75">
      <c r="E15" s="386"/>
      <c r="L15" s="534"/>
    </row>
    <row r="16" spans="1:12" s="523" customFormat="1" ht="15.75">
      <c r="E16" s="386"/>
    </row>
    <row r="17" spans="1:14" s="523" customFormat="1" ht="15.75">
      <c r="E17" s="386"/>
    </row>
    <row r="18" spans="1:14" s="523" customFormat="1" ht="15.75">
      <c r="E18" s="386"/>
    </row>
    <row r="19" spans="1:14" s="523" customFormat="1" ht="15.75">
      <c r="E19" s="386"/>
    </row>
    <row r="20" spans="1:14" s="523" customFormat="1" ht="15.75">
      <c r="E20" s="386"/>
      <c r="N20" s="534"/>
    </row>
    <row r="21" spans="1:14" s="523" customFormat="1" ht="15.75">
      <c r="E21" s="386"/>
    </row>
    <row r="22" spans="1:14" s="523" customFormat="1" ht="15.75">
      <c r="E22" s="386"/>
    </row>
    <row r="23" spans="1:14" s="523" customFormat="1" ht="15.75">
      <c r="E23" s="386"/>
    </row>
    <row r="24" spans="1:14" s="523" customFormat="1" ht="15.75">
      <c r="E24" s="386"/>
    </row>
    <row r="25" spans="1:14" s="523" customFormat="1" ht="15.75">
      <c r="E25" s="386"/>
    </row>
    <row r="26" spans="1:14" s="523" customFormat="1" ht="15.75">
      <c r="E26" s="386"/>
    </row>
    <row r="27" spans="1:14" s="523" customFormat="1" ht="15.75">
      <c r="E27" s="386"/>
    </row>
    <row r="28" spans="1:14" s="523" customFormat="1" ht="15.75">
      <c r="E28" s="386"/>
    </row>
    <row r="30" spans="1:14" ht="33.75" customHeight="1">
      <c r="A30" s="538" t="s">
        <v>174</v>
      </c>
      <c r="B30" s="539"/>
      <c r="C30" s="539"/>
      <c r="D30" s="539"/>
      <c r="E30" s="539"/>
      <c r="F30" s="539"/>
      <c r="G30" s="539"/>
      <c r="H30" s="539"/>
      <c r="I30" s="539"/>
      <c r="J30" s="539"/>
      <c r="K30" s="532"/>
    </row>
    <row r="31" spans="1:14" ht="32.25" customHeight="1">
      <c r="A31" s="540" t="s">
        <v>175</v>
      </c>
      <c r="B31" s="539"/>
      <c r="C31" s="539"/>
      <c r="D31" s="539"/>
      <c r="E31" s="539"/>
      <c r="F31" s="539"/>
      <c r="G31" s="539"/>
      <c r="H31" s="539"/>
      <c r="I31" s="539"/>
      <c r="J31" s="539"/>
      <c r="K31" s="533"/>
    </row>
    <row r="32" spans="1:14" ht="36.75" customHeight="1">
      <c r="A32" s="540" t="s">
        <v>176</v>
      </c>
      <c r="B32" s="539"/>
      <c r="C32" s="539"/>
      <c r="D32" s="539"/>
      <c r="E32" s="539"/>
      <c r="F32" s="539"/>
      <c r="G32" s="539"/>
      <c r="H32" s="539"/>
      <c r="I32" s="539"/>
      <c r="J32" s="539"/>
      <c r="K32" s="533"/>
    </row>
    <row r="33" spans="1:11" ht="37.5" customHeight="1">
      <c r="A33" s="540" t="s">
        <v>177</v>
      </c>
      <c r="B33" s="541"/>
      <c r="C33" s="541"/>
      <c r="D33" s="541"/>
      <c r="E33" s="541"/>
      <c r="F33" s="541"/>
      <c r="G33" s="541"/>
      <c r="H33" s="541"/>
      <c r="I33" s="541"/>
      <c r="J33" s="541"/>
      <c r="K33" s="533"/>
    </row>
    <row r="34" spans="1:11" s="523" customFormat="1" ht="15.75">
      <c r="E34" s="386"/>
    </row>
    <row r="35" spans="1:11" s="523" customFormat="1" ht="15.75">
      <c r="E35" s="386"/>
    </row>
    <row r="36" spans="1:11" s="523" customFormat="1" ht="15.75">
      <c r="E36" s="386"/>
    </row>
    <row r="37" spans="1:11" s="523" customFormat="1" ht="15.75">
      <c r="E37" s="386"/>
    </row>
  </sheetData>
  <mergeCells count="14">
    <mergeCell ref="A30:J30"/>
    <mergeCell ref="A31:J31"/>
    <mergeCell ref="A32:J32"/>
    <mergeCell ref="A33:J33"/>
    <mergeCell ref="A1:J1"/>
    <mergeCell ref="A2:J2"/>
    <mergeCell ref="A3:J3"/>
    <mergeCell ref="A5:J5"/>
    <mergeCell ref="A7:J7"/>
    <mergeCell ref="A9:J9"/>
    <mergeCell ref="B10:C10"/>
    <mergeCell ref="B11:C11"/>
    <mergeCell ref="B12:C12"/>
    <mergeCell ref="B13:I13"/>
  </mergeCells>
  <pageMargins left="0.98425196850393704" right="0"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13"/>
  <sheetViews>
    <sheetView zoomScaleNormal="100" zoomScaleSheetLayoutView="100" workbookViewId="0">
      <selection activeCell="T9" sqref="T9"/>
    </sheetView>
  </sheetViews>
  <sheetFormatPr defaultRowHeight="12.75"/>
  <cols>
    <col min="1" max="3" width="2.7109375" style="3" customWidth="1"/>
    <col min="4" max="4" width="30.5703125" style="3" customWidth="1"/>
    <col min="5" max="5" width="3.5703125" style="3" customWidth="1"/>
    <col min="6" max="6" width="3.5703125" style="12" customWidth="1"/>
    <col min="7" max="7" width="7.85546875" style="7" customWidth="1"/>
    <col min="8" max="8" width="10.140625" style="19" customWidth="1"/>
    <col min="9" max="9" width="11" style="19" customWidth="1"/>
    <col min="10" max="10" width="10.42578125" style="19" customWidth="1"/>
    <col min="11" max="11" width="32.5703125" style="3" customWidth="1"/>
    <col min="12" max="12" width="4.28515625" style="3" customWidth="1"/>
    <col min="13" max="13" width="5" style="3" customWidth="1"/>
    <col min="14" max="14" width="24.42578125" style="3" customWidth="1"/>
    <col min="15" max="15" width="21.28515625" style="19" customWidth="1"/>
    <col min="16" max="16384" width="9.140625" style="2"/>
  </cols>
  <sheetData>
    <row r="1" spans="1:17" s="360" customFormat="1" ht="15.75">
      <c r="A1" s="778" t="s">
        <v>143</v>
      </c>
      <c r="B1" s="778"/>
      <c r="C1" s="778"/>
      <c r="D1" s="778"/>
      <c r="E1" s="778"/>
      <c r="F1" s="778"/>
      <c r="G1" s="778"/>
      <c r="H1" s="778"/>
      <c r="I1" s="778"/>
      <c r="J1" s="778"/>
      <c r="K1" s="778"/>
      <c r="L1" s="778"/>
      <c r="M1" s="778"/>
      <c r="N1" s="778"/>
      <c r="O1" s="778"/>
      <c r="P1" s="361"/>
      <c r="Q1" s="361"/>
    </row>
    <row r="2" spans="1:17" ht="15.75">
      <c r="A2" s="597" t="s">
        <v>144</v>
      </c>
      <c r="B2" s="597"/>
      <c r="C2" s="597"/>
      <c r="D2" s="597"/>
      <c r="E2" s="597"/>
      <c r="F2" s="597"/>
      <c r="G2" s="597"/>
      <c r="H2" s="597"/>
      <c r="I2" s="597"/>
      <c r="J2" s="597"/>
      <c r="K2" s="597"/>
      <c r="L2" s="597"/>
      <c r="M2" s="597"/>
      <c r="N2" s="597"/>
      <c r="O2" s="597"/>
    </row>
    <row r="3" spans="1:17" ht="13.5" thickBot="1">
      <c r="L3" s="598" t="s">
        <v>110</v>
      </c>
      <c r="M3" s="598"/>
      <c r="N3" s="599"/>
      <c r="O3" s="599"/>
    </row>
    <row r="4" spans="1:17" s="360" customFormat="1" ht="21" customHeight="1">
      <c r="A4" s="600" t="s">
        <v>133</v>
      </c>
      <c r="B4" s="603" t="s">
        <v>0</v>
      </c>
      <c r="C4" s="603" t="s">
        <v>1</v>
      </c>
      <c r="D4" s="606" t="s">
        <v>11</v>
      </c>
      <c r="E4" s="609" t="s">
        <v>2</v>
      </c>
      <c r="F4" s="612" t="s">
        <v>3</v>
      </c>
      <c r="G4" s="615" t="s">
        <v>4</v>
      </c>
      <c r="H4" s="618" t="s">
        <v>134</v>
      </c>
      <c r="I4" s="619"/>
      <c r="J4" s="620"/>
      <c r="K4" s="621" t="s">
        <v>135</v>
      </c>
      <c r="L4" s="622"/>
      <c r="M4" s="622"/>
      <c r="N4" s="623" t="s">
        <v>136</v>
      </c>
      <c r="O4" s="626" t="s">
        <v>137</v>
      </c>
      <c r="P4" s="359"/>
    </row>
    <row r="5" spans="1:17" s="360" customFormat="1" ht="12.75" customHeight="1">
      <c r="A5" s="601"/>
      <c r="B5" s="604"/>
      <c r="C5" s="604"/>
      <c r="D5" s="607"/>
      <c r="E5" s="610"/>
      <c r="F5" s="613"/>
      <c r="G5" s="616"/>
      <c r="H5" s="629" t="s">
        <v>138</v>
      </c>
      <c r="I5" s="631" t="s">
        <v>139</v>
      </c>
      <c r="J5" s="631" t="s">
        <v>140</v>
      </c>
      <c r="K5" s="633" t="s">
        <v>185</v>
      </c>
      <c r="L5" s="635" t="s">
        <v>141</v>
      </c>
      <c r="M5" s="635" t="s">
        <v>142</v>
      </c>
      <c r="N5" s="624"/>
      <c r="O5" s="627"/>
      <c r="P5" s="359"/>
    </row>
    <row r="6" spans="1:17" s="360" customFormat="1" ht="72" customHeight="1" thickBot="1">
      <c r="A6" s="602"/>
      <c r="B6" s="605"/>
      <c r="C6" s="605"/>
      <c r="D6" s="608"/>
      <c r="E6" s="611"/>
      <c r="F6" s="614"/>
      <c r="G6" s="617"/>
      <c r="H6" s="630"/>
      <c r="I6" s="632"/>
      <c r="J6" s="632"/>
      <c r="K6" s="634"/>
      <c r="L6" s="636"/>
      <c r="M6" s="636"/>
      <c r="N6" s="625"/>
      <c r="O6" s="628"/>
      <c r="P6" s="359"/>
    </row>
    <row r="7" spans="1:17" s="13" customFormat="1">
      <c r="A7" s="649" t="s">
        <v>58</v>
      </c>
      <c r="B7" s="650"/>
      <c r="C7" s="650"/>
      <c r="D7" s="650"/>
      <c r="E7" s="650"/>
      <c r="F7" s="650"/>
      <c r="G7" s="650"/>
      <c r="H7" s="650"/>
      <c r="I7" s="650"/>
      <c r="J7" s="650"/>
      <c r="K7" s="650"/>
      <c r="L7" s="650"/>
      <c r="M7" s="650"/>
      <c r="N7" s="650"/>
      <c r="O7" s="651"/>
    </row>
    <row r="8" spans="1:17" s="13" customFormat="1" ht="12.75" customHeight="1">
      <c r="A8" s="637" t="s">
        <v>47</v>
      </c>
      <c r="B8" s="638"/>
      <c r="C8" s="638"/>
      <c r="D8" s="638"/>
      <c r="E8" s="638"/>
      <c r="F8" s="638"/>
      <c r="G8" s="638"/>
      <c r="H8" s="638"/>
      <c r="I8" s="638"/>
      <c r="J8" s="638"/>
      <c r="K8" s="638"/>
      <c r="L8" s="638"/>
      <c r="M8" s="638"/>
      <c r="N8" s="638"/>
      <c r="O8" s="639"/>
    </row>
    <row r="9" spans="1:17" ht="104.25" customHeight="1">
      <c r="A9" s="387" t="s">
        <v>5</v>
      </c>
      <c r="B9" s="654" t="s">
        <v>44</v>
      </c>
      <c r="C9" s="655"/>
      <c r="D9" s="655"/>
      <c r="E9" s="655"/>
      <c r="F9" s="655"/>
      <c r="G9" s="656"/>
      <c r="H9" s="657" t="s">
        <v>145</v>
      </c>
      <c r="I9" s="658"/>
      <c r="J9" s="659"/>
      <c r="K9" s="388" t="s">
        <v>146</v>
      </c>
      <c r="L9" s="389">
        <v>100</v>
      </c>
      <c r="M9" s="390">
        <v>100</v>
      </c>
      <c r="N9" s="391"/>
      <c r="O9" s="392"/>
    </row>
    <row r="10" spans="1:17" ht="50.25" customHeight="1">
      <c r="A10" s="387"/>
      <c r="B10" s="393"/>
      <c r="C10" s="394"/>
      <c r="D10" s="394"/>
      <c r="E10" s="394"/>
      <c r="F10" s="394"/>
      <c r="G10" s="395"/>
      <c r="H10" s="660" t="s">
        <v>145</v>
      </c>
      <c r="I10" s="661"/>
      <c r="J10" s="661"/>
      <c r="K10" s="396" t="s">
        <v>186</v>
      </c>
      <c r="L10" s="397">
        <v>15</v>
      </c>
      <c r="M10" s="536">
        <v>17.8</v>
      </c>
      <c r="N10" s="398"/>
      <c r="O10" s="399"/>
    </row>
    <row r="11" spans="1:17" ht="39" customHeight="1">
      <c r="A11" s="387"/>
      <c r="B11" s="654"/>
      <c r="C11" s="655"/>
      <c r="D11" s="655"/>
      <c r="E11" s="655"/>
      <c r="F11" s="655"/>
      <c r="G11" s="656"/>
      <c r="H11" s="660" t="s">
        <v>145</v>
      </c>
      <c r="I11" s="661"/>
      <c r="J11" s="661"/>
      <c r="K11" s="400" t="s">
        <v>151</v>
      </c>
      <c r="L11" s="401" t="s">
        <v>147</v>
      </c>
      <c r="M11" s="537">
        <v>21.8</v>
      </c>
      <c r="N11" s="421"/>
      <c r="O11" s="420"/>
    </row>
    <row r="12" spans="1:17" ht="30.75" customHeight="1">
      <c r="A12" s="387"/>
      <c r="B12" s="393"/>
      <c r="C12" s="394"/>
      <c r="D12" s="394"/>
      <c r="E12" s="394"/>
      <c r="F12" s="394"/>
      <c r="G12" s="395"/>
      <c r="H12" s="660" t="s">
        <v>145</v>
      </c>
      <c r="I12" s="661"/>
      <c r="J12" s="661"/>
      <c r="K12" s="400" t="s">
        <v>148</v>
      </c>
      <c r="L12" s="401" t="s">
        <v>149</v>
      </c>
      <c r="M12" s="537" t="s">
        <v>183</v>
      </c>
      <c r="N12" s="422"/>
      <c r="O12" s="423"/>
    </row>
    <row r="13" spans="1:17" ht="23.25" customHeight="1">
      <c r="A13" s="402"/>
      <c r="B13" s="403"/>
      <c r="C13" s="404"/>
      <c r="D13" s="404"/>
      <c r="E13" s="404"/>
      <c r="F13" s="404"/>
      <c r="G13" s="404"/>
      <c r="H13" s="660" t="s">
        <v>145</v>
      </c>
      <c r="I13" s="661"/>
      <c r="J13" s="661"/>
      <c r="K13" s="400" t="s">
        <v>150</v>
      </c>
      <c r="L13" s="401">
        <v>91</v>
      </c>
      <c r="M13" s="405">
        <v>106.864</v>
      </c>
      <c r="N13" s="419"/>
      <c r="O13" s="423"/>
    </row>
    <row r="14" spans="1:17">
      <c r="A14" s="406" t="s">
        <v>5</v>
      </c>
      <c r="B14" s="27" t="s">
        <v>5</v>
      </c>
      <c r="C14" s="640" t="s">
        <v>41</v>
      </c>
      <c r="D14" s="641"/>
      <c r="E14" s="641"/>
      <c r="F14" s="641"/>
      <c r="G14" s="641"/>
      <c r="H14" s="641"/>
      <c r="I14" s="641"/>
      <c r="J14" s="641"/>
      <c r="K14" s="641"/>
      <c r="L14" s="641"/>
      <c r="M14" s="641"/>
      <c r="N14" s="641"/>
      <c r="O14" s="642"/>
    </row>
    <row r="15" spans="1:17" ht="12.75" customHeight="1">
      <c r="A15" s="407" t="s">
        <v>5</v>
      </c>
      <c r="B15" s="8" t="s">
        <v>5</v>
      </c>
      <c r="C15" s="39" t="s">
        <v>5</v>
      </c>
      <c r="D15" s="652" t="s">
        <v>56</v>
      </c>
      <c r="E15" s="643" t="s">
        <v>59</v>
      </c>
      <c r="F15" s="644" t="s">
        <v>26</v>
      </c>
      <c r="G15" s="246" t="s">
        <v>72</v>
      </c>
      <c r="H15" s="362">
        <f>(17158.8+180-875)/3.4528*1000</f>
        <v>4768246</v>
      </c>
      <c r="I15" s="362">
        <f>(17158.8+180-875)/3.4528*1000</f>
        <v>4768246</v>
      </c>
      <c r="J15" s="248">
        <f>4419954+57942.21</f>
        <v>4477896</v>
      </c>
      <c r="K15" s="245"/>
      <c r="L15" s="82"/>
      <c r="M15" s="424"/>
      <c r="N15" s="45"/>
      <c r="O15" s="662"/>
    </row>
    <row r="16" spans="1:17" ht="12.75" customHeight="1">
      <c r="A16" s="407"/>
      <c r="B16" s="8"/>
      <c r="C16" s="39"/>
      <c r="D16" s="653"/>
      <c r="E16" s="643"/>
      <c r="F16" s="644"/>
      <c r="G16" s="246" t="s">
        <v>74</v>
      </c>
      <c r="H16" s="362">
        <v>246200</v>
      </c>
      <c r="I16" s="362">
        <v>246200</v>
      </c>
      <c r="J16" s="248">
        <v>246200</v>
      </c>
      <c r="K16" s="244"/>
      <c r="L16" s="111"/>
      <c r="M16" s="425"/>
      <c r="N16" s="112"/>
      <c r="O16" s="663"/>
    </row>
    <row r="17" spans="1:24" ht="24.75" customHeight="1">
      <c r="A17" s="407"/>
      <c r="B17" s="8"/>
      <c r="C17" s="39"/>
      <c r="D17" s="113" t="s">
        <v>29</v>
      </c>
      <c r="E17" s="643"/>
      <c r="F17" s="644"/>
      <c r="G17" s="94"/>
      <c r="H17" s="164"/>
      <c r="I17" s="164"/>
      <c r="J17" s="148"/>
      <c r="K17" s="114" t="s">
        <v>111</v>
      </c>
      <c r="L17" s="111">
        <v>67</v>
      </c>
      <c r="M17" s="22">
        <v>62</v>
      </c>
      <c r="N17" s="112"/>
      <c r="O17" s="664"/>
      <c r="P17" s="43"/>
      <c r="Q17" s="43"/>
      <c r="R17" s="43"/>
    </row>
    <row r="18" spans="1:24" ht="24" customHeight="1">
      <c r="A18" s="407"/>
      <c r="B18" s="8"/>
      <c r="C18" s="39"/>
      <c r="D18" s="647" t="s">
        <v>57</v>
      </c>
      <c r="E18" s="643"/>
      <c r="F18" s="644"/>
      <c r="G18" s="28"/>
      <c r="H18" s="160"/>
      <c r="I18" s="160"/>
      <c r="J18" s="160"/>
      <c r="K18" s="645" t="s">
        <v>111</v>
      </c>
      <c r="L18" s="426">
        <v>1.7</v>
      </c>
      <c r="M18" s="426">
        <v>1.8</v>
      </c>
      <c r="N18" s="426"/>
      <c r="O18" s="665" t="s">
        <v>152</v>
      </c>
      <c r="P18" s="43"/>
      <c r="Q18" s="43"/>
      <c r="R18" s="43"/>
      <c r="S18" s="43"/>
      <c r="T18" s="43"/>
      <c r="U18" s="43"/>
      <c r="V18" s="43"/>
      <c r="W18" s="43"/>
      <c r="X18" s="43"/>
    </row>
    <row r="19" spans="1:24" ht="15.75" customHeight="1" thickBot="1">
      <c r="A19" s="408"/>
      <c r="B19" s="9"/>
      <c r="C19" s="40"/>
      <c r="D19" s="648"/>
      <c r="E19" s="574"/>
      <c r="F19" s="576"/>
      <c r="G19" s="118" t="s">
        <v>6</v>
      </c>
      <c r="H19" s="161">
        <f>SUM(H15:H18)</f>
        <v>5014446</v>
      </c>
      <c r="I19" s="161">
        <f>SUM(I15:I18)</f>
        <v>5014446</v>
      </c>
      <c r="J19" s="161">
        <f>SUM(J15:J18)</f>
        <v>4724096</v>
      </c>
      <c r="K19" s="646"/>
      <c r="L19" s="427"/>
      <c r="M19" s="427"/>
      <c r="N19" s="428"/>
      <c r="O19" s="666"/>
      <c r="P19" s="43"/>
      <c r="Q19" s="43"/>
      <c r="R19" s="43"/>
      <c r="S19" s="43"/>
      <c r="T19" s="43"/>
      <c r="U19" s="43"/>
      <c r="V19" s="43"/>
      <c r="W19" s="43"/>
      <c r="X19" s="43"/>
    </row>
    <row r="20" spans="1:24" ht="38.25" customHeight="1">
      <c r="A20" s="407" t="s">
        <v>5</v>
      </c>
      <c r="B20" s="8" t="s">
        <v>5</v>
      </c>
      <c r="C20" s="41" t="s">
        <v>7</v>
      </c>
      <c r="D20" s="81" t="s">
        <v>60</v>
      </c>
      <c r="E20" s="20" t="s">
        <v>59</v>
      </c>
      <c r="F20" s="141" t="s">
        <v>26</v>
      </c>
      <c r="G20" s="142" t="s">
        <v>34</v>
      </c>
      <c r="H20" s="369">
        <f>90448</f>
        <v>90448</v>
      </c>
      <c r="I20" s="369">
        <f>90448</f>
        <v>90448</v>
      </c>
      <c r="J20" s="163">
        <f>73650+9806</f>
        <v>83456</v>
      </c>
      <c r="K20" s="204"/>
      <c r="L20" s="21"/>
      <c r="M20" s="25"/>
      <c r="N20" s="433"/>
      <c r="O20" s="434"/>
      <c r="P20" s="299"/>
      <c r="Q20" s="43"/>
      <c r="R20" s="43"/>
      <c r="S20" s="43"/>
      <c r="T20" s="43"/>
      <c r="U20" s="43"/>
      <c r="V20" s="43"/>
      <c r="W20" s="43"/>
      <c r="X20" s="43"/>
    </row>
    <row r="21" spans="1:24" ht="51.75" customHeight="1">
      <c r="A21" s="668"/>
      <c r="B21" s="674"/>
      <c r="C21" s="675"/>
      <c r="D21" s="676" t="s">
        <v>80</v>
      </c>
      <c r="E21" s="678"/>
      <c r="F21" s="572"/>
      <c r="G21" s="143"/>
      <c r="H21" s="438"/>
      <c r="I21" s="438"/>
      <c r="J21" s="179"/>
      <c r="K21" s="88" t="s">
        <v>67</v>
      </c>
      <c r="L21" s="207">
        <v>1.3</v>
      </c>
      <c r="M21" s="208">
        <v>1.38</v>
      </c>
      <c r="N21" s="432" t="s">
        <v>153</v>
      </c>
      <c r="O21" s="435"/>
      <c r="P21" s="43"/>
      <c r="Q21" s="43"/>
      <c r="R21" s="43"/>
      <c r="S21" s="43"/>
      <c r="T21" s="43"/>
      <c r="U21" s="43"/>
      <c r="V21" s="43"/>
      <c r="W21" s="43"/>
      <c r="X21" s="43"/>
    </row>
    <row r="22" spans="1:24" ht="13.5" customHeight="1">
      <c r="A22" s="668"/>
      <c r="B22" s="674"/>
      <c r="C22" s="675"/>
      <c r="D22" s="677"/>
      <c r="E22" s="678"/>
      <c r="F22" s="572"/>
      <c r="G22" s="143"/>
      <c r="H22" s="438"/>
      <c r="I22" s="438"/>
      <c r="J22" s="179"/>
      <c r="K22" s="429" t="s">
        <v>39</v>
      </c>
      <c r="L22" s="430">
        <v>160</v>
      </c>
      <c r="M22" s="431">
        <v>164</v>
      </c>
      <c r="N22" s="437"/>
      <c r="O22" s="436"/>
      <c r="P22" s="43"/>
      <c r="Q22" s="43"/>
      <c r="R22" s="43"/>
      <c r="S22" s="43"/>
      <c r="T22" s="43"/>
      <c r="U22" s="43"/>
      <c r="V22" s="43"/>
      <c r="W22" s="43"/>
      <c r="X22" s="43"/>
    </row>
    <row r="23" spans="1:24" ht="15" customHeight="1">
      <c r="A23" s="668"/>
      <c r="B23" s="674"/>
      <c r="C23" s="675"/>
      <c r="D23" s="206" t="s">
        <v>38</v>
      </c>
      <c r="E23" s="678"/>
      <c r="F23" s="572"/>
      <c r="G23" s="439"/>
      <c r="H23" s="440"/>
      <c r="I23" s="440"/>
      <c r="J23" s="192"/>
      <c r="K23" s="441" t="s">
        <v>40</v>
      </c>
      <c r="L23" s="425">
        <v>50</v>
      </c>
      <c r="M23" s="442">
        <v>38</v>
      </c>
      <c r="N23" s="443"/>
      <c r="O23" s="556" t="s">
        <v>182</v>
      </c>
      <c r="P23" s="43"/>
      <c r="Q23" s="43"/>
      <c r="R23" s="43"/>
      <c r="S23" s="43"/>
      <c r="T23" s="43"/>
      <c r="U23" s="43"/>
      <c r="V23" s="43"/>
      <c r="W23" s="43"/>
      <c r="X23" s="43"/>
    </row>
    <row r="24" spans="1:24" ht="22.5" customHeight="1" thickBot="1">
      <c r="A24" s="409"/>
      <c r="B24" s="96"/>
      <c r="C24" s="98"/>
      <c r="D24" s="24"/>
      <c r="E24" s="99"/>
      <c r="F24" s="138"/>
      <c r="G24" s="145" t="s">
        <v>6</v>
      </c>
      <c r="H24" s="166">
        <f>SUM(H20:H23)</f>
        <v>90448</v>
      </c>
      <c r="I24" s="166">
        <f>SUM(I20:I23)</f>
        <v>90448</v>
      </c>
      <c r="J24" s="167">
        <f>SUM(J20:J23)</f>
        <v>83456</v>
      </c>
      <c r="K24" s="444"/>
      <c r="L24" s="445"/>
      <c r="M24" s="445"/>
      <c r="N24" s="446"/>
      <c r="O24" s="557"/>
      <c r="P24" s="43"/>
      <c r="Q24" s="43"/>
      <c r="R24" s="43"/>
      <c r="S24" s="43"/>
      <c r="T24" s="43"/>
      <c r="U24" s="43"/>
      <c r="V24" s="43"/>
      <c r="W24" s="43"/>
      <c r="X24" s="43"/>
    </row>
    <row r="25" spans="1:24" ht="12.75" customHeight="1">
      <c r="A25" s="667" t="s">
        <v>5</v>
      </c>
      <c r="B25" s="669" t="s">
        <v>5</v>
      </c>
      <c r="C25" s="671" t="s">
        <v>25</v>
      </c>
      <c r="D25" s="673" t="s">
        <v>52</v>
      </c>
      <c r="E25" s="573" t="s">
        <v>59</v>
      </c>
      <c r="F25" s="575" t="s">
        <v>26</v>
      </c>
      <c r="G25" s="116" t="s">
        <v>72</v>
      </c>
      <c r="H25" s="160">
        <f>161.2/3.4528*1000</f>
        <v>46687</v>
      </c>
      <c r="I25" s="160">
        <f>161.2/3.4528*1000</f>
        <v>46687</v>
      </c>
      <c r="J25" s="159">
        <v>41838</v>
      </c>
      <c r="K25" s="581" t="s">
        <v>53</v>
      </c>
      <c r="L25" s="63">
        <v>100</v>
      </c>
      <c r="M25" s="63">
        <v>100</v>
      </c>
      <c r="N25" s="44"/>
      <c r="O25" s="68"/>
      <c r="P25" s="43"/>
      <c r="Q25" s="43"/>
      <c r="R25" s="43"/>
      <c r="S25" s="43"/>
      <c r="T25" s="43"/>
      <c r="U25" s="43"/>
      <c r="V25" s="43"/>
      <c r="W25" s="43"/>
      <c r="X25" s="43"/>
    </row>
    <row r="26" spans="1:24" ht="13.5" thickBot="1">
      <c r="A26" s="668"/>
      <c r="B26" s="670"/>
      <c r="C26" s="672"/>
      <c r="D26" s="648"/>
      <c r="E26" s="574"/>
      <c r="F26" s="576"/>
      <c r="G26" s="34" t="s">
        <v>6</v>
      </c>
      <c r="H26" s="168">
        <f t="shared" ref="H26:J26" si="0">SUM(H25:H25)</f>
        <v>46687</v>
      </c>
      <c r="I26" s="168">
        <f t="shared" ref="I26" si="1">SUM(I25:I25)</f>
        <v>46687</v>
      </c>
      <c r="J26" s="168">
        <f t="shared" si="0"/>
        <v>41838</v>
      </c>
      <c r="K26" s="582"/>
      <c r="L26" s="64"/>
      <c r="M26" s="64"/>
      <c r="N26" s="42"/>
      <c r="O26" s="69"/>
      <c r="P26" s="43"/>
      <c r="Q26" s="43"/>
      <c r="R26" s="43"/>
      <c r="S26" s="43"/>
      <c r="T26" s="43"/>
      <c r="U26" s="43"/>
      <c r="V26" s="43"/>
      <c r="W26" s="43"/>
      <c r="X26" s="43"/>
    </row>
    <row r="27" spans="1:24" ht="29.25" customHeight="1">
      <c r="A27" s="667" t="s">
        <v>5</v>
      </c>
      <c r="B27" s="669" t="s">
        <v>5</v>
      </c>
      <c r="C27" s="671" t="s">
        <v>31</v>
      </c>
      <c r="D27" s="680" t="s">
        <v>108</v>
      </c>
      <c r="E27" s="104" t="s">
        <v>55</v>
      </c>
      <c r="F27" s="575" t="s">
        <v>26</v>
      </c>
      <c r="G27" s="93" t="s">
        <v>74</v>
      </c>
      <c r="H27" s="172">
        <f>(3245.3+33.4)/3.4528*1000</f>
        <v>949577</v>
      </c>
      <c r="I27" s="172">
        <f>(3245.3+33.4)/3.4528*1000</f>
        <v>949577</v>
      </c>
      <c r="J27" s="171">
        <v>0</v>
      </c>
      <c r="K27" s="683" t="s">
        <v>107</v>
      </c>
      <c r="L27" s="447">
        <f>59+50</f>
        <v>109</v>
      </c>
      <c r="M27" s="447">
        <v>0</v>
      </c>
      <c r="N27" s="448"/>
      <c r="O27" s="558" t="s">
        <v>181</v>
      </c>
      <c r="P27" s="43"/>
      <c r="Q27" s="43"/>
      <c r="R27" s="43"/>
      <c r="S27" s="43"/>
      <c r="T27" s="43"/>
      <c r="U27" s="43"/>
      <c r="V27" s="43"/>
      <c r="W27" s="43"/>
      <c r="X27" s="43"/>
    </row>
    <row r="28" spans="1:24" ht="38.25" customHeight="1">
      <c r="A28" s="668"/>
      <c r="B28" s="674"/>
      <c r="C28" s="675"/>
      <c r="D28" s="681"/>
      <c r="E28" s="686" t="s">
        <v>77</v>
      </c>
      <c r="F28" s="644"/>
      <c r="G28" s="94" t="s">
        <v>74</v>
      </c>
      <c r="H28" s="164">
        <f>37.3/3.4528*1000</f>
        <v>10803</v>
      </c>
      <c r="I28" s="164">
        <f>37.3/3.4528*1000</f>
        <v>10803</v>
      </c>
      <c r="J28" s="160">
        <f>10073+649.25</f>
        <v>10722</v>
      </c>
      <c r="K28" s="684"/>
      <c r="L28" s="447"/>
      <c r="M28" s="447"/>
      <c r="N28" s="448"/>
      <c r="O28" s="559"/>
      <c r="P28" s="43"/>
      <c r="Q28" s="43"/>
      <c r="R28" s="43"/>
      <c r="S28" s="43"/>
      <c r="T28" s="43"/>
      <c r="U28" s="43"/>
      <c r="V28" s="43"/>
      <c r="W28" s="43"/>
      <c r="X28" s="43"/>
    </row>
    <row r="29" spans="1:24" ht="13.5" thickBot="1">
      <c r="A29" s="679"/>
      <c r="B29" s="670"/>
      <c r="C29" s="672"/>
      <c r="D29" s="682"/>
      <c r="E29" s="687"/>
      <c r="F29" s="576"/>
      <c r="G29" s="34" t="s">
        <v>6</v>
      </c>
      <c r="H29" s="168">
        <f>SUM(H27:H28)</f>
        <v>960380</v>
      </c>
      <c r="I29" s="168">
        <f>SUM(I27:I28)</f>
        <v>960380</v>
      </c>
      <c r="J29" s="168">
        <f>SUM(J27:J28)</f>
        <v>10722</v>
      </c>
      <c r="K29" s="685"/>
      <c r="L29" s="449"/>
      <c r="M29" s="449"/>
      <c r="N29" s="450"/>
      <c r="O29" s="560"/>
      <c r="P29" s="43"/>
      <c r="Q29" s="43"/>
      <c r="R29" s="43"/>
      <c r="S29" s="43"/>
      <c r="T29" s="43"/>
      <c r="U29" s="43"/>
      <c r="V29" s="43"/>
      <c r="W29" s="43"/>
      <c r="X29" s="43"/>
    </row>
    <row r="30" spans="1:24" ht="12.75" customHeight="1">
      <c r="A30" s="667" t="s">
        <v>5</v>
      </c>
      <c r="B30" s="669" t="s">
        <v>5</v>
      </c>
      <c r="C30" s="591" t="s">
        <v>30</v>
      </c>
      <c r="D30" s="594" t="s">
        <v>61</v>
      </c>
      <c r="E30" s="688" t="s">
        <v>55</v>
      </c>
      <c r="F30" s="575" t="s">
        <v>36</v>
      </c>
      <c r="G30" s="53" t="s">
        <v>62</v>
      </c>
      <c r="H30" s="160">
        <f>404.9/3.4528*1000</f>
        <v>117267</v>
      </c>
      <c r="I30" s="160">
        <f>404.9/3.4528*1000</f>
        <v>117267</v>
      </c>
      <c r="J30" s="160"/>
      <c r="K30" s="579" t="s">
        <v>91</v>
      </c>
      <c r="L30" s="21">
        <v>100</v>
      </c>
      <c r="M30" s="21">
        <v>100</v>
      </c>
      <c r="N30" s="25"/>
      <c r="O30" s="66"/>
      <c r="Q30" s="43"/>
      <c r="R30" s="43"/>
      <c r="S30" s="43"/>
      <c r="T30" s="43"/>
      <c r="U30" s="43"/>
      <c r="V30" s="43"/>
      <c r="W30" s="43"/>
      <c r="X30" s="43"/>
    </row>
    <row r="31" spans="1:24" ht="12.75" customHeight="1">
      <c r="A31" s="668"/>
      <c r="B31" s="674"/>
      <c r="C31" s="592"/>
      <c r="D31" s="595"/>
      <c r="E31" s="689"/>
      <c r="F31" s="644"/>
      <c r="G31" s="327" t="s">
        <v>24</v>
      </c>
      <c r="H31" s="178"/>
      <c r="I31" s="178">
        <v>484717</v>
      </c>
      <c r="J31" s="160">
        <v>478431</v>
      </c>
      <c r="K31" s="569"/>
      <c r="L31" s="22"/>
      <c r="M31" s="22"/>
      <c r="N31" s="6"/>
      <c r="O31" s="67"/>
      <c r="Q31" s="43"/>
      <c r="R31" s="43"/>
      <c r="S31" s="43"/>
      <c r="T31" s="43"/>
      <c r="U31" s="43"/>
      <c r="V31" s="43"/>
      <c r="W31" s="43"/>
      <c r="X31" s="43"/>
    </row>
    <row r="32" spans="1:24">
      <c r="A32" s="668"/>
      <c r="B32" s="674"/>
      <c r="C32" s="592"/>
      <c r="D32" s="595"/>
      <c r="E32" s="689"/>
      <c r="F32" s="644"/>
      <c r="G32" s="53" t="s">
        <v>48</v>
      </c>
      <c r="H32" s="164">
        <f>3643.8/3.4528*1000</f>
        <v>1055317</v>
      </c>
      <c r="I32" s="164">
        <f>3643.8/3.4528*1000</f>
        <v>1055317</v>
      </c>
      <c r="J32" s="160">
        <v>1470985</v>
      </c>
      <c r="K32" s="580"/>
      <c r="L32" s="337"/>
      <c r="M32" s="337"/>
      <c r="N32" s="338"/>
      <c r="O32" s="339"/>
    </row>
    <row r="33" spans="1:24" ht="27" customHeight="1" thickBot="1">
      <c r="A33" s="679"/>
      <c r="B33" s="670"/>
      <c r="C33" s="593"/>
      <c r="D33" s="596"/>
      <c r="E33" s="690"/>
      <c r="F33" s="576"/>
      <c r="G33" s="110" t="s">
        <v>6</v>
      </c>
      <c r="H33" s="168">
        <f>SUM(H30:H32)</f>
        <v>1172584</v>
      </c>
      <c r="I33" s="168">
        <f>SUM(I30:I32)</f>
        <v>1657301</v>
      </c>
      <c r="J33" s="168">
        <f>SUM(J30:J32)</f>
        <v>1949416</v>
      </c>
      <c r="K33" s="336" t="s">
        <v>131</v>
      </c>
      <c r="L33" s="65">
        <v>300</v>
      </c>
      <c r="M33" s="65">
        <v>300</v>
      </c>
      <c r="N33" s="455"/>
      <c r="O33" s="70"/>
    </row>
    <row r="34" spans="1:24" ht="78" customHeight="1">
      <c r="A34" s="667" t="s">
        <v>5</v>
      </c>
      <c r="B34" s="669" t="s">
        <v>5</v>
      </c>
      <c r="C34" s="671" t="s">
        <v>27</v>
      </c>
      <c r="D34" s="700" t="s">
        <v>95</v>
      </c>
      <c r="E34" s="573"/>
      <c r="F34" s="575" t="s">
        <v>26</v>
      </c>
      <c r="G34" s="51" t="s">
        <v>49</v>
      </c>
      <c r="H34" s="172">
        <f>164.8/3.4528*1000</f>
        <v>47729</v>
      </c>
      <c r="I34" s="172">
        <f>164.8/3.4528*1000</f>
        <v>47729</v>
      </c>
      <c r="J34" s="172">
        <v>0</v>
      </c>
      <c r="K34" s="577" t="s">
        <v>96</v>
      </c>
      <c r="L34" s="589">
        <v>1600</v>
      </c>
      <c r="M34" s="451" t="s">
        <v>154</v>
      </c>
      <c r="N34" s="452"/>
      <c r="O34" s="561" t="s">
        <v>155</v>
      </c>
      <c r="Q34" s="43"/>
      <c r="R34" s="43"/>
      <c r="S34" s="43"/>
      <c r="T34" s="43"/>
      <c r="U34" s="43"/>
      <c r="V34" s="43"/>
      <c r="W34" s="43"/>
      <c r="X34" s="43"/>
    </row>
    <row r="35" spans="1:24" ht="13.5" thickBot="1">
      <c r="A35" s="668"/>
      <c r="B35" s="670"/>
      <c r="C35" s="672"/>
      <c r="D35" s="701"/>
      <c r="E35" s="574"/>
      <c r="F35" s="576"/>
      <c r="G35" s="34" t="s">
        <v>6</v>
      </c>
      <c r="H35" s="168">
        <f>H34</f>
        <v>47729</v>
      </c>
      <c r="I35" s="168">
        <f>I34</f>
        <v>47729</v>
      </c>
      <c r="J35" s="168">
        <f t="shared" ref="J35" si="2">SUM(J34:J34)</f>
        <v>0</v>
      </c>
      <c r="K35" s="578"/>
      <c r="L35" s="590"/>
      <c r="M35" s="453"/>
      <c r="N35" s="454"/>
      <c r="O35" s="562"/>
      <c r="Q35" s="43"/>
      <c r="R35" s="43"/>
      <c r="S35" s="43"/>
      <c r="T35" s="43"/>
      <c r="U35" s="43"/>
      <c r="V35" s="43"/>
      <c r="W35" s="43"/>
      <c r="X35" s="43"/>
    </row>
    <row r="36" spans="1:24" ht="13.5" thickBot="1">
      <c r="A36" s="410" t="s">
        <v>5</v>
      </c>
      <c r="B36" s="4" t="s">
        <v>5</v>
      </c>
      <c r="C36" s="585" t="s">
        <v>8</v>
      </c>
      <c r="D36" s="585"/>
      <c r="E36" s="585"/>
      <c r="F36" s="585"/>
      <c r="G36" s="585"/>
      <c r="H36" s="173">
        <f>H33+H29+H26+H24+H19+H35</f>
        <v>7332274</v>
      </c>
      <c r="I36" s="173">
        <f t="shared" ref="I36:J36" si="3">I33+I29+I26+I24+I19+I35</f>
        <v>7816991</v>
      </c>
      <c r="J36" s="173">
        <f t="shared" si="3"/>
        <v>6809528</v>
      </c>
      <c r="K36" s="49"/>
      <c r="L36" s="105"/>
      <c r="M36" s="347"/>
      <c r="N36" s="105"/>
      <c r="O36" s="106"/>
      <c r="V36" s="43"/>
    </row>
    <row r="37" spans="1:24" ht="13.5" thickBot="1">
      <c r="A37" s="410" t="s">
        <v>5</v>
      </c>
      <c r="B37" s="4" t="s">
        <v>7</v>
      </c>
      <c r="C37" s="586" t="s">
        <v>45</v>
      </c>
      <c r="D37" s="587"/>
      <c r="E37" s="587"/>
      <c r="F37" s="587"/>
      <c r="G37" s="587"/>
      <c r="H37" s="587"/>
      <c r="I37" s="587"/>
      <c r="J37" s="587"/>
      <c r="K37" s="587"/>
      <c r="L37" s="587"/>
      <c r="M37" s="587"/>
      <c r="N37" s="587"/>
      <c r="O37" s="588"/>
    </row>
    <row r="38" spans="1:24" ht="28.5" customHeight="1">
      <c r="A38" s="667" t="s">
        <v>5</v>
      </c>
      <c r="B38" s="669" t="s">
        <v>7</v>
      </c>
      <c r="C38" s="671" t="s">
        <v>5</v>
      </c>
      <c r="D38" s="691" t="s">
        <v>32</v>
      </c>
      <c r="E38" s="694" t="s">
        <v>70</v>
      </c>
      <c r="F38" s="575" t="s">
        <v>26</v>
      </c>
      <c r="G38" s="238" t="s">
        <v>34</v>
      </c>
      <c r="H38" s="231">
        <f>165/3.4528*1000</f>
        <v>47787</v>
      </c>
      <c r="I38" s="231">
        <f>165/3.4528*1000</f>
        <v>47787</v>
      </c>
      <c r="J38" s="231">
        <v>47787</v>
      </c>
      <c r="K38" s="697" t="s">
        <v>68</v>
      </c>
      <c r="L38" s="456">
        <v>4</v>
      </c>
      <c r="M38" s="123">
        <v>4</v>
      </c>
      <c r="N38" s="563" t="s">
        <v>156</v>
      </c>
      <c r="O38" s="434"/>
    </row>
    <row r="39" spans="1:24" ht="35.25" customHeight="1">
      <c r="A39" s="668"/>
      <c r="B39" s="674"/>
      <c r="C39" s="675"/>
      <c r="D39" s="692"/>
      <c r="E39" s="695"/>
      <c r="F39" s="644"/>
      <c r="G39" s="239"/>
      <c r="H39" s="179"/>
      <c r="I39" s="179"/>
      <c r="J39" s="179"/>
      <c r="K39" s="698"/>
      <c r="L39" s="457"/>
      <c r="M39" s="124"/>
      <c r="N39" s="564"/>
      <c r="O39" s="458"/>
    </row>
    <row r="40" spans="1:24">
      <c r="A40" s="668"/>
      <c r="B40" s="674"/>
      <c r="C40" s="675"/>
      <c r="D40" s="692"/>
      <c r="E40" s="695"/>
      <c r="F40" s="644"/>
      <c r="G40" s="239"/>
      <c r="H40" s="160"/>
      <c r="I40" s="160"/>
      <c r="J40" s="160"/>
      <c r="K40" s="699"/>
      <c r="L40" s="464"/>
      <c r="M40" s="296"/>
      <c r="N40" s="565"/>
      <c r="O40" s="436"/>
    </row>
    <row r="41" spans="1:24" ht="18" customHeight="1" thickBot="1">
      <c r="A41" s="679"/>
      <c r="B41" s="670"/>
      <c r="C41" s="672"/>
      <c r="D41" s="693"/>
      <c r="E41" s="696"/>
      <c r="F41" s="576"/>
      <c r="G41" s="34" t="s">
        <v>6</v>
      </c>
      <c r="H41" s="167">
        <f t="shared" ref="H41:I41" si="4">SUM(H38:H40)</f>
        <v>47787</v>
      </c>
      <c r="I41" s="167">
        <f t="shared" si="4"/>
        <v>47787</v>
      </c>
      <c r="J41" s="167">
        <f>SUM(J38:J40)</f>
        <v>47787</v>
      </c>
      <c r="K41" s="52" t="s">
        <v>46</v>
      </c>
      <c r="L41" s="459">
        <v>1</v>
      </c>
      <c r="M41" s="147">
        <v>1</v>
      </c>
      <c r="N41" s="460"/>
      <c r="O41" s="461"/>
    </row>
    <row r="42" spans="1:24" ht="59.25" customHeight="1">
      <c r="A42" s="667" t="s">
        <v>5</v>
      </c>
      <c r="B42" s="669" t="s">
        <v>7</v>
      </c>
      <c r="C42" s="671" t="s">
        <v>7</v>
      </c>
      <c r="D42" s="691" t="s">
        <v>33</v>
      </c>
      <c r="E42" s="702" t="s">
        <v>84</v>
      </c>
      <c r="F42" s="575" t="s">
        <v>26</v>
      </c>
      <c r="G42" s="93" t="s">
        <v>34</v>
      </c>
      <c r="H42" s="172">
        <f>9/3.4528*1000</f>
        <v>2607</v>
      </c>
      <c r="I42" s="172">
        <f>9/3.4528*1000</f>
        <v>2607</v>
      </c>
      <c r="J42" s="172">
        <v>2588</v>
      </c>
      <c r="K42" s="704" t="s">
        <v>37</v>
      </c>
      <c r="L42" s="456">
        <v>1</v>
      </c>
      <c r="M42" s="123">
        <v>1</v>
      </c>
      <c r="N42" s="566" t="s">
        <v>157</v>
      </c>
      <c r="O42" s="434"/>
    </row>
    <row r="43" spans="1:24" ht="16.5" customHeight="1" thickBot="1">
      <c r="A43" s="679"/>
      <c r="B43" s="670"/>
      <c r="C43" s="672"/>
      <c r="D43" s="693"/>
      <c r="E43" s="703"/>
      <c r="F43" s="576"/>
      <c r="G43" s="34" t="s">
        <v>6</v>
      </c>
      <c r="H43" s="168">
        <f t="shared" ref="H43" si="5">SUM(H42:H42)</f>
        <v>2607</v>
      </c>
      <c r="I43" s="168">
        <f t="shared" ref="I43" si="6">SUM(I42:I42)</f>
        <v>2607</v>
      </c>
      <c r="J43" s="168">
        <f>SUM(J42:J42)</f>
        <v>2588</v>
      </c>
      <c r="K43" s="705"/>
      <c r="L43" s="462"/>
      <c r="M43" s="463"/>
      <c r="N43" s="567"/>
      <c r="O43" s="461"/>
    </row>
    <row r="44" spans="1:24" ht="13.5" thickBot="1">
      <c r="A44" s="411" t="s">
        <v>5</v>
      </c>
      <c r="B44" s="4" t="s">
        <v>7</v>
      </c>
      <c r="C44" s="585" t="s">
        <v>8</v>
      </c>
      <c r="D44" s="585"/>
      <c r="E44" s="585"/>
      <c r="F44" s="585"/>
      <c r="G44" s="585"/>
      <c r="H44" s="173">
        <f t="shared" ref="H44:I44" si="7">H43+H41</f>
        <v>50394</v>
      </c>
      <c r="I44" s="173">
        <f t="shared" si="7"/>
        <v>50394</v>
      </c>
      <c r="J44" s="173">
        <f>J43+J41</f>
        <v>50375</v>
      </c>
      <c r="K44" s="774"/>
      <c r="L44" s="774"/>
      <c r="M44" s="774"/>
      <c r="N44" s="774"/>
      <c r="O44" s="775"/>
    </row>
    <row r="45" spans="1:24" ht="15" customHeight="1" thickBot="1">
      <c r="A45" s="410" t="s">
        <v>5</v>
      </c>
      <c r="B45" s="4" t="s">
        <v>25</v>
      </c>
      <c r="C45" s="586" t="s">
        <v>94</v>
      </c>
      <c r="D45" s="587"/>
      <c r="E45" s="587"/>
      <c r="F45" s="587"/>
      <c r="G45" s="587"/>
      <c r="H45" s="587"/>
      <c r="I45" s="587"/>
      <c r="J45" s="587"/>
      <c r="K45" s="587"/>
      <c r="L45" s="587"/>
      <c r="M45" s="587"/>
      <c r="N45" s="587"/>
      <c r="O45" s="588"/>
    </row>
    <row r="46" spans="1:24">
      <c r="A46" s="412" t="s">
        <v>5</v>
      </c>
      <c r="B46" s="95" t="s">
        <v>25</v>
      </c>
      <c r="C46" s="97" t="s">
        <v>5</v>
      </c>
      <c r="D46" s="84" t="s">
        <v>63</v>
      </c>
      <c r="E46" s="216"/>
      <c r="F46" s="217" t="s">
        <v>26</v>
      </c>
      <c r="G46" s="260"/>
      <c r="H46" s="218"/>
      <c r="I46" s="218"/>
      <c r="J46" s="218"/>
      <c r="K46" s="219"/>
      <c r="L46" s="220"/>
      <c r="M46" s="220"/>
      <c r="N46" s="220"/>
      <c r="O46" s="221"/>
    </row>
    <row r="47" spans="1:24" ht="24.75" customHeight="1">
      <c r="A47" s="387"/>
      <c r="B47" s="100"/>
      <c r="C47" s="101"/>
      <c r="D47" s="380" t="s">
        <v>42</v>
      </c>
      <c r="E47" s="776" t="s">
        <v>92</v>
      </c>
      <c r="F47" s="466"/>
      <c r="G47" s="467" t="s">
        <v>34</v>
      </c>
      <c r="H47" s="213">
        <f>41.6/3.4528*1000</f>
        <v>12048</v>
      </c>
      <c r="I47" s="213">
        <f>41.6/3.4528*1000</f>
        <v>12048</v>
      </c>
      <c r="J47" s="213">
        <v>9425</v>
      </c>
      <c r="K47" s="292" t="s">
        <v>50</v>
      </c>
      <c r="L47" s="468">
        <v>17</v>
      </c>
      <c r="M47" s="468">
        <v>17</v>
      </c>
      <c r="N47" s="468"/>
      <c r="O47" s="469"/>
    </row>
    <row r="48" spans="1:24" ht="27.75" customHeight="1">
      <c r="A48" s="387"/>
      <c r="B48" s="100"/>
      <c r="C48" s="101"/>
      <c r="D48" s="465" t="s">
        <v>102</v>
      </c>
      <c r="E48" s="777"/>
      <c r="F48" s="470"/>
      <c r="G48" s="471" t="s">
        <v>34</v>
      </c>
      <c r="H48" s="472">
        <f>50/3.4528*1000</f>
        <v>14481</v>
      </c>
      <c r="I48" s="472">
        <f>50/3.4528*1000</f>
        <v>14481</v>
      </c>
      <c r="J48" s="472">
        <v>14481</v>
      </c>
      <c r="K48" s="473" t="s">
        <v>85</v>
      </c>
      <c r="L48" s="474">
        <v>6.6</v>
      </c>
      <c r="M48" s="474">
        <v>3.67</v>
      </c>
      <c r="N48" s="465"/>
      <c r="O48" s="475"/>
    </row>
    <row r="49" spans="1:20" ht="12" customHeight="1">
      <c r="A49" s="387"/>
      <c r="B49" s="253"/>
      <c r="C49" s="254"/>
      <c r="D49" s="583" t="s">
        <v>54</v>
      </c>
      <c r="E49" s="777"/>
      <c r="F49" s="470"/>
      <c r="G49" s="239" t="s">
        <v>49</v>
      </c>
      <c r="H49" s="179">
        <v>0</v>
      </c>
      <c r="I49" s="179">
        <v>9902</v>
      </c>
      <c r="J49" s="476">
        <v>9902</v>
      </c>
      <c r="K49" s="477" t="s">
        <v>121</v>
      </c>
      <c r="L49" s="478">
        <v>44.3</v>
      </c>
      <c r="M49" s="478">
        <v>44.3</v>
      </c>
      <c r="N49" s="124"/>
      <c r="O49" s="479"/>
    </row>
    <row r="50" spans="1:20" ht="12.75" customHeight="1">
      <c r="A50" s="387"/>
      <c r="B50" s="253"/>
      <c r="C50" s="254"/>
      <c r="D50" s="584"/>
      <c r="E50" s="777"/>
      <c r="F50" s="480"/>
      <c r="G50" s="262"/>
      <c r="H50" s="179"/>
      <c r="I50" s="179"/>
      <c r="J50" s="476"/>
      <c r="K50" s="477" t="s">
        <v>122</v>
      </c>
      <c r="L50" s="481">
        <v>5.2</v>
      </c>
      <c r="M50" s="481">
        <v>5.2</v>
      </c>
      <c r="N50" s="124"/>
      <c r="O50" s="479"/>
    </row>
    <row r="51" spans="1:20" ht="13.5" customHeight="1" thickBot="1">
      <c r="A51" s="387"/>
      <c r="B51" s="100"/>
      <c r="C51" s="101"/>
      <c r="D51" s="255"/>
      <c r="E51" s="777"/>
      <c r="F51" s="203"/>
      <c r="G51" s="34" t="s">
        <v>6</v>
      </c>
      <c r="H51" s="168">
        <f>H48+H47+H49</f>
        <v>26529</v>
      </c>
      <c r="I51" s="168">
        <f>I48+I47+I49</f>
        <v>36431</v>
      </c>
      <c r="J51" s="168">
        <f>J48+J47+J49</f>
        <v>33808</v>
      </c>
      <c r="K51" s="83"/>
      <c r="L51" s="205"/>
      <c r="M51" s="358"/>
      <c r="N51" s="205"/>
      <c r="O51" s="29"/>
      <c r="Q51" s="43"/>
      <c r="R51" s="43"/>
      <c r="S51" s="43"/>
      <c r="T51" s="43"/>
    </row>
    <row r="52" spans="1:20" ht="24.75" customHeight="1">
      <c r="A52" s="412" t="s">
        <v>5</v>
      </c>
      <c r="B52" s="384" t="s">
        <v>25</v>
      </c>
      <c r="C52" s="385" t="s">
        <v>7</v>
      </c>
      <c r="D52" s="381" t="s">
        <v>98</v>
      </c>
      <c r="E52" s="209"/>
      <c r="F52" s="382" t="s">
        <v>26</v>
      </c>
      <c r="G52" s="14"/>
      <c r="H52" s="163"/>
      <c r="I52" s="163"/>
      <c r="J52" s="227"/>
      <c r="K52" s="228"/>
      <c r="L52" s="229"/>
      <c r="M52" s="229"/>
      <c r="N52" s="229"/>
      <c r="O52" s="221"/>
      <c r="T52" s="43"/>
    </row>
    <row r="53" spans="1:20" ht="42.75" customHeight="1">
      <c r="A53" s="407"/>
      <c r="B53" s="8"/>
      <c r="C53" s="41"/>
      <c r="D53" s="733" t="s">
        <v>78</v>
      </c>
      <c r="E53" s="735" t="s">
        <v>116</v>
      </c>
      <c r="F53" s="466"/>
      <c r="G53" s="467" t="s">
        <v>34</v>
      </c>
      <c r="H53" s="213">
        <f>420.797/3.4528*1000</f>
        <v>121871</v>
      </c>
      <c r="I53" s="213">
        <f>420.797/3.4528*1000</f>
        <v>121871</v>
      </c>
      <c r="J53" s="179">
        <v>106270</v>
      </c>
      <c r="K53" s="568" t="s">
        <v>119</v>
      </c>
      <c r="L53" s="6">
        <v>237</v>
      </c>
      <c r="M53" s="6">
        <v>135</v>
      </c>
      <c r="N53" s="482" t="s">
        <v>159</v>
      </c>
      <c r="O53" s="483"/>
      <c r="Q53" s="237"/>
    </row>
    <row r="54" spans="1:20" ht="34.5" customHeight="1">
      <c r="A54" s="407"/>
      <c r="B54" s="8"/>
      <c r="C54" s="41"/>
      <c r="D54" s="734"/>
      <c r="E54" s="736"/>
      <c r="F54" s="480"/>
      <c r="G54" s="239"/>
      <c r="H54" s="179"/>
      <c r="I54" s="179"/>
      <c r="J54" s="179"/>
      <c r="K54" s="569"/>
      <c r="L54" s="6"/>
      <c r="M54" s="6"/>
      <c r="N54" s="482" t="s">
        <v>187</v>
      </c>
      <c r="O54" s="483"/>
      <c r="Q54" s="237"/>
    </row>
    <row r="55" spans="1:20" ht="204" customHeight="1">
      <c r="A55" s="407"/>
      <c r="B55" s="8"/>
      <c r="C55" s="41"/>
      <c r="D55" s="734"/>
      <c r="E55" s="736"/>
      <c r="F55" s="480"/>
      <c r="G55" s="239"/>
      <c r="H55" s="179"/>
      <c r="I55" s="179"/>
      <c r="J55" s="179"/>
      <c r="K55" s="379"/>
      <c r="L55" s="6"/>
      <c r="M55" s="6"/>
      <c r="N55" s="482" t="s">
        <v>188</v>
      </c>
      <c r="O55" s="483"/>
      <c r="Q55" s="237"/>
    </row>
    <row r="56" spans="1:20" ht="25.5" customHeight="1">
      <c r="A56" s="407"/>
      <c r="B56" s="8"/>
      <c r="C56" s="41"/>
      <c r="D56" s="734"/>
      <c r="E56" s="736"/>
      <c r="F56" s="383"/>
      <c r="G56" s="15"/>
      <c r="H56" s="164"/>
      <c r="I56" s="164"/>
      <c r="J56" s="179"/>
      <c r="K56" s="88" t="s">
        <v>120</v>
      </c>
      <c r="L56" s="86">
        <v>50</v>
      </c>
      <c r="M56" s="86">
        <v>98</v>
      </c>
      <c r="N56" s="484" t="s">
        <v>158</v>
      </c>
      <c r="O56" s="87"/>
    </row>
    <row r="57" spans="1:20" ht="22.5" customHeight="1">
      <c r="A57" s="407"/>
      <c r="B57" s="8"/>
      <c r="C57" s="41"/>
      <c r="D57" s="653"/>
      <c r="E57" s="737"/>
      <c r="F57" s="214"/>
      <c r="G57" s="90"/>
      <c r="H57" s="186"/>
      <c r="I57" s="186"/>
      <c r="J57" s="186"/>
      <c r="K57" s="215" t="s">
        <v>86</v>
      </c>
      <c r="L57" s="86">
        <v>1</v>
      </c>
      <c r="M57" s="485">
        <v>0.4</v>
      </c>
      <c r="N57" s="86"/>
      <c r="O57" s="486"/>
    </row>
    <row r="58" spans="1:20" ht="15.75" customHeight="1">
      <c r="A58" s="407"/>
      <c r="B58" s="8"/>
      <c r="C58" s="41"/>
      <c r="D58" s="734" t="s">
        <v>87</v>
      </c>
      <c r="E58" s="210"/>
      <c r="F58" s="130"/>
      <c r="G58" s="31" t="s">
        <v>34</v>
      </c>
      <c r="H58" s="160">
        <f>30/3.4528*1000</f>
        <v>8689</v>
      </c>
      <c r="I58" s="160">
        <f>30/3.4528*1000</f>
        <v>8689</v>
      </c>
      <c r="J58" s="160">
        <v>2420</v>
      </c>
      <c r="K58" s="487" t="s">
        <v>88</v>
      </c>
      <c r="L58" s="490">
        <v>1</v>
      </c>
      <c r="M58" s="426">
        <v>1</v>
      </c>
      <c r="N58" s="488"/>
      <c r="O58" s="489"/>
    </row>
    <row r="59" spans="1:20" ht="13.5" thickBot="1">
      <c r="A59" s="408"/>
      <c r="B59" s="9"/>
      <c r="C59" s="517"/>
      <c r="D59" s="773"/>
      <c r="E59" s="518"/>
      <c r="F59" s="519"/>
      <c r="G59" s="34" t="s">
        <v>6</v>
      </c>
      <c r="H59" s="168">
        <f>H58+H53</f>
        <v>130560</v>
      </c>
      <c r="I59" s="168">
        <f>I58+I53</f>
        <v>130560</v>
      </c>
      <c r="J59" s="168">
        <f>J58+J53</f>
        <v>108690</v>
      </c>
      <c r="K59" s="520"/>
      <c r="L59" s="459"/>
      <c r="M59" s="147"/>
      <c r="N59" s="147"/>
      <c r="O59" s="461"/>
    </row>
    <row r="60" spans="1:20" ht="13.5" customHeight="1">
      <c r="A60" s="413" t="s">
        <v>5</v>
      </c>
      <c r="B60" s="349" t="s">
        <v>25</v>
      </c>
      <c r="C60" s="350" t="s">
        <v>25</v>
      </c>
      <c r="D60" s="30" t="s">
        <v>103</v>
      </c>
      <c r="E60" s="126" t="s">
        <v>55</v>
      </c>
      <c r="F60" s="129" t="s">
        <v>36</v>
      </c>
      <c r="G60" s="115"/>
      <c r="H60" s="371"/>
      <c r="I60" s="371"/>
      <c r="J60" s="172"/>
      <c r="K60" s="117"/>
      <c r="L60" s="190"/>
      <c r="M60" s="190"/>
      <c r="N60" s="190"/>
      <c r="O60" s="85"/>
    </row>
    <row r="61" spans="1:20" ht="15.75" customHeight="1">
      <c r="A61" s="387"/>
      <c r="B61" s="355"/>
      <c r="C61" s="348"/>
      <c r="D61" s="553" t="s">
        <v>79</v>
      </c>
      <c r="E61" s="127"/>
      <c r="F61" s="108"/>
      <c r="G61" s="92" t="s">
        <v>34</v>
      </c>
      <c r="H61" s="370">
        <f>80/3.4528*1000</f>
        <v>23170</v>
      </c>
      <c r="I61" s="370">
        <f>80/3.4528*1000</f>
        <v>23170</v>
      </c>
      <c r="J61" s="164">
        <v>12100</v>
      </c>
      <c r="K61" s="730" t="s">
        <v>69</v>
      </c>
      <c r="L61" s="124">
        <v>100</v>
      </c>
      <c r="M61" s="124">
        <v>100</v>
      </c>
      <c r="N61" s="124"/>
      <c r="O61" s="50"/>
    </row>
    <row r="62" spans="1:20" ht="26.25" customHeight="1">
      <c r="A62" s="387"/>
      <c r="B62" s="355"/>
      <c r="C62" s="348"/>
      <c r="D62" s="728"/>
      <c r="E62" s="731" t="s">
        <v>76</v>
      </c>
      <c r="F62" s="130"/>
      <c r="G62" s="509" t="s">
        <v>35</v>
      </c>
      <c r="H62" s="370">
        <v>26500</v>
      </c>
      <c r="I62" s="370">
        <v>26500</v>
      </c>
      <c r="J62" s="472">
        <v>16980</v>
      </c>
      <c r="K62" s="730"/>
      <c r="L62" s="124"/>
      <c r="M62" s="124"/>
      <c r="N62" s="124"/>
      <c r="O62" s="29"/>
    </row>
    <row r="63" spans="1:20" ht="13.5" customHeight="1">
      <c r="A63" s="387"/>
      <c r="B63" s="355"/>
      <c r="C63" s="348"/>
      <c r="D63" s="729"/>
      <c r="E63" s="732"/>
      <c r="F63" s="130"/>
      <c r="G63" s="116" t="s">
        <v>48</v>
      </c>
      <c r="H63" s="332">
        <v>466214</v>
      </c>
      <c r="I63" s="332">
        <v>466214</v>
      </c>
      <c r="J63" s="213">
        <v>466214</v>
      </c>
      <c r="K63" s="353"/>
      <c r="L63" s="124"/>
      <c r="M63" s="124"/>
      <c r="N63" s="124"/>
      <c r="O63" s="29"/>
    </row>
    <row r="64" spans="1:20" ht="27" customHeight="1">
      <c r="A64" s="387"/>
      <c r="B64" s="355"/>
      <c r="C64" s="356"/>
      <c r="D64" s="553" t="s">
        <v>114</v>
      </c>
      <c r="E64" s="726" t="s">
        <v>76</v>
      </c>
      <c r="F64" s="108"/>
      <c r="G64" s="367" t="s">
        <v>24</v>
      </c>
      <c r="H64" s="243">
        <f>58/3.4528*1000</f>
        <v>16798</v>
      </c>
      <c r="I64" s="243">
        <f>58/3.4528*1000</f>
        <v>16798</v>
      </c>
      <c r="J64" s="243">
        <v>16500</v>
      </c>
      <c r="K64" s="510" t="s">
        <v>109</v>
      </c>
      <c r="L64" s="511">
        <v>100</v>
      </c>
      <c r="M64" s="511">
        <v>100</v>
      </c>
      <c r="N64" s="512"/>
      <c r="O64" s="513"/>
    </row>
    <row r="65" spans="1:15" ht="25.5" customHeight="1">
      <c r="A65" s="387"/>
      <c r="B65" s="355"/>
      <c r="C65" s="356"/>
      <c r="D65" s="554"/>
      <c r="E65" s="727"/>
      <c r="F65" s="130"/>
      <c r="G65" s="368" t="s">
        <v>35</v>
      </c>
      <c r="H65" s="332">
        <v>994</v>
      </c>
      <c r="I65" s="372"/>
      <c r="J65" s="332"/>
      <c r="K65" s="491"/>
      <c r="L65" s="124"/>
      <c r="M65" s="124"/>
      <c r="N65" s="514"/>
      <c r="O65" s="515"/>
    </row>
    <row r="66" spans="1:15" ht="14.25" customHeight="1" thickBot="1">
      <c r="A66" s="387"/>
      <c r="B66" s="100"/>
      <c r="C66" s="103"/>
      <c r="D66" s="555"/>
      <c r="E66" s="354"/>
      <c r="F66" s="130"/>
      <c r="G66" s="35" t="s">
        <v>6</v>
      </c>
      <c r="H66" s="167">
        <f>SUM(H61:H65)</f>
        <v>533676</v>
      </c>
      <c r="I66" s="167">
        <f>SUM(I61:I65)</f>
        <v>532682</v>
      </c>
      <c r="J66" s="167">
        <f>SUM(J61:J65)</f>
        <v>511794</v>
      </c>
      <c r="K66" s="146"/>
      <c r="L66" s="71"/>
      <c r="M66" s="358"/>
      <c r="N66" s="155"/>
      <c r="O66" s="50"/>
    </row>
    <row r="67" spans="1:15" ht="29.25" customHeight="1">
      <c r="A67" s="413" t="s">
        <v>5</v>
      </c>
      <c r="B67" s="107" t="s">
        <v>25</v>
      </c>
      <c r="C67" s="102" t="s">
        <v>31</v>
      </c>
      <c r="D67" s="224" t="s">
        <v>97</v>
      </c>
      <c r="E67" s="720" t="s">
        <v>99</v>
      </c>
      <c r="F67" s="151" t="s">
        <v>26</v>
      </c>
      <c r="G67" s="225"/>
      <c r="H67" s="373"/>
      <c r="I67" s="373"/>
      <c r="J67" s="163"/>
      <c r="K67" s="152"/>
      <c r="L67" s="154"/>
      <c r="M67" s="357"/>
      <c r="N67" s="154"/>
      <c r="O67" s="26"/>
    </row>
    <row r="68" spans="1:15" ht="34.5" customHeight="1">
      <c r="A68" s="414"/>
      <c r="B68" s="149"/>
      <c r="C68" s="150"/>
      <c r="D68" s="570" t="s">
        <v>43</v>
      </c>
      <c r="E68" s="721"/>
      <c r="F68" s="153"/>
      <c r="G68" s="223" t="s">
        <v>34</v>
      </c>
      <c r="H68" s="186">
        <f>130.2/3.4528*1000</f>
        <v>37709</v>
      </c>
      <c r="I68" s="186">
        <f>37709+13021</f>
        <v>50730</v>
      </c>
      <c r="J68" s="187">
        <v>50730</v>
      </c>
      <c r="K68" s="292" t="s">
        <v>112</v>
      </c>
      <c r="L68" s="293">
        <v>1.3</v>
      </c>
      <c r="M68" s="293">
        <f>3.5+0.3</f>
        <v>3.8</v>
      </c>
      <c r="N68" s="570" t="s">
        <v>189</v>
      </c>
      <c r="O68" s="294"/>
    </row>
    <row r="69" spans="1:15" ht="20.25" customHeight="1">
      <c r="A69" s="414"/>
      <c r="B69" s="283"/>
      <c r="C69" s="266"/>
      <c r="D69" s="677"/>
      <c r="E69" s="721"/>
      <c r="F69" s="153"/>
      <c r="G69" s="223" t="s">
        <v>35</v>
      </c>
      <c r="H69" s="186"/>
      <c r="I69" s="186">
        <v>19142</v>
      </c>
      <c r="J69" s="187">
        <v>19142</v>
      </c>
      <c r="K69" s="295"/>
      <c r="L69" s="296"/>
      <c r="M69" s="296"/>
      <c r="N69" s="571"/>
      <c r="O69" s="297"/>
    </row>
    <row r="70" spans="1:15" ht="15" customHeight="1">
      <c r="A70" s="414"/>
      <c r="B70" s="265"/>
      <c r="C70" s="266"/>
      <c r="D70" s="570" t="s">
        <v>83</v>
      </c>
      <c r="E70" s="721"/>
      <c r="F70" s="153"/>
      <c r="G70" s="267" t="s">
        <v>34</v>
      </c>
      <c r="H70" s="186"/>
      <c r="I70" s="186">
        <v>3400</v>
      </c>
      <c r="J70" s="175">
        <v>3400</v>
      </c>
      <c r="K70" s="83" t="s">
        <v>127</v>
      </c>
      <c r="L70" s="275">
        <v>1</v>
      </c>
      <c r="M70" s="378">
        <v>1</v>
      </c>
      <c r="N70" s="738" t="s">
        <v>184</v>
      </c>
      <c r="O70" s="739"/>
    </row>
    <row r="71" spans="1:15" ht="33.75" customHeight="1">
      <c r="A71" s="414"/>
      <c r="B71" s="274"/>
      <c r="C71" s="266"/>
      <c r="D71" s="583"/>
      <c r="E71" s="721"/>
      <c r="F71" s="153"/>
      <c r="G71" s="89" t="s">
        <v>125</v>
      </c>
      <c r="H71" s="188"/>
      <c r="I71" s="188">
        <v>93962</v>
      </c>
      <c r="J71" s="188">
        <v>26870</v>
      </c>
      <c r="K71" s="491" t="s">
        <v>130</v>
      </c>
      <c r="L71" s="124">
        <v>3.5</v>
      </c>
      <c r="M71" s="124">
        <v>2.5</v>
      </c>
      <c r="N71" s="740"/>
      <c r="O71" s="741"/>
    </row>
    <row r="72" spans="1:15" ht="15.75" customHeight="1">
      <c r="A72" s="414"/>
      <c r="B72" s="265"/>
      <c r="C72" s="266"/>
      <c r="D72" s="584"/>
      <c r="E72" s="721"/>
      <c r="F72" s="153"/>
      <c r="G72" s="267"/>
      <c r="H72" s="164"/>
      <c r="I72" s="164"/>
      <c r="J72" s="175"/>
      <c r="K72" s="723" t="s">
        <v>89</v>
      </c>
      <c r="L72" s="124">
        <v>14.5</v>
      </c>
      <c r="M72" s="124">
        <v>14.5</v>
      </c>
      <c r="N72" s="740"/>
      <c r="O72" s="741"/>
    </row>
    <row r="73" spans="1:15" ht="14.25" customHeight="1" thickBot="1">
      <c r="A73" s="409"/>
      <c r="B73" s="96"/>
      <c r="C73" s="109"/>
      <c r="D73" s="725"/>
      <c r="E73" s="722"/>
      <c r="F73" s="131"/>
      <c r="G73" s="36" t="s">
        <v>6</v>
      </c>
      <c r="H73" s="168">
        <f>SUM(H68:H72)</f>
        <v>37709</v>
      </c>
      <c r="I73" s="168">
        <f>SUM(I68:I72)</f>
        <v>167234</v>
      </c>
      <c r="J73" s="168">
        <f>SUM(J68:J72)</f>
        <v>100142</v>
      </c>
      <c r="K73" s="724"/>
      <c r="L73" s="119"/>
      <c r="M73" s="119"/>
      <c r="N73" s="742"/>
      <c r="O73" s="743"/>
    </row>
    <row r="74" spans="1:15" ht="13.5" thickBot="1">
      <c r="A74" s="415" t="s">
        <v>5</v>
      </c>
      <c r="B74" s="96" t="s">
        <v>25</v>
      </c>
      <c r="C74" s="712" t="s">
        <v>8</v>
      </c>
      <c r="D74" s="712"/>
      <c r="E74" s="712"/>
      <c r="F74" s="712"/>
      <c r="G74" s="712"/>
      <c r="H74" s="189">
        <f>H73+H66+H59+H51</f>
        <v>728474</v>
      </c>
      <c r="I74" s="189">
        <f>I73+I66+I59+I51</f>
        <v>866907</v>
      </c>
      <c r="J74" s="189">
        <f>J73+J66+J59+J51</f>
        <v>754434</v>
      </c>
      <c r="K74" s="713"/>
      <c r="L74" s="714"/>
      <c r="M74" s="714"/>
      <c r="N74" s="714"/>
      <c r="O74" s="715"/>
    </row>
    <row r="75" spans="1:15" ht="13.5" thickBot="1">
      <c r="A75" s="410" t="s">
        <v>5</v>
      </c>
      <c r="B75" s="4" t="s">
        <v>31</v>
      </c>
      <c r="C75" s="716" t="s">
        <v>115</v>
      </c>
      <c r="D75" s="717"/>
      <c r="E75" s="717"/>
      <c r="F75" s="717"/>
      <c r="G75" s="718"/>
      <c r="H75" s="718"/>
      <c r="I75" s="718"/>
      <c r="J75" s="718"/>
      <c r="K75" s="717"/>
      <c r="L75" s="717"/>
      <c r="M75" s="717"/>
      <c r="N75" s="717"/>
      <c r="O75" s="719"/>
    </row>
    <row r="76" spans="1:15" ht="12.75" customHeight="1">
      <c r="A76" s="413" t="s">
        <v>5</v>
      </c>
      <c r="B76" s="132" t="s">
        <v>31</v>
      </c>
      <c r="C76" s="135" t="s">
        <v>5</v>
      </c>
      <c r="D76" s="815" t="s">
        <v>81</v>
      </c>
      <c r="E76" s="688" t="s">
        <v>55</v>
      </c>
      <c r="F76" s="706" t="s">
        <v>36</v>
      </c>
      <c r="G76" s="139" t="s">
        <v>34</v>
      </c>
      <c r="H76" s="374">
        <f>6.8/3.4528*1000</f>
        <v>1969</v>
      </c>
      <c r="I76" s="172"/>
      <c r="J76" s="172"/>
      <c r="K76" s="709" t="s">
        <v>93</v>
      </c>
      <c r="L76" s="500"/>
      <c r="M76" s="501"/>
      <c r="N76" s="551" t="s">
        <v>163</v>
      </c>
      <c r="O76" s="502" t="s">
        <v>161</v>
      </c>
    </row>
    <row r="77" spans="1:15">
      <c r="A77" s="414"/>
      <c r="B77" s="133"/>
      <c r="C77" s="136"/>
      <c r="D77" s="816"/>
      <c r="E77" s="689"/>
      <c r="F77" s="707"/>
      <c r="G77" s="140" t="s">
        <v>24</v>
      </c>
      <c r="H77" s="375">
        <f>152.6/3.4528*1000</f>
        <v>44196</v>
      </c>
      <c r="I77" s="178">
        <f>152.6/3.4528*1000</f>
        <v>44196</v>
      </c>
      <c r="J77" s="178">
        <v>9484</v>
      </c>
      <c r="K77" s="710"/>
      <c r="L77" s="503">
        <v>100</v>
      </c>
      <c r="M77" s="504">
        <v>0</v>
      </c>
      <c r="N77" s="552"/>
      <c r="O77" s="505"/>
    </row>
    <row r="78" spans="1:15" ht="16.5" customHeight="1" thickBot="1">
      <c r="A78" s="416"/>
      <c r="B78" s="134"/>
      <c r="C78" s="137"/>
      <c r="D78" s="817"/>
      <c r="E78" s="690"/>
      <c r="F78" s="708"/>
      <c r="G78" s="37" t="s">
        <v>6</v>
      </c>
      <c r="H78" s="191">
        <f>H77+H76</f>
        <v>46165</v>
      </c>
      <c r="I78" s="168">
        <f>I77+I76</f>
        <v>44196</v>
      </c>
      <c r="J78" s="168">
        <f>J77+J76</f>
        <v>9484</v>
      </c>
      <c r="K78" s="711"/>
      <c r="L78" s="506"/>
      <c r="M78" s="507"/>
      <c r="N78" s="507"/>
      <c r="O78" s="508"/>
    </row>
    <row r="79" spans="1:15" ht="21" customHeight="1">
      <c r="A79" s="804" t="s">
        <v>5</v>
      </c>
      <c r="B79" s="806" t="s">
        <v>31</v>
      </c>
      <c r="C79" s="592" t="s">
        <v>7</v>
      </c>
      <c r="D79" s="595" t="s">
        <v>118</v>
      </c>
      <c r="E79" s="808" t="s">
        <v>100</v>
      </c>
      <c r="F79" s="236" t="s">
        <v>36</v>
      </c>
      <c r="G79" s="46" t="s">
        <v>34</v>
      </c>
      <c r="H79" s="171">
        <f>32.4/3.4528*1000</f>
        <v>9384</v>
      </c>
      <c r="I79" s="172">
        <f>32.4/3.4528*1000</f>
        <v>9384</v>
      </c>
      <c r="J79" s="192">
        <v>8598</v>
      </c>
      <c r="K79" s="801" t="s">
        <v>113</v>
      </c>
      <c r="L79" s="492">
        <v>100</v>
      </c>
      <c r="M79" s="121">
        <v>100</v>
      </c>
      <c r="N79" s="549" t="s">
        <v>160</v>
      </c>
      <c r="O79" s="55"/>
    </row>
    <row r="80" spans="1:15" ht="16.5" customHeight="1">
      <c r="A80" s="804"/>
      <c r="B80" s="806"/>
      <c r="C80" s="592"/>
      <c r="D80" s="595"/>
      <c r="E80" s="809"/>
      <c r="F80" s="234" t="s">
        <v>26</v>
      </c>
      <c r="G80" s="250" t="s">
        <v>34</v>
      </c>
      <c r="H80" s="242">
        <f>49.9/3.4528*1000</f>
        <v>14452</v>
      </c>
      <c r="I80" s="243"/>
      <c r="J80" s="251"/>
      <c r="K80" s="802"/>
      <c r="L80" s="493"/>
      <c r="M80" s="122"/>
      <c r="N80" s="550"/>
      <c r="O80" s="56"/>
    </row>
    <row r="81" spans="1:32" ht="16.5" customHeight="1">
      <c r="A81" s="804"/>
      <c r="B81" s="806"/>
      <c r="C81" s="592"/>
      <c r="D81" s="595"/>
      <c r="E81" s="809"/>
      <c r="F81" s="249"/>
      <c r="G81" s="252" t="s">
        <v>35</v>
      </c>
      <c r="H81" s="159">
        <v>25343</v>
      </c>
      <c r="I81" s="160">
        <f>25343-18148</f>
        <v>7195</v>
      </c>
      <c r="J81" s="232">
        <v>7195</v>
      </c>
      <c r="K81" s="802"/>
      <c r="L81" s="493"/>
      <c r="M81" s="122"/>
      <c r="N81" s="124"/>
      <c r="O81" s="56"/>
    </row>
    <row r="82" spans="1:32" ht="15" customHeight="1" thickBot="1">
      <c r="A82" s="805"/>
      <c r="B82" s="807"/>
      <c r="C82" s="593"/>
      <c r="D82" s="596"/>
      <c r="E82" s="810"/>
      <c r="F82" s="235"/>
      <c r="G82" s="35" t="s">
        <v>6</v>
      </c>
      <c r="H82" s="176">
        <f>SUM(H79:H81)</f>
        <v>49179</v>
      </c>
      <c r="I82" s="167">
        <f>SUM(I79:I81)</f>
        <v>16579</v>
      </c>
      <c r="J82" s="167">
        <f>SUM(J79:J81)</f>
        <v>15793</v>
      </c>
      <c r="K82" s="803"/>
      <c r="L82" s="494"/>
      <c r="M82" s="495"/>
      <c r="N82" s="147"/>
      <c r="O82" s="54"/>
    </row>
    <row r="83" spans="1:32" ht="12.75" customHeight="1">
      <c r="A83" s="818" t="s">
        <v>5</v>
      </c>
      <c r="B83" s="819" t="s">
        <v>31</v>
      </c>
      <c r="C83" s="591" t="s">
        <v>25</v>
      </c>
      <c r="D83" s="594" t="s">
        <v>64</v>
      </c>
      <c r="E83" s="744" t="s">
        <v>55</v>
      </c>
      <c r="F83" s="747" t="s">
        <v>36</v>
      </c>
      <c r="G83" s="120" t="s">
        <v>24</v>
      </c>
      <c r="H83" s="187">
        <f>135.4/3.4528*1000</f>
        <v>39215</v>
      </c>
      <c r="I83" s="188">
        <f>135.4/3.4528*1000</f>
        <v>39215</v>
      </c>
      <c r="J83" s="163">
        <v>0</v>
      </c>
      <c r="K83" s="811" t="s">
        <v>105</v>
      </c>
      <c r="L83" s="456"/>
      <c r="M83" s="123"/>
      <c r="N83" s="549" t="s">
        <v>162</v>
      </c>
      <c r="O83" s="780"/>
    </row>
    <row r="84" spans="1:32" ht="15" customHeight="1">
      <c r="A84" s="804"/>
      <c r="B84" s="806"/>
      <c r="C84" s="592"/>
      <c r="D84" s="595"/>
      <c r="E84" s="745"/>
      <c r="F84" s="748"/>
      <c r="G84" s="120" t="s">
        <v>51</v>
      </c>
      <c r="H84" s="187">
        <f>630.9/3.4528*1000</f>
        <v>182721</v>
      </c>
      <c r="I84" s="188">
        <f>630.9/3.4528*1000</f>
        <v>182721</v>
      </c>
      <c r="J84" s="188">
        <v>182672</v>
      </c>
      <c r="K84" s="812"/>
      <c r="L84" s="464">
        <v>100</v>
      </c>
      <c r="M84" s="296">
        <v>100</v>
      </c>
      <c r="N84" s="550"/>
      <c r="O84" s="781"/>
    </row>
    <row r="85" spans="1:32" ht="15" customHeight="1">
      <c r="A85" s="804"/>
      <c r="B85" s="806"/>
      <c r="C85" s="592"/>
      <c r="D85" s="595"/>
      <c r="E85" s="745"/>
      <c r="F85" s="748"/>
      <c r="G85" s="233" t="s">
        <v>24</v>
      </c>
      <c r="H85" s="376"/>
      <c r="I85" s="377">
        <v>337557</v>
      </c>
      <c r="J85" s="164">
        <v>304929</v>
      </c>
      <c r="K85" s="813" t="s">
        <v>128</v>
      </c>
      <c r="L85" s="496">
        <v>4</v>
      </c>
      <c r="M85" s="497">
        <v>4</v>
      </c>
      <c r="N85" s="550"/>
      <c r="O85" s="498"/>
    </row>
    <row r="86" spans="1:32" ht="24.75" customHeight="1" thickBot="1">
      <c r="A86" s="805"/>
      <c r="B86" s="807"/>
      <c r="C86" s="593"/>
      <c r="D86" s="596"/>
      <c r="E86" s="746"/>
      <c r="F86" s="749"/>
      <c r="G86" s="34" t="s">
        <v>6</v>
      </c>
      <c r="H86" s="169">
        <f>SUM(H83:H85)</f>
        <v>221936</v>
      </c>
      <c r="I86" s="168">
        <f>SUM(I83:I85)</f>
        <v>559493</v>
      </c>
      <c r="J86" s="168">
        <f>SUM(J83:J85)</f>
        <v>487601</v>
      </c>
      <c r="K86" s="814"/>
      <c r="L86" s="499"/>
      <c r="M86" s="499"/>
      <c r="N86" s="147"/>
      <c r="O86" s="461"/>
    </row>
    <row r="87" spans="1:32" ht="13.5" thickBot="1">
      <c r="A87" s="409" t="s">
        <v>7</v>
      </c>
      <c r="B87" s="96" t="s">
        <v>31</v>
      </c>
      <c r="C87" s="752" t="s">
        <v>8</v>
      </c>
      <c r="D87" s="585"/>
      <c r="E87" s="585"/>
      <c r="F87" s="585"/>
      <c r="G87" s="585"/>
      <c r="H87" s="177">
        <f>H82+H78+H86</f>
        <v>317280</v>
      </c>
      <c r="I87" s="173">
        <f>I82+I78+I86</f>
        <v>620268</v>
      </c>
      <c r="J87" s="173">
        <f>J82+J78+J86</f>
        <v>512878</v>
      </c>
      <c r="K87" s="774"/>
      <c r="L87" s="774"/>
      <c r="M87" s="774"/>
      <c r="N87" s="774"/>
      <c r="O87" s="775"/>
    </row>
    <row r="88" spans="1:32" s="43" customFormat="1" ht="13.5" thickBot="1">
      <c r="A88" s="411" t="s">
        <v>5</v>
      </c>
      <c r="B88" s="795" t="s">
        <v>9</v>
      </c>
      <c r="C88" s="796"/>
      <c r="D88" s="796"/>
      <c r="E88" s="796"/>
      <c r="F88" s="796"/>
      <c r="G88" s="796"/>
      <c r="H88" s="417">
        <f>H87+H74+H44+H36</f>
        <v>8428422</v>
      </c>
      <c r="I88" s="418">
        <f>I87+I74+I44+I36</f>
        <v>9354560</v>
      </c>
      <c r="J88" s="418">
        <f>J87+J74+J44+J36</f>
        <v>8127215</v>
      </c>
      <c r="K88" s="797"/>
      <c r="L88" s="797"/>
      <c r="M88" s="797"/>
      <c r="N88" s="797"/>
      <c r="O88" s="798"/>
    </row>
    <row r="89" spans="1:32" ht="13.5" thickBot="1">
      <c r="A89" s="11" t="s">
        <v>30</v>
      </c>
      <c r="B89" s="750" t="s">
        <v>65</v>
      </c>
      <c r="C89" s="751"/>
      <c r="D89" s="751"/>
      <c r="E89" s="751"/>
      <c r="F89" s="751"/>
      <c r="G89" s="751"/>
      <c r="H89" s="273">
        <f>H88</f>
        <v>8428422</v>
      </c>
      <c r="I89" s="197">
        <f>I88</f>
        <v>9354560</v>
      </c>
      <c r="J89" s="197">
        <f t="shared" ref="J89" si="8">J88</f>
        <v>8127215</v>
      </c>
      <c r="K89" s="799"/>
      <c r="L89" s="799"/>
      <c r="M89" s="799"/>
      <c r="N89" s="799"/>
      <c r="O89" s="800"/>
      <c r="P89" s="43"/>
      <c r="Q89" s="43"/>
      <c r="R89" s="43"/>
      <c r="S89" s="43"/>
      <c r="T89" s="43"/>
      <c r="U89" s="43"/>
      <c r="V89" s="43"/>
      <c r="W89" s="43"/>
      <c r="X89" s="43"/>
      <c r="Y89" s="43"/>
      <c r="Z89" s="43"/>
      <c r="AA89" s="43"/>
      <c r="AB89" s="43"/>
      <c r="AC89" s="43"/>
      <c r="AD89" s="43"/>
      <c r="AE89" s="43"/>
      <c r="AF89" s="43"/>
    </row>
    <row r="90" spans="1:32" s="16" customFormat="1" ht="12.75" customHeight="1">
      <c r="A90" s="779" t="s">
        <v>190</v>
      </c>
      <c r="B90" s="779"/>
      <c r="C90" s="779"/>
      <c r="D90" s="779"/>
      <c r="E90" s="779"/>
      <c r="F90" s="779"/>
      <c r="G90" s="779"/>
      <c r="H90" s="779"/>
      <c r="I90" s="779"/>
      <c r="J90" s="779"/>
      <c r="K90" s="779"/>
      <c r="L90" s="779"/>
      <c r="M90" s="779"/>
      <c r="N90" s="779"/>
      <c r="O90" s="779"/>
      <c r="P90" s="43"/>
      <c r="Q90" s="43"/>
      <c r="R90" s="43"/>
      <c r="S90" s="43"/>
      <c r="T90" s="43"/>
      <c r="U90" s="43"/>
      <c r="V90" s="43"/>
      <c r="W90" s="43"/>
      <c r="X90" s="43"/>
      <c r="Y90" s="43"/>
      <c r="Z90" s="43"/>
      <c r="AA90" s="43"/>
      <c r="AB90" s="43"/>
      <c r="AC90" s="43"/>
      <c r="AD90" s="43"/>
      <c r="AE90" s="43"/>
      <c r="AF90" s="43"/>
    </row>
    <row r="91" spans="1:32" s="16" customFormat="1" ht="12.75" customHeight="1">
      <c r="A91" s="363" t="s">
        <v>191</v>
      </c>
      <c r="B91" s="363"/>
      <c r="C91" s="363"/>
      <c r="D91" s="363"/>
      <c r="E91" s="363"/>
      <c r="F91" s="363"/>
      <c r="G91" s="363"/>
      <c r="H91" s="363"/>
      <c r="I91" s="363"/>
      <c r="J91" s="363"/>
      <c r="K91" s="363"/>
      <c r="L91" s="363"/>
      <c r="M91" s="363"/>
      <c r="N91" s="363"/>
      <c r="O91" s="363"/>
      <c r="P91" s="43"/>
      <c r="Q91" s="43"/>
      <c r="R91" s="43"/>
      <c r="S91" s="43"/>
      <c r="T91" s="43"/>
      <c r="U91" s="43"/>
      <c r="V91" s="43"/>
      <c r="W91" s="43"/>
      <c r="X91" s="43"/>
      <c r="Y91" s="43"/>
      <c r="Z91" s="43"/>
      <c r="AA91" s="43"/>
      <c r="AB91" s="43"/>
      <c r="AC91" s="43"/>
      <c r="AD91" s="43"/>
      <c r="AE91" s="43"/>
      <c r="AF91" s="43"/>
    </row>
    <row r="92" spans="1:32" s="16" customFormat="1" ht="12.75" customHeight="1">
      <c r="A92" s="351"/>
      <c r="B92" s="352"/>
      <c r="C92" s="352"/>
      <c r="D92" s="352"/>
      <c r="E92" s="352"/>
      <c r="F92" s="352"/>
      <c r="G92" s="352"/>
      <c r="H92" s="57"/>
      <c r="I92" s="57"/>
      <c r="J92" s="58"/>
      <c r="K92" s="23"/>
      <c r="L92" s="23"/>
      <c r="M92" s="23"/>
      <c r="N92" s="23"/>
      <c r="O92" s="23"/>
      <c r="P92" s="43"/>
      <c r="Q92" s="43"/>
      <c r="R92" s="43"/>
      <c r="S92" s="43"/>
      <c r="T92" s="43"/>
      <c r="U92" s="43"/>
      <c r="V92" s="43"/>
      <c r="W92" s="43"/>
      <c r="X92" s="43"/>
      <c r="Y92" s="43"/>
      <c r="Z92" s="43"/>
      <c r="AA92" s="43"/>
      <c r="AB92" s="43"/>
      <c r="AC92" s="43"/>
      <c r="AD92" s="43"/>
      <c r="AE92" s="43"/>
      <c r="AF92" s="43"/>
    </row>
    <row r="93" spans="1:32" s="16" customFormat="1" ht="16.5" customHeight="1" thickBot="1">
      <c r="A93" s="788" t="s">
        <v>12</v>
      </c>
      <c r="B93" s="788"/>
      <c r="C93" s="788"/>
      <c r="D93" s="788"/>
      <c r="E93" s="788"/>
      <c r="F93" s="788"/>
      <c r="G93" s="788"/>
      <c r="H93" s="61"/>
      <c r="I93" s="61"/>
      <c r="J93" s="61"/>
      <c r="K93" s="62"/>
      <c r="L93" s="1"/>
      <c r="M93" s="1"/>
      <c r="N93" s="1"/>
      <c r="O93" s="1"/>
      <c r="P93" s="43"/>
      <c r="Q93" s="43"/>
      <c r="R93" s="43"/>
      <c r="S93" s="43"/>
      <c r="T93" s="43"/>
      <c r="U93" s="43"/>
      <c r="V93" s="43"/>
      <c r="W93" s="43"/>
      <c r="X93" s="43"/>
      <c r="Y93" s="43"/>
      <c r="Z93" s="43"/>
      <c r="AA93" s="43"/>
      <c r="AB93" s="43"/>
      <c r="AC93" s="43"/>
      <c r="AD93" s="43"/>
      <c r="AE93" s="43"/>
      <c r="AF93" s="43"/>
    </row>
    <row r="94" spans="1:32" ht="72" customHeight="1" thickBot="1">
      <c r="A94" s="789" t="s">
        <v>10</v>
      </c>
      <c r="B94" s="790"/>
      <c r="C94" s="790"/>
      <c r="D94" s="790"/>
      <c r="E94" s="790"/>
      <c r="F94" s="790"/>
      <c r="G94" s="791"/>
      <c r="H94" s="364" t="s">
        <v>138</v>
      </c>
      <c r="I94" s="365" t="s">
        <v>139</v>
      </c>
      <c r="J94" s="366" t="s">
        <v>140</v>
      </c>
      <c r="O94" s="3"/>
    </row>
    <row r="95" spans="1:32">
      <c r="A95" s="792" t="s">
        <v>13</v>
      </c>
      <c r="B95" s="793"/>
      <c r="C95" s="793"/>
      <c r="D95" s="793"/>
      <c r="E95" s="793"/>
      <c r="F95" s="793"/>
      <c r="G95" s="794"/>
      <c r="H95" s="198">
        <f>H96+H102+H103</f>
        <v>6741895</v>
      </c>
      <c r="I95" s="198">
        <f>I96+I102+I103</f>
        <v>7658131</v>
      </c>
      <c r="J95" s="198">
        <f>J96+J102+J103</f>
        <v>6180114</v>
      </c>
      <c r="K95" s="5"/>
    </row>
    <row r="96" spans="1:32" ht="12.75" customHeight="1">
      <c r="A96" s="782" t="s">
        <v>101</v>
      </c>
      <c r="B96" s="783"/>
      <c r="C96" s="783"/>
      <c r="D96" s="783"/>
      <c r="E96" s="783"/>
      <c r="F96" s="783"/>
      <c r="G96" s="784"/>
      <c r="H96" s="199">
        <f>H97+H98+H99+H100+H101</f>
        <v>5482478</v>
      </c>
      <c r="I96" s="199">
        <f t="shared" ref="I96:J96" si="9">I97+I98+I99+I100+I101</f>
        <v>6398714</v>
      </c>
      <c r="J96" s="199">
        <f t="shared" si="9"/>
        <v>5879875</v>
      </c>
      <c r="K96" s="5"/>
    </row>
    <row r="97" spans="1:16">
      <c r="A97" s="785" t="s">
        <v>18</v>
      </c>
      <c r="B97" s="786"/>
      <c r="C97" s="786"/>
      <c r="D97" s="786"/>
      <c r="E97" s="786"/>
      <c r="F97" s="786"/>
      <c r="G97" s="787"/>
      <c r="H97" s="160">
        <f>SUMIF(G15:G89,"SB",H15:H89)</f>
        <v>100209</v>
      </c>
      <c r="I97" s="160">
        <f>SUMIF(G15:G89,"SB",I15:I89)</f>
        <v>922483</v>
      </c>
      <c r="J97" s="160">
        <f>SUMIF(G15:G89,"SB",J15:J89)</f>
        <v>809344</v>
      </c>
      <c r="K97" s="79"/>
      <c r="L97" s="10"/>
      <c r="M97" s="10"/>
      <c r="N97" s="10"/>
    </row>
    <row r="98" spans="1:16" ht="25.5" customHeight="1">
      <c r="A98" s="768" t="s">
        <v>19</v>
      </c>
      <c r="B98" s="769"/>
      <c r="C98" s="769"/>
      <c r="D98" s="769"/>
      <c r="E98" s="769"/>
      <c r="F98" s="769"/>
      <c r="G98" s="770"/>
      <c r="H98" s="160">
        <f>SUMIF(G15:G88,"SB(AA)",H15:H88)</f>
        <v>384615</v>
      </c>
      <c r="I98" s="160">
        <f>SUMIF(G15:G88,"SB(AA)",I15:I88)</f>
        <v>384615</v>
      </c>
      <c r="J98" s="160">
        <f>SUMIF(G15:G89,"SB(AA)",J15:J89)</f>
        <v>341255</v>
      </c>
      <c r="K98" s="5"/>
    </row>
    <row r="99" spans="1:16">
      <c r="A99" s="768" t="s">
        <v>73</v>
      </c>
      <c r="B99" s="769"/>
      <c r="C99" s="769"/>
      <c r="D99" s="769"/>
      <c r="E99" s="769"/>
      <c r="F99" s="769"/>
      <c r="G99" s="770"/>
      <c r="H99" s="160">
        <f>SUMIF(G15:G89,"SB(VR)",H15:H89)</f>
        <v>4814933</v>
      </c>
      <c r="I99" s="160">
        <f>SUMIF(G15:G89,"SB(VR)",I15:I89)</f>
        <v>4814933</v>
      </c>
      <c r="J99" s="160">
        <f>SUMIF(G15:G89,"SB(VR)",J15:J89)</f>
        <v>4519734</v>
      </c>
      <c r="K99" s="79"/>
      <c r="L99" s="10"/>
      <c r="M99" s="10"/>
      <c r="N99" s="10"/>
    </row>
    <row r="100" spans="1:16">
      <c r="A100" s="768" t="s">
        <v>21</v>
      </c>
      <c r="B100" s="769"/>
      <c r="C100" s="769"/>
      <c r="D100" s="769"/>
      <c r="E100" s="769"/>
      <c r="F100" s="769"/>
      <c r="G100" s="770"/>
      <c r="H100" s="160">
        <f>SUMIF(G15:G89,"SB(P)",H15:H89)</f>
        <v>182721</v>
      </c>
      <c r="I100" s="160">
        <f>SUMIF(G15:G89,"SB(P)",I15:I89)</f>
        <v>182721</v>
      </c>
      <c r="J100" s="160">
        <f>SUMIF(G15:G89,"SB(P)",J15:J89)</f>
        <v>182672</v>
      </c>
      <c r="K100" s="79"/>
      <c r="L100" s="10"/>
      <c r="M100" s="10"/>
      <c r="N100" s="10"/>
    </row>
    <row r="101" spans="1:16">
      <c r="A101" s="768" t="s">
        <v>124</v>
      </c>
      <c r="B101" s="771"/>
      <c r="C101" s="771"/>
      <c r="D101" s="771"/>
      <c r="E101" s="771"/>
      <c r="F101" s="771"/>
      <c r="G101" s="772"/>
      <c r="H101" s="160">
        <f>SUMIF(G16:G89,"SB(VB)",H16:H89)</f>
        <v>0</v>
      </c>
      <c r="I101" s="160">
        <f>SUMIF(G16:G89,"SB(VB)",I16:I89)</f>
        <v>93962</v>
      </c>
      <c r="J101" s="160">
        <f>SUMIF(G16:G89,"SB(VB)",J16:J89)</f>
        <v>26870</v>
      </c>
      <c r="K101" s="79"/>
      <c r="L101" s="10"/>
      <c r="M101" s="10"/>
      <c r="N101" s="10"/>
    </row>
    <row r="102" spans="1:16" ht="26.25" customHeight="1">
      <c r="A102" s="762" t="s">
        <v>20</v>
      </c>
      <c r="B102" s="763"/>
      <c r="C102" s="763"/>
      <c r="D102" s="763"/>
      <c r="E102" s="763"/>
      <c r="F102" s="763"/>
      <c r="G102" s="764"/>
      <c r="H102" s="158">
        <f>SUMIF(G17:G89,"SB(AAL)",H17:H89)</f>
        <v>52837</v>
      </c>
      <c r="I102" s="158">
        <f>SUMIF(G17:G89,"SB(AAL)",I17:I89)</f>
        <v>52837</v>
      </c>
      <c r="J102" s="158">
        <f>SUMIF(G20:G89,"SB(AAL)",J20:J89)</f>
        <v>43317</v>
      </c>
      <c r="K102" s="79"/>
      <c r="L102" s="10"/>
      <c r="M102" s="10"/>
      <c r="N102" s="10"/>
      <c r="P102" s="47"/>
    </row>
    <row r="103" spans="1:16" ht="15.75" customHeight="1">
      <c r="A103" s="762" t="s">
        <v>75</v>
      </c>
      <c r="B103" s="763"/>
      <c r="C103" s="763"/>
      <c r="D103" s="763"/>
      <c r="E103" s="763"/>
      <c r="F103" s="763"/>
      <c r="G103" s="764"/>
      <c r="H103" s="158">
        <f>SUMIF(G15:G87,"SB(VRL)",H15:H89)</f>
        <v>1206580</v>
      </c>
      <c r="I103" s="158">
        <f>SUMIF(G15:G87,"SB(VRL)",I15:I89)</f>
        <v>1206580</v>
      </c>
      <c r="J103" s="158">
        <f>SUMIF(G15:G89,"SB(VRL)",J15:J89)</f>
        <v>256922</v>
      </c>
      <c r="K103" s="5"/>
    </row>
    <row r="104" spans="1:16">
      <c r="A104" s="765" t="s">
        <v>14</v>
      </c>
      <c r="B104" s="766"/>
      <c r="C104" s="766"/>
      <c r="D104" s="766"/>
      <c r="E104" s="766"/>
      <c r="F104" s="766"/>
      <c r="G104" s="767"/>
      <c r="H104" s="200">
        <f>H105+H106+H107</f>
        <v>1686527</v>
      </c>
      <c r="I104" s="200">
        <f>I105+I106+I107</f>
        <v>1696429</v>
      </c>
      <c r="J104" s="200">
        <f>J105+J106+J107</f>
        <v>1947101</v>
      </c>
      <c r="K104" s="80"/>
      <c r="L104" s="17"/>
      <c r="M104" s="17"/>
      <c r="N104" s="17"/>
    </row>
    <row r="105" spans="1:16">
      <c r="A105" s="756" t="s">
        <v>22</v>
      </c>
      <c r="B105" s="757"/>
      <c r="C105" s="757"/>
      <c r="D105" s="757"/>
      <c r="E105" s="757"/>
      <c r="F105" s="757"/>
      <c r="G105" s="758"/>
      <c r="H105" s="160">
        <f>SUMIF(G15:G89,"ES",H15:H89)</f>
        <v>1521531</v>
      </c>
      <c r="I105" s="160">
        <f>SUMIF(G15:G89,"ES",I15:I89)</f>
        <v>1521531</v>
      </c>
      <c r="J105" s="160">
        <f>SUMIF(G15:G89,"ES",J15:J89)</f>
        <v>1937199</v>
      </c>
      <c r="K105" s="5"/>
    </row>
    <row r="106" spans="1:16">
      <c r="A106" s="759" t="s">
        <v>23</v>
      </c>
      <c r="B106" s="760"/>
      <c r="C106" s="760"/>
      <c r="D106" s="760"/>
      <c r="E106" s="760"/>
      <c r="F106" s="760"/>
      <c r="G106" s="761"/>
      <c r="H106" s="160">
        <f>SUMIF(G17:G89,"LRVB",H17:H89)</f>
        <v>47729</v>
      </c>
      <c r="I106" s="160">
        <f>SUMIF(G17:G89,"LRVB",I17:I89)</f>
        <v>57631</v>
      </c>
      <c r="J106" s="160">
        <f>SUMIF(G17:G89,"LRVB",J17:J89)</f>
        <v>9902</v>
      </c>
      <c r="K106" s="5"/>
    </row>
    <row r="107" spans="1:16">
      <c r="A107" s="759" t="s">
        <v>66</v>
      </c>
      <c r="B107" s="760"/>
      <c r="C107" s="760"/>
      <c r="D107" s="760"/>
      <c r="E107" s="760"/>
      <c r="F107" s="760"/>
      <c r="G107" s="761"/>
      <c r="H107" s="160">
        <f>SUMIF(G15:G89,"Kt",H15:H89)</f>
        <v>117267</v>
      </c>
      <c r="I107" s="160">
        <f>SUMIF(G15:G89,"Kt",I15:I89)</f>
        <v>117267</v>
      </c>
      <c r="J107" s="160">
        <f>SUMIF(G15:G89,"Kt",J15:J89)</f>
        <v>0</v>
      </c>
      <c r="K107" s="516"/>
    </row>
    <row r="108" spans="1:16" ht="13.5" thickBot="1">
      <c r="A108" s="753" t="s">
        <v>15</v>
      </c>
      <c r="B108" s="754"/>
      <c r="C108" s="754"/>
      <c r="D108" s="754"/>
      <c r="E108" s="754"/>
      <c r="F108" s="754"/>
      <c r="G108" s="755"/>
      <c r="H108" s="201">
        <f>H104+H95</f>
        <v>8428422</v>
      </c>
      <c r="I108" s="201">
        <f>I104+I95</f>
        <v>9354560</v>
      </c>
      <c r="J108" s="201">
        <f>J104+J95</f>
        <v>8127215</v>
      </c>
      <c r="K108" s="43"/>
      <c r="L108" s="2"/>
      <c r="M108" s="2"/>
      <c r="N108" s="2"/>
      <c r="O108" s="18"/>
    </row>
    <row r="111" spans="1:16">
      <c r="A111" s="2"/>
      <c r="B111" s="2"/>
      <c r="C111" s="2"/>
      <c r="D111" s="2"/>
      <c r="E111" s="2"/>
      <c r="F111" s="2"/>
      <c r="G111" s="2"/>
      <c r="H111" s="59"/>
      <c r="I111" s="59"/>
      <c r="J111" s="59"/>
      <c r="K111" s="2"/>
      <c r="L111" s="2"/>
      <c r="M111" s="2"/>
      <c r="N111" s="2"/>
      <c r="O111" s="2"/>
    </row>
    <row r="113" spans="1:15">
      <c r="A113" s="2"/>
      <c r="B113" s="2"/>
      <c r="C113" s="2"/>
      <c r="D113" s="2"/>
      <c r="E113" s="2"/>
      <c r="F113" s="2"/>
      <c r="G113" s="2"/>
      <c r="H113" s="59"/>
      <c r="I113" s="59"/>
      <c r="K113" s="2"/>
      <c r="L113" s="2"/>
      <c r="M113" s="2"/>
      <c r="N113" s="2"/>
      <c r="O113" s="2"/>
    </row>
  </sheetData>
  <mergeCells count="161">
    <mergeCell ref="A1:O1"/>
    <mergeCell ref="A90:O90"/>
    <mergeCell ref="D68:D69"/>
    <mergeCell ref="O83:O84"/>
    <mergeCell ref="A96:G96"/>
    <mergeCell ref="A97:G97"/>
    <mergeCell ref="A93:G93"/>
    <mergeCell ref="A94:G94"/>
    <mergeCell ref="A95:G95"/>
    <mergeCell ref="B88:G88"/>
    <mergeCell ref="K88:O88"/>
    <mergeCell ref="K89:O89"/>
    <mergeCell ref="K87:O87"/>
    <mergeCell ref="K79:K82"/>
    <mergeCell ref="A79:A82"/>
    <mergeCell ref="B79:B82"/>
    <mergeCell ref="C79:C82"/>
    <mergeCell ref="D79:D82"/>
    <mergeCell ref="E79:E82"/>
    <mergeCell ref="K83:K84"/>
    <mergeCell ref="K85:K86"/>
    <mergeCell ref="D76:D78"/>
    <mergeCell ref="A83:A86"/>
    <mergeCell ref="B83:B86"/>
    <mergeCell ref="E83:E86"/>
    <mergeCell ref="F83:F86"/>
    <mergeCell ref="B89:G89"/>
    <mergeCell ref="C87:G87"/>
    <mergeCell ref="L5:L6"/>
    <mergeCell ref="A108:G108"/>
    <mergeCell ref="A105:G105"/>
    <mergeCell ref="A106:G106"/>
    <mergeCell ref="A103:G103"/>
    <mergeCell ref="A104:G104"/>
    <mergeCell ref="A100:G100"/>
    <mergeCell ref="A102:G102"/>
    <mergeCell ref="A98:G98"/>
    <mergeCell ref="A99:G99"/>
    <mergeCell ref="A101:G101"/>
    <mergeCell ref="A107:G107"/>
    <mergeCell ref="D58:D59"/>
    <mergeCell ref="C44:G44"/>
    <mergeCell ref="K44:O44"/>
    <mergeCell ref="C45:O45"/>
    <mergeCell ref="E47:E51"/>
    <mergeCell ref="E76:E78"/>
    <mergeCell ref="A34:A35"/>
    <mergeCell ref="B34:B35"/>
    <mergeCell ref="C34:C35"/>
    <mergeCell ref="D34:D35"/>
    <mergeCell ref="D42:D43"/>
    <mergeCell ref="E42:E43"/>
    <mergeCell ref="F42:F43"/>
    <mergeCell ref="K42:K43"/>
    <mergeCell ref="F76:F78"/>
    <mergeCell ref="K76:K78"/>
    <mergeCell ref="C74:G74"/>
    <mergeCell ref="K74:O74"/>
    <mergeCell ref="C75:O75"/>
    <mergeCell ref="E67:E73"/>
    <mergeCell ref="K72:K73"/>
    <mergeCell ref="D70:D73"/>
    <mergeCell ref="E64:E65"/>
    <mergeCell ref="D61:D63"/>
    <mergeCell ref="K61:K62"/>
    <mergeCell ref="E62:E63"/>
    <mergeCell ref="D53:D57"/>
    <mergeCell ref="E53:E57"/>
    <mergeCell ref="N70:O73"/>
    <mergeCell ref="A38:A41"/>
    <mergeCell ref="B38:B41"/>
    <mergeCell ref="C38:C41"/>
    <mergeCell ref="D38:D41"/>
    <mergeCell ref="E38:E41"/>
    <mergeCell ref="F38:F41"/>
    <mergeCell ref="K38:K40"/>
    <mergeCell ref="A42:A43"/>
    <mergeCell ref="B42:B43"/>
    <mergeCell ref="C42:C43"/>
    <mergeCell ref="A27:A29"/>
    <mergeCell ref="B27:B29"/>
    <mergeCell ref="C27:C29"/>
    <mergeCell ref="D27:D29"/>
    <mergeCell ref="F27:F29"/>
    <mergeCell ref="K27:K29"/>
    <mergeCell ref="E28:E29"/>
    <mergeCell ref="A30:A33"/>
    <mergeCell ref="B30:B33"/>
    <mergeCell ref="C30:C33"/>
    <mergeCell ref="D30:D33"/>
    <mergeCell ref="E30:E33"/>
    <mergeCell ref="F30:F33"/>
    <mergeCell ref="A25:A26"/>
    <mergeCell ref="B25:B26"/>
    <mergeCell ref="C25:C26"/>
    <mergeCell ref="D25:D26"/>
    <mergeCell ref="E25:E26"/>
    <mergeCell ref="A21:A23"/>
    <mergeCell ref="B21:B23"/>
    <mergeCell ref="C21:C23"/>
    <mergeCell ref="D21:D22"/>
    <mergeCell ref="E21:E23"/>
    <mergeCell ref="A8:O8"/>
    <mergeCell ref="C14:O14"/>
    <mergeCell ref="E15:E19"/>
    <mergeCell ref="F15:F19"/>
    <mergeCell ref="K18:K19"/>
    <mergeCell ref="D18:D19"/>
    <mergeCell ref="A7:O7"/>
    <mergeCell ref="D15:D16"/>
    <mergeCell ref="B9:G9"/>
    <mergeCell ref="H9:J9"/>
    <mergeCell ref="H10:J10"/>
    <mergeCell ref="B11:G11"/>
    <mergeCell ref="H11:J11"/>
    <mergeCell ref="H12:J12"/>
    <mergeCell ref="H13:J13"/>
    <mergeCell ref="O15:O17"/>
    <mergeCell ref="O18:O19"/>
    <mergeCell ref="A2:O2"/>
    <mergeCell ref="L3:O3"/>
    <mergeCell ref="A4:A6"/>
    <mergeCell ref="B4:B6"/>
    <mergeCell ref="C4:C6"/>
    <mergeCell ref="D4:D6"/>
    <mergeCell ref="E4:E6"/>
    <mergeCell ref="F4:F6"/>
    <mergeCell ref="G4:G6"/>
    <mergeCell ref="H4:J4"/>
    <mergeCell ref="K4:M4"/>
    <mergeCell ref="N4:N6"/>
    <mergeCell ref="O4:O6"/>
    <mergeCell ref="H5:H6"/>
    <mergeCell ref="I5:I6"/>
    <mergeCell ref="J5:J6"/>
    <mergeCell ref="K5:K6"/>
    <mergeCell ref="M5:M6"/>
    <mergeCell ref="N83:N85"/>
    <mergeCell ref="N79:N80"/>
    <mergeCell ref="N76:N77"/>
    <mergeCell ref="D64:D66"/>
    <mergeCell ref="O23:O24"/>
    <mergeCell ref="O27:O29"/>
    <mergeCell ref="O34:O35"/>
    <mergeCell ref="N38:N40"/>
    <mergeCell ref="N42:N43"/>
    <mergeCell ref="K53:K54"/>
    <mergeCell ref="N68:N69"/>
    <mergeCell ref="F21:F23"/>
    <mergeCell ref="E34:E35"/>
    <mergeCell ref="F34:F35"/>
    <mergeCell ref="K34:K35"/>
    <mergeCell ref="K30:K32"/>
    <mergeCell ref="F25:F26"/>
    <mergeCell ref="K25:K26"/>
    <mergeCell ref="D49:D50"/>
    <mergeCell ref="C36:G36"/>
    <mergeCell ref="C37:O37"/>
    <mergeCell ref="L34:L35"/>
    <mergeCell ref="C83:C86"/>
    <mergeCell ref="D83:D86"/>
  </mergeCells>
  <pageMargins left="0" right="0" top="0.39370078740157483" bottom="0.19685039370078741" header="0.31496062992125984" footer="0.31496062992125984"/>
  <pageSetup paperSize="9" scale="85" orientation="landscape" r:id="rId1"/>
  <rowBreaks count="3" manualBreakCount="3">
    <brk id="44" max="14" man="1"/>
    <brk id="59" max="14" man="1"/>
    <brk id="89" max="1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14"/>
  <sheetViews>
    <sheetView topLeftCell="A4" zoomScaleNormal="100" zoomScaleSheetLayoutView="100" workbookViewId="0">
      <selection activeCell="T12" sqref="T11:T12"/>
    </sheetView>
  </sheetViews>
  <sheetFormatPr defaultRowHeight="12.75"/>
  <cols>
    <col min="1" max="3" width="2.7109375" style="3" customWidth="1"/>
    <col min="4" max="4" width="36.5703125" style="3" customWidth="1"/>
    <col min="5" max="5" width="3.5703125" style="3" customWidth="1"/>
    <col min="6" max="6" width="3.42578125" style="12" customWidth="1"/>
    <col min="7" max="7" width="7.85546875" style="7" customWidth="1"/>
    <col min="8" max="8" width="11.5703125" style="19" customWidth="1"/>
    <col min="9" max="9" width="10.85546875" style="19" customWidth="1"/>
    <col min="10" max="10" width="11.28515625" style="19" customWidth="1"/>
    <col min="11" max="11" width="17.85546875" style="2" customWidth="1"/>
    <col min="12" max="16384" width="9.140625" style="2"/>
  </cols>
  <sheetData>
    <row r="1" spans="1:19" ht="15.75">
      <c r="H1" s="869" t="s">
        <v>117</v>
      </c>
      <c r="I1" s="870"/>
      <c r="J1" s="870"/>
    </row>
    <row r="2" spans="1:19" ht="15.75">
      <c r="A2" s="871" t="s">
        <v>106</v>
      </c>
      <c r="B2" s="871"/>
      <c r="C2" s="871"/>
      <c r="D2" s="871"/>
      <c r="E2" s="871"/>
      <c r="F2" s="871"/>
      <c r="G2" s="871"/>
      <c r="H2" s="871"/>
      <c r="I2" s="871"/>
      <c r="J2" s="871"/>
    </row>
    <row r="3" spans="1:19" ht="15.75">
      <c r="A3" s="872" t="s">
        <v>28</v>
      </c>
      <c r="B3" s="872"/>
      <c r="C3" s="872"/>
      <c r="D3" s="872"/>
      <c r="E3" s="872"/>
      <c r="F3" s="872"/>
      <c r="G3" s="872"/>
      <c r="H3" s="872"/>
      <c r="I3" s="872"/>
      <c r="J3" s="872"/>
    </row>
    <row r="4" spans="1:19" ht="15.75">
      <c r="A4" s="873" t="s">
        <v>16</v>
      </c>
      <c r="B4" s="873"/>
      <c r="C4" s="873"/>
      <c r="D4" s="873"/>
      <c r="E4" s="873"/>
      <c r="F4" s="873"/>
      <c r="G4" s="873"/>
      <c r="H4" s="873"/>
      <c r="I4" s="873"/>
      <c r="J4" s="873"/>
    </row>
    <row r="5" spans="1:19" ht="13.5" thickBot="1">
      <c r="J5" s="19" t="s">
        <v>110</v>
      </c>
    </row>
    <row r="6" spans="1:19" ht="32.25" customHeight="1">
      <c r="A6" s="874" t="s">
        <v>17</v>
      </c>
      <c r="B6" s="877" t="s">
        <v>0</v>
      </c>
      <c r="C6" s="877" t="s">
        <v>1</v>
      </c>
      <c r="D6" s="880" t="s">
        <v>11</v>
      </c>
      <c r="E6" s="883" t="s">
        <v>2</v>
      </c>
      <c r="F6" s="886" t="s">
        <v>3</v>
      </c>
      <c r="G6" s="896" t="s">
        <v>4</v>
      </c>
      <c r="H6" s="899" t="s">
        <v>82</v>
      </c>
      <c r="I6" s="889" t="s">
        <v>123</v>
      </c>
      <c r="J6" s="896" t="s">
        <v>126</v>
      </c>
      <c r="K6" s="340"/>
    </row>
    <row r="7" spans="1:19" ht="14.25" customHeight="1">
      <c r="A7" s="875"/>
      <c r="B7" s="878"/>
      <c r="C7" s="878"/>
      <c r="D7" s="881"/>
      <c r="E7" s="884"/>
      <c r="F7" s="887"/>
      <c r="G7" s="897"/>
      <c r="H7" s="900"/>
      <c r="I7" s="890"/>
      <c r="J7" s="897"/>
      <c r="K7" s="341"/>
    </row>
    <row r="8" spans="1:19" ht="78.75" customHeight="1" thickBot="1">
      <c r="A8" s="876"/>
      <c r="B8" s="879"/>
      <c r="C8" s="879"/>
      <c r="D8" s="882"/>
      <c r="E8" s="885"/>
      <c r="F8" s="888"/>
      <c r="G8" s="898"/>
      <c r="H8" s="901"/>
      <c r="I8" s="891"/>
      <c r="J8" s="898"/>
      <c r="K8" s="342" t="s">
        <v>129</v>
      </c>
    </row>
    <row r="9" spans="1:19" s="13" customFormat="1">
      <c r="A9" s="649" t="s">
        <v>58</v>
      </c>
      <c r="B9" s="650"/>
      <c r="C9" s="650"/>
      <c r="D9" s="650"/>
      <c r="E9" s="650"/>
      <c r="F9" s="650"/>
      <c r="G9" s="650"/>
      <c r="H9" s="650"/>
      <c r="I9" s="650"/>
      <c r="J9" s="651"/>
      <c r="K9" s="343"/>
    </row>
    <row r="10" spans="1:19" s="13" customFormat="1" ht="12.75" customHeight="1">
      <c r="A10" s="637" t="s">
        <v>47</v>
      </c>
      <c r="B10" s="638"/>
      <c r="C10" s="638"/>
      <c r="D10" s="638"/>
      <c r="E10" s="638"/>
      <c r="F10" s="638"/>
      <c r="G10" s="638"/>
      <c r="H10" s="638"/>
      <c r="I10" s="638"/>
      <c r="J10" s="639"/>
      <c r="K10" s="344"/>
    </row>
    <row r="11" spans="1:19" ht="15.75" customHeight="1">
      <c r="A11" s="72" t="s">
        <v>5</v>
      </c>
      <c r="B11" s="892" t="s">
        <v>44</v>
      </c>
      <c r="C11" s="893"/>
      <c r="D11" s="893"/>
      <c r="E11" s="893"/>
      <c r="F11" s="893"/>
      <c r="G11" s="893"/>
      <c r="H11" s="893"/>
      <c r="I11" s="893"/>
      <c r="J11" s="894"/>
      <c r="K11" s="341"/>
    </row>
    <row r="12" spans="1:19">
      <c r="A12" s="73" t="s">
        <v>5</v>
      </c>
      <c r="B12" s="27" t="s">
        <v>5</v>
      </c>
      <c r="C12" s="640" t="s">
        <v>41</v>
      </c>
      <c r="D12" s="641"/>
      <c r="E12" s="641"/>
      <c r="F12" s="641"/>
      <c r="G12" s="641"/>
      <c r="H12" s="641"/>
      <c r="I12" s="641"/>
      <c r="J12" s="642"/>
      <c r="K12" s="341"/>
    </row>
    <row r="13" spans="1:19" ht="12.75" customHeight="1">
      <c r="A13" s="74" t="s">
        <v>5</v>
      </c>
      <c r="B13" s="8" t="s">
        <v>5</v>
      </c>
      <c r="C13" s="39" t="s">
        <v>5</v>
      </c>
      <c r="D13" s="895" t="s">
        <v>56</v>
      </c>
      <c r="E13" s="643" t="s">
        <v>59</v>
      </c>
      <c r="F13" s="644" t="s">
        <v>26</v>
      </c>
      <c r="G13" s="94" t="s">
        <v>72</v>
      </c>
      <c r="H13" s="156">
        <f>(17158.8+180-875)/3.4528*1000</f>
        <v>4768246</v>
      </c>
      <c r="I13" s="156">
        <f>(17158.8+180-875)/3.4528*1000</f>
        <v>4768246</v>
      </c>
      <c r="J13" s="148"/>
      <c r="K13" s="341"/>
    </row>
    <row r="14" spans="1:19" ht="12.75" customHeight="1">
      <c r="A14" s="74"/>
      <c r="B14" s="8"/>
      <c r="C14" s="39"/>
      <c r="D14" s="653"/>
      <c r="E14" s="643"/>
      <c r="F14" s="644"/>
      <c r="G14" s="246" t="s">
        <v>74</v>
      </c>
      <c r="H14" s="247">
        <v>246200</v>
      </c>
      <c r="I14" s="247">
        <v>246200</v>
      </c>
      <c r="J14" s="248"/>
      <c r="K14" s="341"/>
    </row>
    <row r="15" spans="1:19" ht="26.25" customHeight="1">
      <c r="A15" s="74"/>
      <c r="B15" s="8"/>
      <c r="C15" s="39"/>
      <c r="D15" s="113" t="s">
        <v>29</v>
      </c>
      <c r="E15" s="643"/>
      <c r="F15" s="644"/>
      <c r="G15" s="94"/>
      <c r="H15" s="156"/>
      <c r="I15" s="156"/>
      <c r="J15" s="148"/>
      <c r="K15" s="341"/>
    </row>
    <row r="16" spans="1:19" ht="15" customHeight="1">
      <c r="A16" s="74"/>
      <c r="B16" s="8"/>
      <c r="C16" s="39"/>
      <c r="D16" s="647" t="s">
        <v>57</v>
      </c>
      <c r="E16" s="643"/>
      <c r="F16" s="644"/>
      <c r="G16" s="28"/>
      <c r="H16" s="158"/>
      <c r="I16" s="158"/>
      <c r="J16" s="160"/>
      <c r="K16" s="341"/>
      <c r="L16" s="43"/>
      <c r="M16" s="43"/>
      <c r="N16" s="43"/>
      <c r="O16" s="43"/>
      <c r="P16" s="43"/>
      <c r="Q16" s="43"/>
      <c r="R16" s="43"/>
      <c r="S16" s="43"/>
    </row>
    <row r="17" spans="1:19" ht="15.75" customHeight="1" thickBot="1">
      <c r="A17" s="75"/>
      <c r="B17" s="9"/>
      <c r="C17" s="40"/>
      <c r="D17" s="648"/>
      <c r="E17" s="574"/>
      <c r="F17" s="576"/>
      <c r="G17" s="118" t="s">
        <v>6</v>
      </c>
      <c r="H17" s="161">
        <f>SUM(H13:H16)</f>
        <v>5014446</v>
      </c>
      <c r="I17" s="161">
        <f>SUM(I13:I16)</f>
        <v>5014446</v>
      </c>
      <c r="J17" s="161"/>
      <c r="K17" s="341"/>
      <c r="L17" s="43"/>
      <c r="M17" s="43"/>
      <c r="N17" s="43"/>
      <c r="O17" s="43"/>
      <c r="P17" s="43"/>
      <c r="Q17" s="43"/>
      <c r="R17" s="43"/>
      <c r="S17" s="43"/>
    </row>
    <row r="18" spans="1:19" ht="25.5">
      <c r="A18" s="74" t="s">
        <v>5</v>
      </c>
      <c r="B18" s="8" t="s">
        <v>5</v>
      </c>
      <c r="C18" s="41" t="s">
        <v>7</v>
      </c>
      <c r="D18" s="81" t="s">
        <v>60</v>
      </c>
      <c r="E18" s="20" t="s">
        <v>59</v>
      </c>
      <c r="F18" s="141" t="s">
        <v>26</v>
      </c>
      <c r="G18" s="142" t="s">
        <v>34</v>
      </c>
      <c r="H18" s="162">
        <f>(254.3+58)/3.4528*1000</f>
        <v>90448</v>
      </c>
      <c r="I18" s="162">
        <f>90448</f>
        <v>90448</v>
      </c>
      <c r="J18" s="276"/>
      <c r="K18" s="345"/>
      <c r="L18" s="43"/>
      <c r="M18" s="43"/>
      <c r="N18" s="43"/>
      <c r="O18" s="43"/>
      <c r="P18" s="43"/>
      <c r="Q18" s="43"/>
      <c r="R18" s="43"/>
      <c r="S18" s="43"/>
    </row>
    <row r="19" spans="1:19">
      <c r="A19" s="859"/>
      <c r="B19" s="674"/>
      <c r="C19" s="675"/>
      <c r="D19" s="676" t="s">
        <v>80</v>
      </c>
      <c r="E19" s="864"/>
      <c r="F19" s="865"/>
      <c r="G19" s="277" t="s">
        <v>34</v>
      </c>
      <c r="H19" s="278"/>
      <c r="I19" s="278"/>
      <c r="J19" s="213"/>
      <c r="K19" s="341"/>
      <c r="L19" s="43"/>
      <c r="M19" s="43"/>
      <c r="N19" s="43"/>
      <c r="O19" s="43"/>
      <c r="P19" s="43"/>
      <c r="Q19" s="43"/>
      <c r="R19" s="43"/>
      <c r="S19" s="43"/>
    </row>
    <row r="20" spans="1:19">
      <c r="A20" s="859"/>
      <c r="B20" s="674"/>
      <c r="C20" s="675"/>
      <c r="D20" s="863"/>
      <c r="E20" s="864"/>
      <c r="F20" s="865"/>
      <c r="G20" s="279"/>
      <c r="H20" s="280"/>
      <c r="I20" s="280"/>
      <c r="J20" s="281"/>
      <c r="K20" s="341"/>
      <c r="L20" s="43"/>
      <c r="M20" s="43"/>
      <c r="N20" s="43"/>
      <c r="O20" s="43"/>
      <c r="P20" s="43"/>
      <c r="Q20" s="43"/>
      <c r="R20" s="43"/>
      <c r="S20" s="43"/>
    </row>
    <row r="21" spans="1:19">
      <c r="A21" s="859"/>
      <c r="B21" s="674"/>
      <c r="C21" s="675"/>
      <c r="D21" s="206" t="s">
        <v>38</v>
      </c>
      <c r="E21" s="864"/>
      <c r="F21" s="865"/>
      <c r="G21" s="144"/>
      <c r="H21" s="165"/>
      <c r="I21" s="165"/>
      <c r="J21" s="160"/>
      <c r="K21" s="341"/>
      <c r="L21" s="43"/>
      <c r="M21" s="43"/>
      <c r="N21" s="43"/>
      <c r="O21" s="43"/>
      <c r="P21" s="43"/>
      <c r="Q21" s="43"/>
      <c r="R21" s="43"/>
      <c r="S21" s="43"/>
    </row>
    <row r="22" spans="1:19" ht="13.5" thickBot="1">
      <c r="A22" s="303"/>
      <c r="B22" s="306"/>
      <c r="C22" s="309"/>
      <c r="D22" s="24"/>
      <c r="E22" s="300"/>
      <c r="F22" s="318"/>
      <c r="G22" s="145" t="s">
        <v>6</v>
      </c>
      <c r="H22" s="166">
        <f>SUM(H18:H21)</f>
        <v>90448</v>
      </c>
      <c r="I22" s="166">
        <f>SUM(I18:I21)</f>
        <v>90448</v>
      </c>
      <c r="J22" s="284"/>
      <c r="K22" s="341"/>
      <c r="L22" s="43"/>
      <c r="M22" s="43"/>
      <c r="N22" s="43"/>
      <c r="O22" s="43"/>
      <c r="P22" s="43"/>
      <c r="Q22" s="43"/>
      <c r="R22" s="43"/>
      <c r="S22" s="43"/>
    </row>
    <row r="23" spans="1:19" ht="12.75" customHeight="1">
      <c r="A23" s="857" t="s">
        <v>5</v>
      </c>
      <c r="B23" s="669" t="s">
        <v>5</v>
      </c>
      <c r="C23" s="671" t="s">
        <v>25</v>
      </c>
      <c r="D23" s="673" t="s">
        <v>52</v>
      </c>
      <c r="E23" s="573" t="s">
        <v>59</v>
      </c>
      <c r="F23" s="575" t="s">
        <v>26</v>
      </c>
      <c r="G23" s="116" t="s">
        <v>72</v>
      </c>
      <c r="H23" s="158">
        <f>161.2/3.4528*1000</f>
        <v>46687</v>
      </c>
      <c r="I23" s="158">
        <f>161.2/3.4528*1000</f>
        <v>46687</v>
      </c>
      <c r="J23" s="160"/>
      <c r="K23" s="341"/>
      <c r="L23" s="43"/>
      <c r="M23" s="43"/>
      <c r="N23" s="43"/>
      <c r="O23" s="43"/>
      <c r="P23" s="43"/>
      <c r="Q23" s="43"/>
      <c r="R23" s="43"/>
      <c r="S23" s="43"/>
    </row>
    <row r="24" spans="1:19" ht="13.5" thickBot="1">
      <c r="A24" s="859"/>
      <c r="B24" s="670"/>
      <c r="C24" s="672"/>
      <c r="D24" s="648"/>
      <c r="E24" s="574"/>
      <c r="F24" s="576"/>
      <c r="G24" s="34" t="s">
        <v>6</v>
      </c>
      <c r="H24" s="168">
        <f t="shared" ref="H24" si="0">SUM(H23:H23)</f>
        <v>46687</v>
      </c>
      <c r="I24" s="168">
        <f t="shared" ref="I24" si="1">SUM(I23:I23)</f>
        <v>46687</v>
      </c>
      <c r="J24" s="168"/>
      <c r="K24" s="341"/>
      <c r="L24" s="43"/>
      <c r="M24" s="43"/>
      <c r="N24" s="43"/>
      <c r="O24" s="43"/>
      <c r="P24" s="43"/>
      <c r="Q24" s="43"/>
      <c r="R24" s="43"/>
      <c r="S24" s="43"/>
    </row>
    <row r="25" spans="1:19" ht="12.75" customHeight="1">
      <c r="A25" s="857" t="s">
        <v>5</v>
      </c>
      <c r="B25" s="669" t="s">
        <v>5</v>
      </c>
      <c r="C25" s="671" t="s">
        <v>31</v>
      </c>
      <c r="D25" s="860" t="s">
        <v>108</v>
      </c>
      <c r="E25" s="313" t="s">
        <v>55</v>
      </c>
      <c r="F25" s="575" t="s">
        <v>26</v>
      </c>
      <c r="G25" s="93" t="s">
        <v>74</v>
      </c>
      <c r="H25" s="170">
        <f>(3245.3+33.4)/3.4528*1000</f>
        <v>949577</v>
      </c>
      <c r="I25" s="170">
        <f>(3245.3+33.4)/3.4528*1000</f>
        <v>949577</v>
      </c>
      <c r="J25" s="172"/>
      <c r="K25" s="341"/>
      <c r="L25" s="43"/>
      <c r="M25" s="43"/>
      <c r="N25" s="43"/>
      <c r="O25" s="43"/>
      <c r="P25" s="43"/>
      <c r="Q25" s="43"/>
      <c r="R25" s="43"/>
      <c r="S25" s="43"/>
    </row>
    <row r="26" spans="1:19">
      <c r="A26" s="859"/>
      <c r="B26" s="674"/>
      <c r="C26" s="675"/>
      <c r="D26" s="861"/>
      <c r="E26" s="686" t="s">
        <v>77</v>
      </c>
      <c r="F26" s="644"/>
      <c r="G26" s="94" t="s">
        <v>74</v>
      </c>
      <c r="H26" s="156">
        <f>37.3/3.4528*1000</f>
        <v>10803</v>
      </c>
      <c r="I26" s="156">
        <f>37.3/3.4528*1000</f>
        <v>10803</v>
      </c>
      <c r="J26" s="160"/>
      <c r="K26" s="341"/>
      <c r="L26" s="43"/>
      <c r="M26" s="43"/>
      <c r="N26" s="43"/>
      <c r="O26" s="43"/>
      <c r="P26" s="43"/>
      <c r="Q26" s="43"/>
      <c r="R26" s="43"/>
      <c r="S26" s="43"/>
    </row>
    <row r="27" spans="1:19" ht="13.5" thickBot="1">
      <c r="A27" s="858"/>
      <c r="B27" s="670"/>
      <c r="C27" s="672"/>
      <c r="D27" s="862"/>
      <c r="E27" s="687"/>
      <c r="F27" s="576"/>
      <c r="G27" s="34" t="s">
        <v>6</v>
      </c>
      <c r="H27" s="168">
        <f>SUM(H25:H26)</f>
        <v>960380</v>
      </c>
      <c r="I27" s="168">
        <f>SUM(I25:I26)</f>
        <v>960380</v>
      </c>
      <c r="J27" s="168"/>
      <c r="K27" s="341"/>
      <c r="L27" s="43"/>
      <c r="M27" s="43"/>
      <c r="N27" s="43"/>
      <c r="O27" s="43"/>
      <c r="P27" s="43"/>
      <c r="Q27" s="43"/>
      <c r="R27" s="43"/>
      <c r="S27" s="43"/>
    </row>
    <row r="28" spans="1:19" ht="12.75" customHeight="1">
      <c r="A28" s="857" t="s">
        <v>5</v>
      </c>
      <c r="B28" s="669" t="s">
        <v>5</v>
      </c>
      <c r="C28" s="591" t="s">
        <v>30</v>
      </c>
      <c r="D28" s="594" t="s">
        <v>61</v>
      </c>
      <c r="E28" s="688" t="s">
        <v>55</v>
      </c>
      <c r="F28" s="575" t="s">
        <v>36</v>
      </c>
      <c r="G28" s="53" t="s">
        <v>62</v>
      </c>
      <c r="H28" s="158">
        <f>404.9/3.4528*1000</f>
        <v>117267</v>
      </c>
      <c r="I28" s="158">
        <f>404.9/3.4528*1000</f>
        <v>117267</v>
      </c>
      <c r="J28" s="160"/>
      <c r="K28" s="866" t="s">
        <v>132</v>
      </c>
      <c r="L28" s="43"/>
      <c r="M28" s="43"/>
      <c r="N28" s="43"/>
      <c r="O28" s="43"/>
      <c r="P28" s="43"/>
      <c r="Q28" s="43"/>
      <c r="R28" s="43"/>
      <c r="S28" s="43"/>
    </row>
    <row r="29" spans="1:19" ht="12.75" customHeight="1">
      <c r="A29" s="859"/>
      <c r="B29" s="674"/>
      <c r="C29" s="592"/>
      <c r="D29" s="595"/>
      <c r="E29" s="689"/>
      <c r="F29" s="644"/>
      <c r="G29" s="327" t="s">
        <v>24</v>
      </c>
      <c r="H29" s="264"/>
      <c r="I29" s="264">
        <v>484717</v>
      </c>
      <c r="J29" s="328">
        <f>I29-H29</f>
        <v>484717</v>
      </c>
      <c r="K29" s="867"/>
      <c r="L29" s="43"/>
      <c r="M29" s="43"/>
      <c r="N29" s="43"/>
      <c r="O29" s="43"/>
      <c r="P29" s="43"/>
      <c r="Q29" s="43"/>
      <c r="R29" s="43"/>
      <c r="S29" s="43"/>
    </row>
    <row r="30" spans="1:19">
      <c r="A30" s="859"/>
      <c r="B30" s="674"/>
      <c r="C30" s="592"/>
      <c r="D30" s="595"/>
      <c r="E30" s="689"/>
      <c r="F30" s="644"/>
      <c r="G30" s="53" t="s">
        <v>48</v>
      </c>
      <c r="H30" s="156">
        <f>3643.8/3.4528*1000</f>
        <v>1055317</v>
      </c>
      <c r="I30" s="156">
        <f>3643.8/3.4528*1000</f>
        <v>1055317</v>
      </c>
      <c r="J30" s="282"/>
      <c r="K30" s="867"/>
    </row>
    <row r="31" spans="1:19" ht="13.5" thickBot="1">
      <c r="A31" s="858"/>
      <c r="B31" s="670"/>
      <c r="C31" s="593"/>
      <c r="D31" s="596"/>
      <c r="E31" s="690"/>
      <c r="F31" s="576"/>
      <c r="G31" s="110" t="s">
        <v>6</v>
      </c>
      <c r="H31" s="168">
        <f t="shared" ref="H31" si="2">SUM(H28:H30)</f>
        <v>1172584</v>
      </c>
      <c r="I31" s="168">
        <f>SUM(I28:I30)</f>
        <v>1657301</v>
      </c>
      <c r="J31" s="329">
        <f>J29</f>
        <v>484717</v>
      </c>
      <c r="K31" s="868"/>
    </row>
    <row r="32" spans="1:19" ht="13.5" customHeight="1">
      <c r="A32" s="857" t="s">
        <v>5</v>
      </c>
      <c r="B32" s="669" t="s">
        <v>5</v>
      </c>
      <c r="C32" s="671" t="s">
        <v>27</v>
      </c>
      <c r="D32" s="673" t="s">
        <v>95</v>
      </c>
      <c r="E32" s="573"/>
      <c r="F32" s="575" t="s">
        <v>26</v>
      </c>
      <c r="G32" s="51" t="s">
        <v>49</v>
      </c>
      <c r="H32" s="170">
        <f>164.8/3.4528*1000</f>
        <v>47729</v>
      </c>
      <c r="I32" s="170">
        <f>164.8/3.4528*1000</f>
        <v>47729</v>
      </c>
      <c r="J32" s="172"/>
      <c r="K32" s="341"/>
      <c r="L32" s="43"/>
      <c r="M32" s="43"/>
      <c r="N32" s="43"/>
      <c r="O32" s="43"/>
      <c r="P32" s="43"/>
      <c r="Q32" s="43"/>
      <c r="R32" s="43"/>
      <c r="S32" s="43"/>
    </row>
    <row r="33" spans="1:19" ht="13.5" thickBot="1">
      <c r="A33" s="859"/>
      <c r="B33" s="670"/>
      <c r="C33" s="672"/>
      <c r="D33" s="648"/>
      <c r="E33" s="574"/>
      <c r="F33" s="576"/>
      <c r="G33" s="34" t="s">
        <v>6</v>
      </c>
      <c r="H33" s="168">
        <f>H32</f>
        <v>47729</v>
      </c>
      <c r="I33" s="168">
        <f>I32</f>
        <v>47729</v>
      </c>
      <c r="J33" s="168"/>
      <c r="K33" s="341"/>
      <c r="L33" s="43"/>
      <c r="M33" s="43"/>
      <c r="N33" s="43"/>
      <c r="O33" s="43"/>
      <c r="P33" s="43"/>
      <c r="Q33" s="43"/>
      <c r="R33" s="43"/>
      <c r="S33" s="43"/>
    </row>
    <row r="34" spans="1:19" ht="13.5" thickBot="1">
      <c r="A34" s="76" t="s">
        <v>5</v>
      </c>
      <c r="B34" s="4" t="s">
        <v>5</v>
      </c>
      <c r="C34" s="585" t="s">
        <v>8</v>
      </c>
      <c r="D34" s="585"/>
      <c r="E34" s="585"/>
      <c r="F34" s="585"/>
      <c r="G34" s="585"/>
      <c r="H34" s="173">
        <f>H31+H27+H24+H22+H17+H33</f>
        <v>7332274</v>
      </c>
      <c r="I34" s="173">
        <f>I31+I27+I24+I22+I17+I33</f>
        <v>7816991</v>
      </c>
      <c r="J34" s="285">
        <f>J31+J27+J24+J22+J17+J33</f>
        <v>484717</v>
      </c>
      <c r="K34" s="341"/>
    </row>
    <row r="35" spans="1:19" ht="13.5" thickBot="1">
      <c r="A35" s="76" t="s">
        <v>5</v>
      </c>
      <c r="B35" s="4" t="s">
        <v>7</v>
      </c>
      <c r="C35" s="586" t="s">
        <v>45</v>
      </c>
      <c r="D35" s="587"/>
      <c r="E35" s="587"/>
      <c r="F35" s="587"/>
      <c r="G35" s="587"/>
      <c r="H35" s="587"/>
      <c r="I35" s="587"/>
      <c r="J35" s="588"/>
      <c r="K35" s="341"/>
    </row>
    <row r="36" spans="1:19" ht="12.75" customHeight="1">
      <c r="A36" s="857" t="s">
        <v>5</v>
      </c>
      <c r="B36" s="669" t="s">
        <v>7</v>
      </c>
      <c r="C36" s="671" t="s">
        <v>5</v>
      </c>
      <c r="D36" s="691" t="s">
        <v>32</v>
      </c>
      <c r="E36" s="694" t="s">
        <v>70</v>
      </c>
      <c r="F36" s="575" t="s">
        <v>26</v>
      </c>
      <c r="G36" s="238" t="s">
        <v>34</v>
      </c>
      <c r="H36" s="174">
        <f>165/3.4528*1000</f>
        <v>47787</v>
      </c>
      <c r="I36" s="174">
        <f>165/3.4528*1000</f>
        <v>47787</v>
      </c>
      <c r="J36" s="231"/>
      <c r="K36" s="341"/>
    </row>
    <row r="37" spans="1:19">
      <c r="A37" s="859"/>
      <c r="B37" s="674"/>
      <c r="C37" s="675"/>
      <c r="D37" s="692"/>
      <c r="E37" s="695"/>
      <c r="F37" s="644"/>
      <c r="G37" s="239"/>
      <c r="H37" s="156"/>
      <c r="I37" s="156"/>
      <c r="J37" s="179"/>
      <c r="K37" s="341"/>
    </row>
    <row r="38" spans="1:19">
      <c r="A38" s="859"/>
      <c r="B38" s="674"/>
      <c r="C38" s="675"/>
      <c r="D38" s="692"/>
      <c r="E38" s="695"/>
      <c r="F38" s="644"/>
      <c r="G38" s="239"/>
      <c r="H38" s="158"/>
      <c r="I38" s="158"/>
      <c r="J38" s="160"/>
      <c r="K38" s="341"/>
    </row>
    <row r="39" spans="1:19" ht="18" customHeight="1" thickBot="1">
      <c r="A39" s="858"/>
      <c r="B39" s="670"/>
      <c r="C39" s="672"/>
      <c r="D39" s="693"/>
      <c r="E39" s="696"/>
      <c r="F39" s="576"/>
      <c r="G39" s="34" t="s">
        <v>6</v>
      </c>
      <c r="H39" s="167">
        <f t="shared" ref="H39" si="3">SUM(H36:H38)</f>
        <v>47787</v>
      </c>
      <c r="I39" s="167">
        <f t="shared" ref="I39" si="4">SUM(I36:I38)</f>
        <v>47787</v>
      </c>
      <c r="J39" s="167"/>
      <c r="K39" s="341"/>
    </row>
    <row r="40" spans="1:19" ht="12.75" customHeight="1">
      <c r="A40" s="857" t="s">
        <v>5</v>
      </c>
      <c r="B40" s="669" t="s">
        <v>7</v>
      </c>
      <c r="C40" s="671" t="s">
        <v>7</v>
      </c>
      <c r="D40" s="691" t="s">
        <v>33</v>
      </c>
      <c r="E40" s="702" t="s">
        <v>84</v>
      </c>
      <c r="F40" s="575" t="s">
        <v>26</v>
      </c>
      <c r="G40" s="93" t="s">
        <v>34</v>
      </c>
      <c r="H40" s="170">
        <f>9/3.4528*1000</f>
        <v>2607</v>
      </c>
      <c r="I40" s="170">
        <f>9/3.4528*1000</f>
        <v>2607</v>
      </c>
      <c r="J40" s="172"/>
      <c r="K40" s="341"/>
    </row>
    <row r="41" spans="1:19" ht="13.5" thickBot="1">
      <c r="A41" s="858"/>
      <c r="B41" s="670"/>
      <c r="C41" s="672"/>
      <c r="D41" s="693"/>
      <c r="E41" s="703"/>
      <c r="F41" s="576"/>
      <c r="G41" s="34" t="s">
        <v>6</v>
      </c>
      <c r="H41" s="168">
        <f t="shared" ref="H41" si="5">SUM(H40:H40)</f>
        <v>2607</v>
      </c>
      <c r="I41" s="168">
        <f t="shared" ref="I41" si="6">SUM(I40:I40)</f>
        <v>2607</v>
      </c>
      <c r="J41" s="168"/>
      <c r="K41" s="341"/>
    </row>
    <row r="42" spans="1:19" ht="13.5" thickBot="1">
      <c r="A42" s="77" t="s">
        <v>5</v>
      </c>
      <c r="B42" s="4" t="s">
        <v>7</v>
      </c>
      <c r="C42" s="585" t="s">
        <v>8</v>
      </c>
      <c r="D42" s="585"/>
      <c r="E42" s="585"/>
      <c r="F42" s="585"/>
      <c r="G42" s="585"/>
      <c r="H42" s="173">
        <f t="shared" ref="H42" si="7">H41+H39</f>
        <v>50394</v>
      </c>
      <c r="I42" s="173">
        <f t="shared" ref="I42" si="8">I41+I39</f>
        <v>50394</v>
      </c>
      <c r="J42" s="173"/>
      <c r="K42" s="341"/>
    </row>
    <row r="43" spans="1:19" ht="15" customHeight="1" thickBot="1">
      <c r="A43" s="76" t="s">
        <v>5</v>
      </c>
      <c r="B43" s="4" t="s">
        <v>25</v>
      </c>
      <c r="C43" s="586" t="s">
        <v>94</v>
      </c>
      <c r="D43" s="587"/>
      <c r="E43" s="587"/>
      <c r="F43" s="587"/>
      <c r="G43" s="587"/>
      <c r="H43" s="587"/>
      <c r="I43" s="587"/>
      <c r="J43" s="588"/>
      <c r="K43" s="341"/>
    </row>
    <row r="44" spans="1:19">
      <c r="A44" s="301" t="s">
        <v>5</v>
      </c>
      <c r="B44" s="304" t="s">
        <v>25</v>
      </c>
      <c r="C44" s="307" t="s">
        <v>5</v>
      </c>
      <c r="D44" s="84" t="s">
        <v>63</v>
      </c>
      <c r="E44" s="216"/>
      <c r="F44" s="217" t="s">
        <v>26</v>
      </c>
      <c r="G44" s="260"/>
      <c r="H44" s="263"/>
      <c r="I44" s="263"/>
      <c r="J44" s="218"/>
      <c r="K44" s="341"/>
    </row>
    <row r="45" spans="1:19" ht="24.75" customHeight="1">
      <c r="A45" s="302"/>
      <c r="B45" s="305"/>
      <c r="C45" s="308"/>
      <c r="D45" s="113" t="s">
        <v>42</v>
      </c>
      <c r="E45" s="776" t="s">
        <v>92</v>
      </c>
      <c r="F45" s="222"/>
      <c r="G45" s="91" t="s">
        <v>34</v>
      </c>
      <c r="H45" s="157">
        <f>41.6/3.4528*1000</f>
        <v>12048</v>
      </c>
      <c r="I45" s="157">
        <v>12048</v>
      </c>
      <c r="J45" s="188"/>
      <c r="K45" s="341"/>
    </row>
    <row r="46" spans="1:19" ht="30.75" customHeight="1">
      <c r="A46" s="302"/>
      <c r="B46" s="305"/>
      <c r="C46" s="308"/>
      <c r="D46" s="258" t="s">
        <v>102</v>
      </c>
      <c r="E46" s="853"/>
      <c r="F46" s="317"/>
      <c r="G46" s="261" t="s">
        <v>34</v>
      </c>
      <c r="H46" s="183">
        <f>50/3.4528*1000</f>
        <v>14481</v>
      </c>
      <c r="I46" s="183">
        <f>50/3.4528*1000</f>
        <v>14481</v>
      </c>
      <c r="J46" s="332"/>
      <c r="K46" s="341"/>
    </row>
    <row r="47" spans="1:19" ht="14.25" customHeight="1">
      <c r="A47" s="302"/>
      <c r="B47" s="305"/>
      <c r="C47" s="308"/>
      <c r="D47" s="856" t="s">
        <v>54</v>
      </c>
      <c r="E47" s="853"/>
      <c r="F47" s="317"/>
      <c r="G47" s="259" t="s">
        <v>49</v>
      </c>
      <c r="H47" s="247">
        <v>9902</v>
      </c>
      <c r="I47" s="247">
        <v>9902</v>
      </c>
      <c r="J47" s="164"/>
      <c r="K47" s="341"/>
    </row>
    <row r="48" spans="1:19" ht="15.75" customHeight="1">
      <c r="A48" s="302"/>
      <c r="B48" s="305"/>
      <c r="C48" s="308"/>
      <c r="D48" s="584"/>
      <c r="E48" s="853"/>
      <c r="F48" s="317"/>
      <c r="G48" s="262"/>
      <c r="H48" s="156"/>
      <c r="I48" s="156"/>
      <c r="J48" s="164"/>
      <c r="K48" s="341"/>
    </row>
    <row r="49" spans="1:15" ht="13.5" customHeight="1" thickBot="1">
      <c r="A49" s="303"/>
      <c r="B49" s="306"/>
      <c r="C49" s="309"/>
      <c r="D49" s="60"/>
      <c r="E49" s="854"/>
      <c r="F49" s="318"/>
      <c r="G49" s="34" t="s">
        <v>6</v>
      </c>
      <c r="H49" s="168">
        <f>H46+H45+H47+H48</f>
        <v>36431</v>
      </c>
      <c r="I49" s="168">
        <f>I46+I45+I47+I48</f>
        <v>36431</v>
      </c>
      <c r="J49" s="168"/>
      <c r="K49" s="341"/>
      <c r="L49" s="43"/>
      <c r="M49" s="43"/>
      <c r="N49" s="43"/>
      <c r="O49" s="43"/>
    </row>
    <row r="50" spans="1:15" ht="24.75" customHeight="1">
      <c r="A50" s="301" t="s">
        <v>5</v>
      </c>
      <c r="B50" s="304" t="s">
        <v>25</v>
      </c>
      <c r="C50" s="307" t="s">
        <v>7</v>
      </c>
      <c r="D50" s="315" t="s">
        <v>98</v>
      </c>
      <c r="E50" s="209"/>
      <c r="F50" s="316" t="s">
        <v>26</v>
      </c>
      <c r="G50" s="14"/>
      <c r="H50" s="174"/>
      <c r="I50" s="174"/>
      <c r="J50" s="163"/>
      <c r="K50" s="341"/>
    </row>
    <row r="51" spans="1:15" ht="77.25" customHeight="1">
      <c r="A51" s="74"/>
      <c r="B51" s="8"/>
      <c r="C51" s="41"/>
      <c r="D51" s="733" t="s">
        <v>78</v>
      </c>
      <c r="E51" s="735" t="s">
        <v>116</v>
      </c>
      <c r="F51" s="211"/>
      <c r="G51" s="212" t="s">
        <v>34</v>
      </c>
      <c r="H51" s="181">
        <f>420.797/3.4528*1000</f>
        <v>121871</v>
      </c>
      <c r="I51" s="181">
        <f>420.797/3.4528*1000</f>
        <v>121871</v>
      </c>
      <c r="J51" s="213"/>
      <c r="K51" s="341"/>
    </row>
    <row r="52" spans="1:15" ht="26.25" customHeight="1">
      <c r="A52" s="74"/>
      <c r="B52" s="8"/>
      <c r="C52" s="41"/>
      <c r="D52" s="734"/>
      <c r="E52" s="736"/>
      <c r="F52" s="317"/>
      <c r="G52" s="15"/>
      <c r="H52" s="156"/>
      <c r="I52" s="156"/>
      <c r="J52" s="179"/>
      <c r="K52" s="341"/>
    </row>
    <row r="53" spans="1:15" ht="23.25" customHeight="1">
      <c r="A53" s="74"/>
      <c r="B53" s="8"/>
      <c r="C53" s="41"/>
      <c r="D53" s="855"/>
      <c r="E53" s="852"/>
      <c r="F53" s="214"/>
      <c r="G53" s="90"/>
      <c r="H53" s="185"/>
      <c r="I53" s="185"/>
      <c r="J53" s="186"/>
      <c r="K53" s="341"/>
    </row>
    <row r="54" spans="1:15" ht="17.25" customHeight="1">
      <c r="A54" s="74"/>
      <c r="B54" s="8"/>
      <c r="C54" s="41"/>
      <c r="D54" s="734" t="s">
        <v>87</v>
      </c>
      <c r="E54" s="210"/>
      <c r="F54" s="130"/>
      <c r="G54" s="31" t="s">
        <v>34</v>
      </c>
      <c r="H54" s="158">
        <f>30/3.4528*1000</f>
        <v>8689</v>
      </c>
      <c r="I54" s="158">
        <f>30/3.4528*1000</f>
        <v>8689</v>
      </c>
      <c r="J54" s="160"/>
      <c r="K54" s="341"/>
    </row>
    <row r="55" spans="1:15" ht="13.5" thickBot="1">
      <c r="A55" s="74"/>
      <c r="B55" s="8"/>
      <c r="C55" s="41"/>
      <c r="D55" s="773"/>
      <c r="E55" s="125"/>
      <c r="F55" s="128"/>
      <c r="G55" s="118" t="s">
        <v>6</v>
      </c>
      <c r="H55" s="161">
        <f>H54+H51</f>
        <v>130560</v>
      </c>
      <c r="I55" s="161">
        <f>I54+I51</f>
        <v>130560</v>
      </c>
      <c r="J55" s="161"/>
      <c r="K55" s="341"/>
    </row>
    <row r="56" spans="1:15" ht="16.5" customHeight="1">
      <c r="A56" s="323" t="s">
        <v>5</v>
      </c>
      <c r="B56" s="324" t="s">
        <v>25</v>
      </c>
      <c r="C56" s="310" t="s">
        <v>25</v>
      </c>
      <c r="D56" s="30" t="s">
        <v>103</v>
      </c>
      <c r="E56" s="126" t="s">
        <v>55</v>
      </c>
      <c r="F56" s="129" t="s">
        <v>36</v>
      </c>
      <c r="G56" s="115"/>
      <c r="H56" s="180"/>
      <c r="I56" s="180"/>
      <c r="J56" s="172"/>
      <c r="K56" s="341"/>
    </row>
    <row r="57" spans="1:15" ht="15.75" customHeight="1">
      <c r="A57" s="302"/>
      <c r="B57" s="305"/>
      <c r="C57" s="311"/>
      <c r="D57" s="553" t="s">
        <v>79</v>
      </c>
      <c r="E57" s="127"/>
      <c r="F57" s="108"/>
      <c r="G57" s="92" t="s">
        <v>34</v>
      </c>
      <c r="H57" s="181">
        <f>80/3.4528*1000</f>
        <v>23170</v>
      </c>
      <c r="I57" s="181">
        <f>80/3.4528*1000</f>
        <v>23170</v>
      </c>
      <c r="J57" s="164"/>
      <c r="K57" s="341"/>
    </row>
    <row r="58" spans="1:15" ht="26.25" customHeight="1">
      <c r="A58" s="302"/>
      <c r="B58" s="305"/>
      <c r="C58" s="311"/>
      <c r="D58" s="728"/>
      <c r="E58" s="731" t="s">
        <v>76</v>
      </c>
      <c r="F58" s="130"/>
      <c r="G58" s="92" t="s">
        <v>35</v>
      </c>
      <c r="H58" s="181">
        <v>26500</v>
      </c>
      <c r="I58" s="181">
        <v>26500</v>
      </c>
      <c r="J58" s="182"/>
      <c r="K58" s="341"/>
    </row>
    <row r="59" spans="1:15" ht="15.75" customHeight="1">
      <c r="A59" s="302"/>
      <c r="B59" s="305"/>
      <c r="C59" s="311"/>
      <c r="D59" s="729"/>
      <c r="E59" s="732"/>
      <c r="F59" s="130"/>
      <c r="G59" s="116" t="s">
        <v>48</v>
      </c>
      <c r="H59" s="183"/>
      <c r="I59" s="183"/>
      <c r="J59" s="184"/>
      <c r="K59" s="341"/>
    </row>
    <row r="60" spans="1:15" ht="27" customHeight="1">
      <c r="A60" s="302"/>
      <c r="B60" s="305"/>
      <c r="C60" s="308"/>
      <c r="D60" s="553" t="s">
        <v>114</v>
      </c>
      <c r="E60" s="726" t="s">
        <v>76</v>
      </c>
      <c r="F60" s="108"/>
      <c r="G60" s="240" t="s">
        <v>24</v>
      </c>
      <c r="H60" s="241">
        <f>58/3.4528*1000</f>
        <v>16798</v>
      </c>
      <c r="I60" s="241">
        <f>58/3.4528*1000</f>
        <v>16798</v>
      </c>
      <c r="J60" s="243"/>
      <c r="K60" s="341"/>
    </row>
    <row r="61" spans="1:15" ht="26.25" customHeight="1">
      <c r="A61" s="302"/>
      <c r="B61" s="305"/>
      <c r="C61" s="308"/>
      <c r="D61" s="849"/>
      <c r="E61" s="732"/>
      <c r="F61" s="128"/>
      <c r="G61" s="31" t="s">
        <v>35</v>
      </c>
      <c r="H61" s="158">
        <v>0</v>
      </c>
      <c r="I61" s="158">
        <v>0</v>
      </c>
      <c r="J61" s="282"/>
      <c r="K61" s="341"/>
    </row>
    <row r="62" spans="1:15" ht="12.75" customHeight="1">
      <c r="A62" s="302"/>
      <c r="B62" s="305"/>
      <c r="C62" s="311"/>
      <c r="D62" s="728" t="s">
        <v>71</v>
      </c>
      <c r="E62" s="731" t="s">
        <v>76</v>
      </c>
      <c r="F62" s="130"/>
      <c r="G62" s="90" t="s">
        <v>24</v>
      </c>
      <c r="H62" s="185"/>
      <c r="I62" s="185"/>
      <c r="J62" s="186"/>
      <c r="K62" s="341"/>
    </row>
    <row r="63" spans="1:15">
      <c r="A63" s="302"/>
      <c r="B63" s="305"/>
      <c r="C63" s="311"/>
      <c r="D63" s="728"/>
      <c r="E63" s="850"/>
      <c r="F63" s="130"/>
      <c r="G63" s="92" t="s">
        <v>51</v>
      </c>
      <c r="H63" s="156"/>
      <c r="I63" s="156"/>
      <c r="J63" s="164"/>
      <c r="K63" s="341"/>
    </row>
    <row r="64" spans="1:15">
      <c r="A64" s="302"/>
      <c r="B64" s="305"/>
      <c r="C64" s="311"/>
      <c r="D64" s="728"/>
      <c r="E64" s="850"/>
      <c r="F64" s="130"/>
      <c r="G64" s="91" t="s">
        <v>49</v>
      </c>
      <c r="H64" s="157"/>
      <c r="I64" s="157"/>
      <c r="J64" s="188"/>
      <c r="K64" s="341"/>
    </row>
    <row r="65" spans="1:11">
      <c r="A65" s="302"/>
      <c r="B65" s="305"/>
      <c r="C65" s="308"/>
      <c r="D65" s="728"/>
      <c r="E65" s="850"/>
      <c r="F65" s="130"/>
      <c r="G65" s="31" t="s">
        <v>48</v>
      </c>
      <c r="H65" s="158"/>
      <c r="I65" s="158"/>
      <c r="J65" s="160"/>
      <c r="K65" s="341"/>
    </row>
    <row r="66" spans="1:11" ht="14.25" customHeight="1" thickBot="1">
      <c r="A66" s="302"/>
      <c r="B66" s="305"/>
      <c r="C66" s="311"/>
      <c r="D66" s="314"/>
      <c r="E66" s="851"/>
      <c r="F66" s="130"/>
      <c r="G66" s="34" t="s">
        <v>6</v>
      </c>
      <c r="H66" s="168">
        <f>SUM(H57:H65)</f>
        <v>66468</v>
      </c>
      <c r="I66" s="168">
        <f>SUM(I57:I65)</f>
        <v>66468</v>
      </c>
      <c r="J66" s="168">
        <f>SUM(J58:J65)</f>
        <v>0</v>
      </c>
      <c r="K66" s="341"/>
    </row>
    <row r="67" spans="1:11" ht="15.75" customHeight="1">
      <c r="A67" s="323" t="s">
        <v>5</v>
      </c>
      <c r="B67" s="324" t="s">
        <v>25</v>
      </c>
      <c r="C67" s="310" t="s">
        <v>31</v>
      </c>
      <c r="D67" s="224" t="s">
        <v>97</v>
      </c>
      <c r="E67" s="720" t="s">
        <v>99</v>
      </c>
      <c r="F67" s="151" t="s">
        <v>26</v>
      </c>
      <c r="G67" s="225"/>
      <c r="H67" s="226"/>
      <c r="I67" s="226"/>
      <c r="J67" s="227"/>
      <c r="K67" s="341"/>
    </row>
    <row r="68" spans="1:11" ht="18.75" customHeight="1">
      <c r="A68" s="319"/>
      <c r="B68" s="321"/>
      <c r="C68" s="150"/>
      <c r="D68" s="570" t="s">
        <v>43</v>
      </c>
      <c r="E68" s="721"/>
      <c r="F68" s="153"/>
      <c r="G68" s="223" t="s">
        <v>34</v>
      </c>
      <c r="H68" s="185">
        <f>37709+13021</f>
        <v>50730</v>
      </c>
      <c r="I68" s="185">
        <f>37709+13021</f>
        <v>50730</v>
      </c>
      <c r="J68" s="333"/>
      <c r="K68" s="341"/>
    </row>
    <row r="69" spans="1:11" ht="18" customHeight="1">
      <c r="A69" s="319"/>
      <c r="B69" s="321"/>
      <c r="C69" s="266"/>
      <c r="D69" s="584"/>
      <c r="E69" s="721"/>
      <c r="F69" s="153"/>
      <c r="G69" s="223" t="s">
        <v>35</v>
      </c>
      <c r="H69" s="185">
        <v>19142</v>
      </c>
      <c r="I69" s="185">
        <v>19142</v>
      </c>
      <c r="J69" s="333"/>
      <c r="K69" s="341"/>
    </row>
    <row r="70" spans="1:11" ht="18" customHeight="1">
      <c r="A70" s="319"/>
      <c r="B70" s="321"/>
      <c r="C70" s="266"/>
      <c r="D70" s="570" t="s">
        <v>83</v>
      </c>
      <c r="E70" s="721"/>
      <c r="F70" s="153"/>
      <c r="G70" s="89" t="s">
        <v>34</v>
      </c>
      <c r="H70" s="157">
        <v>3400</v>
      </c>
      <c r="I70" s="157">
        <v>3400</v>
      </c>
      <c r="J70" s="334"/>
      <c r="K70" s="341"/>
    </row>
    <row r="71" spans="1:11" ht="27" customHeight="1">
      <c r="A71" s="319"/>
      <c r="B71" s="321"/>
      <c r="C71" s="266"/>
      <c r="D71" s="583"/>
      <c r="E71" s="721"/>
      <c r="F71" s="153"/>
      <c r="G71" s="89" t="s">
        <v>125</v>
      </c>
      <c r="H71" s="157">
        <v>93962</v>
      </c>
      <c r="I71" s="157">
        <v>93962</v>
      </c>
      <c r="J71" s="188"/>
      <c r="K71" s="341"/>
    </row>
    <row r="72" spans="1:11" ht="18.75" customHeight="1">
      <c r="A72" s="319"/>
      <c r="B72" s="321"/>
      <c r="C72" s="266"/>
      <c r="D72" s="584"/>
      <c r="E72" s="721"/>
      <c r="F72" s="153"/>
      <c r="G72" s="267"/>
      <c r="H72" s="156"/>
      <c r="I72" s="156"/>
      <c r="J72" s="164"/>
      <c r="K72" s="341"/>
    </row>
    <row r="73" spans="1:11" ht="13.5" thickBot="1">
      <c r="A73" s="303"/>
      <c r="B73" s="306"/>
      <c r="C73" s="109"/>
      <c r="D73" s="725"/>
      <c r="E73" s="722"/>
      <c r="F73" s="131"/>
      <c r="G73" s="36" t="s">
        <v>6</v>
      </c>
      <c r="H73" s="168">
        <f>SUM(H68:H72)</f>
        <v>167234</v>
      </c>
      <c r="I73" s="168">
        <f>SUM(I68:I72)</f>
        <v>167234</v>
      </c>
      <c r="J73" s="168">
        <f>SUM(J68:J72)</f>
        <v>0</v>
      </c>
      <c r="K73" s="341"/>
    </row>
    <row r="74" spans="1:11" ht="13.5" thickBot="1">
      <c r="A74" s="78" t="s">
        <v>5</v>
      </c>
      <c r="B74" s="306" t="s">
        <v>25</v>
      </c>
      <c r="C74" s="712" t="s">
        <v>8</v>
      </c>
      <c r="D74" s="712"/>
      <c r="E74" s="712"/>
      <c r="F74" s="712"/>
      <c r="G74" s="712"/>
      <c r="H74" s="189">
        <f>H73+H66+H55+H49</f>
        <v>400693</v>
      </c>
      <c r="I74" s="189">
        <f t="shared" ref="I74:J74" si="9">I73+I66+I55+I49</f>
        <v>400693</v>
      </c>
      <c r="J74" s="335">
        <f t="shared" si="9"/>
        <v>0</v>
      </c>
      <c r="K74" s="341"/>
    </row>
    <row r="75" spans="1:11" ht="13.5" thickBot="1">
      <c r="A75" s="76" t="s">
        <v>5</v>
      </c>
      <c r="B75" s="4" t="s">
        <v>31</v>
      </c>
      <c r="C75" s="716" t="s">
        <v>115</v>
      </c>
      <c r="D75" s="717"/>
      <c r="E75" s="717"/>
      <c r="F75" s="717"/>
      <c r="G75" s="718"/>
      <c r="H75" s="718"/>
      <c r="I75" s="718"/>
      <c r="J75" s="820"/>
      <c r="K75" s="341"/>
    </row>
    <row r="76" spans="1:11" ht="12.75" customHeight="1">
      <c r="A76" s="323" t="s">
        <v>5</v>
      </c>
      <c r="B76" s="324" t="s">
        <v>31</v>
      </c>
      <c r="C76" s="310" t="s">
        <v>5</v>
      </c>
      <c r="D76" s="846" t="s">
        <v>81</v>
      </c>
      <c r="E76" s="688" t="s">
        <v>55</v>
      </c>
      <c r="F76" s="706" t="s">
        <v>36</v>
      </c>
      <c r="G76" s="139" t="s">
        <v>34</v>
      </c>
      <c r="H76" s="170">
        <v>0</v>
      </c>
      <c r="I76" s="170">
        <v>0</v>
      </c>
      <c r="J76" s="290"/>
      <c r="K76" s="341"/>
    </row>
    <row r="77" spans="1:11">
      <c r="A77" s="319"/>
      <c r="B77" s="321"/>
      <c r="C77" s="311"/>
      <c r="D77" s="847"/>
      <c r="E77" s="689"/>
      <c r="F77" s="707"/>
      <c r="G77" s="140" t="s">
        <v>24</v>
      </c>
      <c r="H77" s="264">
        <f>152.6/3.4528*1000</f>
        <v>44196</v>
      </c>
      <c r="I77" s="264">
        <f>152.6/3.4528*1000</f>
        <v>44196</v>
      </c>
      <c r="J77" s="291"/>
      <c r="K77" s="341"/>
    </row>
    <row r="78" spans="1:11" ht="16.5" customHeight="1" thickBot="1">
      <c r="A78" s="320"/>
      <c r="B78" s="322"/>
      <c r="C78" s="312"/>
      <c r="D78" s="848"/>
      <c r="E78" s="690"/>
      <c r="F78" s="708"/>
      <c r="G78" s="37" t="s">
        <v>6</v>
      </c>
      <c r="H78" s="191">
        <f>H77+H76</f>
        <v>44196</v>
      </c>
      <c r="I78" s="168">
        <f t="shared" ref="I78" si="10">I77+I76</f>
        <v>44196</v>
      </c>
      <c r="J78" s="289"/>
      <c r="K78" s="341"/>
    </row>
    <row r="79" spans="1:11" ht="21" customHeight="1">
      <c r="A79" s="823" t="s">
        <v>5</v>
      </c>
      <c r="B79" s="806" t="s">
        <v>31</v>
      </c>
      <c r="C79" s="592" t="s">
        <v>7</v>
      </c>
      <c r="D79" s="595" t="s">
        <v>118</v>
      </c>
      <c r="E79" s="808" t="s">
        <v>100</v>
      </c>
      <c r="F79" s="236" t="s">
        <v>36</v>
      </c>
      <c r="G79" s="46" t="s">
        <v>34</v>
      </c>
      <c r="H79" s="268">
        <f>32.4/3.4528*1000</f>
        <v>9384</v>
      </c>
      <c r="I79" s="170">
        <f>32.4/3.4528*1000</f>
        <v>9384</v>
      </c>
      <c r="J79" s="192"/>
      <c r="K79" s="341"/>
    </row>
    <row r="80" spans="1:11" ht="16.5" customHeight="1">
      <c r="A80" s="823"/>
      <c r="B80" s="806"/>
      <c r="C80" s="592"/>
      <c r="D80" s="595"/>
      <c r="E80" s="809"/>
      <c r="F80" s="256" t="s">
        <v>26</v>
      </c>
      <c r="G80" s="250" t="s">
        <v>34</v>
      </c>
      <c r="H80" s="241">
        <v>0</v>
      </c>
      <c r="I80" s="241">
        <v>0</v>
      </c>
      <c r="J80" s="288"/>
      <c r="K80" s="341"/>
    </row>
    <row r="81" spans="1:27" ht="16.5" customHeight="1">
      <c r="A81" s="823"/>
      <c r="B81" s="806"/>
      <c r="C81" s="592"/>
      <c r="D81" s="595"/>
      <c r="E81" s="809"/>
      <c r="F81" s="256"/>
      <c r="G81" s="252" t="s">
        <v>35</v>
      </c>
      <c r="H81" s="158">
        <f>25343-18148</f>
        <v>7195</v>
      </c>
      <c r="I81" s="158">
        <f>25343-18148</f>
        <v>7195</v>
      </c>
      <c r="J81" s="286"/>
      <c r="K81" s="341"/>
    </row>
    <row r="82" spans="1:27" ht="15" customHeight="1" thickBot="1">
      <c r="A82" s="824"/>
      <c r="B82" s="807"/>
      <c r="C82" s="593"/>
      <c r="D82" s="596"/>
      <c r="E82" s="810"/>
      <c r="F82" s="257"/>
      <c r="G82" s="35" t="s">
        <v>6</v>
      </c>
      <c r="H82" s="176">
        <f>SUM(H79:H81)</f>
        <v>16579</v>
      </c>
      <c r="I82" s="167">
        <f>SUM(I79:I81)</f>
        <v>16579</v>
      </c>
      <c r="J82" s="287"/>
      <c r="K82" s="341"/>
    </row>
    <row r="83" spans="1:27" ht="12.75" customHeight="1">
      <c r="A83" s="845" t="s">
        <v>5</v>
      </c>
      <c r="B83" s="819" t="s">
        <v>31</v>
      </c>
      <c r="C83" s="591" t="s">
        <v>25</v>
      </c>
      <c r="D83" s="594" t="s">
        <v>64</v>
      </c>
      <c r="E83" s="744" t="s">
        <v>55</v>
      </c>
      <c r="F83" s="747" t="s">
        <v>36</v>
      </c>
      <c r="G83" s="120" t="s">
        <v>24</v>
      </c>
      <c r="H83" s="230">
        <f>135.4/3.4528*1000</f>
        <v>39215</v>
      </c>
      <c r="I83" s="157">
        <f>135.4/3.4528*1000</f>
        <v>39215</v>
      </c>
      <c r="J83" s="163"/>
      <c r="K83" s="341"/>
    </row>
    <row r="84" spans="1:27">
      <c r="A84" s="823"/>
      <c r="B84" s="806"/>
      <c r="C84" s="592"/>
      <c r="D84" s="595"/>
      <c r="E84" s="745"/>
      <c r="F84" s="748"/>
      <c r="G84" s="120" t="s">
        <v>51</v>
      </c>
      <c r="H84" s="230">
        <f>630.9/3.4528*1000</f>
        <v>182721</v>
      </c>
      <c r="I84" s="157">
        <f>630.9/3.4528*1000</f>
        <v>182721</v>
      </c>
      <c r="J84" s="188"/>
      <c r="K84" s="341"/>
    </row>
    <row r="85" spans="1:27">
      <c r="A85" s="823"/>
      <c r="B85" s="806"/>
      <c r="C85" s="592"/>
      <c r="D85" s="595"/>
      <c r="E85" s="745"/>
      <c r="F85" s="748"/>
      <c r="G85" s="233" t="s">
        <v>24</v>
      </c>
      <c r="H85" s="298">
        <v>337557</v>
      </c>
      <c r="I85" s="298">
        <v>337557</v>
      </c>
      <c r="J85" s="164">
        <f>I85-H85</f>
        <v>0</v>
      </c>
      <c r="K85" s="341"/>
    </row>
    <row r="86" spans="1:27" ht="13.5" thickBot="1">
      <c r="A86" s="824"/>
      <c r="B86" s="807"/>
      <c r="C86" s="593"/>
      <c r="D86" s="596"/>
      <c r="E86" s="746"/>
      <c r="F86" s="749"/>
      <c r="G86" s="34" t="s">
        <v>6</v>
      </c>
      <c r="H86" s="169">
        <f>SUM(H83:H85)</f>
        <v>559493</v>
      </c>
      <c r="I86" s="168">
        <f>SUM(I83:I85)</f>
        <v>559493</v>
      </c>
      <c r="J86" s="168">
        <f>SUM(J83:J85)</f>
        <v>0</v>
      </c>
      <c r="K86" s="341"/>
    </row>
    <row r="87" spans="1:27" ht="12.75" customHeight="1">
      <c r="A87" s="827" t="s">
        <v>5</v>
      </c>
      <c r="B87" s="830" t="s">
        <v>31</v>
      </c>
      <c r="C87" s="833" t="s">
        <v>31</v>
      </c>
      <c r="D87" s="836" t="s">
        <v>90</v>
      </c>
      <c r="E87" s="839" t="s">
        <v>104</v>
      </c>
      <c r="F87" s="842" t="s">
        <v>36</v>
      </c>
      <c r="G87" s="32" t="s">
        <v>48</v>
      </c>
      <c r="H87" s="269"/>
      <c r="I87" s="193"/>
      <c r="J87" s="325"/>
      <c r="K87" s="341"/>
    </row>
    <row r="88" spans="1:27" ht="16.5" customHeight="1">
      <c r="A88" s="828"/>
      <c r="B88" s="831"/>
      <c r="C88" s="834"/>
      <c r="D88" s="837"/>
      <c r="E88" s="840"/>
      <c r="F88" s="843"/>
      <c r="G88" s="33" t="s">
        <v>34</v>
      </c>
      <c r="H88" s="270"/>
      <c r="I88" s="194"/>
      <c r="J88" s="326"/>
      <c r="K88" s="341"/>
    </row>
    <row r="89" spans="1:27" ht="13.5" thickBot="1">
      <c r="A89" s="829"/>
      <c r="B89" s="832"/>
      <c r="C89" s="835"/>
      <c r="D89" s="838"/>
      <c r="E89" s="841"/>
      <c r="F89" s="844"/>
      <c r="G89" s="38" t="s">
        <v>6</v>
      </c>
      <c r="H89" s="271">
        <f>H88</f>
        <v>0</v>
      </c>
      <c r="I89" s="195">
        <f>I88</f>
        <v>0</v>
      </c>
      <c r="J89" s="167"/>
      <c r="K89" s="341"/>
    </row>
    <row r="90" spans="1:27" ht="13.5" thickBot="1">
      <c r="A90" s="303" t="s">
        <v>7</v>
      </c>
      <c r="B90" s="306" t="s">
        <v>31</v>
      </c>
      <c r="C90" s="752" t="s">
        <v>8</v>
      </c>
      <c r="D90" s="585"/>
      <c r="E90" s="585"/>
      <c r="F90" s="585"/>
      <c r="G90" s="585"/>
      <c r="H90" s="177">
        <f>H89+H82+H78+H86</f>
        <v>620268</v>
      </c>
      <c r="I90" s="173">
        <f>I89+I82+I78+I86</f>
        <v>620268</v>
      </c>
      <c r="J90" s="173">
        <f t="shared" ref="J90" si="11">J89+J82+J78+J86</f>
        <v>0</v>
      </c>
      <c r="K90" s="341"/>
    </row>
    <row r="91" spans="1:27" ht="13.5" thickBot="1">
      <c r="A91" s="77" t="s">
        <v>5</v>
      </c>
      <c r="B91" s="825" t="s">
        <v>9</v>
      </c>
      <c r="C91" s="826"/>
      <c r="D91" s="826"/>
      <c r="E91" s="826"/>
      <c r="F91" s="826"/>
      <c r="G91" s="826"/>
      <c r="H91" s="272">
        <f>H90+H74+H42+H34</f>
        <v>8403629</v>
      </c>
      <c r="I91" s="196">
        <f>I90+I74+I42+I34</f>
        <v>8888346</v>
      </c>
      <c r="J91" s="330">
        <f>J90+J74+J42+J34</f>
        <v>484717</v>
      </c>
      <c r="K91" s="341"/>
    </row>
    <row r="92" spans="1:27" ht="13.5" thickBot="1">
      <c r="A92" s="11" t="s">
        <v>30</v>
      </c>
      <c r="B92" s="750" t="s">
        <v>65</v>
      </c>
      <c r="C92" s="751"/>
      <c r="D92" s="751"/>
      <c r="E92" s="751"/>
      <c r="F92" s="751"/>
      <c r="G92" s="751"/>
      <c r="H92" s="273">
        <f>H91</f>
        <v>8403629</v>
      </c>
      <c r="I92" s="197">
        <f>I91</f>
        <v>8888346</v>
      </c>
      <c r="J92" s="331">
        <f>J91</f>
        <v>484717</v>
      </c>
      <c r="K92" s="346"/>
      <c r="L92" s="43"/>
      <c r="M92" s="43"/>
      <c r="N92" s="43"/>
      <c r="O92" s="43"/>
      <c r="P92" s="43"/>
      <c r="Q92" s="43"/>
      <c r="R92" s="43"/>
      <c r="S92" s="43"/>
      <c r="T92" s="43"/>
      <c r="U92" s="43"/>
      <c r="V92" s="43"/>
      <c r="W92" s="43"/>
      <c r="X92" s="43"/>
      <c r="Y92" s="43"/>
      <c r="Z92" s="43"/>
      <c r="AA92" s="43"/>
    </row>
    <row r="93" spans="1:27" s="16" customFormat="1" ht="12.75" customHeight="1">
      <c r="A93" s="821"/>
      <c r="B93" s="822"/>
      <c r="C93" s="822"/>
      <c r="D93" s="822"/>
      <c r="E93" s="822"/>
      <c r="F93" s="822"/>
      <c r="G93" s="822"/>
      <c r="H93" s="57"/>
      <c r="I93" s="57"/>
      <c r="J93" s="58"/>
      <c r="K93" s="43"/>
      <c r="L93" s="43"/>
      <c r="M93" s="43"/>
      <c r="N93" s="43"/>
      <c r="O93" s="43"/>
      <c r="P93" s="43"/>
      <c r="Q93" s="43"/>
      <c r="R93" s="43"/>
      <c r="S93" s="43"/>
      <c r="T93" s="43"/>
      <c r="U93" s="43"/>
      <c r="V93" s="43"/>
      <c r="W93" s="43"/>
      <c r="X93" s="43"/>
      <c r="Y93" s="43"/>
      <c r="Z93" s="43"/>
      <c r="AA93" s="43"/>
    </row>
    <row r="94" spans="1:27" s="16" customFormat="1" ht="16.5" customHeight="1" thickBot="1">
      <c r="A94" s="788" t="s">
        <v>12</v>
      </c>
      <c r="B94" s="788"/>
      <c r="C94" s="788"/>
      <c r="D94" s="788"/>
      <c r="E94" s="788"/>
      <c r="F94" s="788"/>
      <c r="G94" s="788"/>
      <c r="H94" s="61"/>
      <c r="I94" s="61"/>
      <c r="J94" s="61"/>
      <c r="K94" s="43"/>
      <c r="L94" s="43"/>
      <c r="M94" s="43"/>
      <c r="N94" s="43"/>
      <c r="O94" s="43"/>
      <c r="P94" s="43"/>
      <c r="Q94" s="43"/>
      <c r="R94" s="43"/>
      <c r="S94" s="43"/>
      <c r="T94" s="43"/>
      <c r="U94" s="43"/>
      <c r="V94" s="43"/>
      <c r="W94" s="43"/>
      <c r="X94" s="43"/>
      <c r="Y94" s="43"/>
      <c r="Z94" s="43"/>
      <c r="AA94" s="43"/>
    </row>
    <row r="95" spans="1:27" ht="53.25" customHeight="1" thickBot="1">
      <c r="A95" s="789" t="s">
        <v>10</v>
      </c>
      <c r="B95" s="790"/>
      <c r="C95" s="790"/>
      <c r="D95" s="790"/>
      <c r="E95" s="790"/>
      <c r="F95" s="790"/>
      <c r="G95" s="791"/>
      <c r="H95" s="202" t="s">
        <v>82</v>
      </c>
      <c r="I95" s="48" t="s">
        <v>123</v>
      </c>
      <c r="J95" s="48" t="s">
        <v>126</v>
      </c>
    </row>
    <row r="96" spans="1:27">
      <c r="A96" s="792" t="s">
        <v>13</v>
      </c>
      <c r="B96" s="793"/>
      <c r="C96" s="793"/>
      <c r="D96" s="793"/>
      <c r="E96" s="793"/>
      <c r="F96" s="793"/>
      <c r="G96" s="794"/>
      <c r="H96" s="198">
        <f>H97+H103+H104</f>
        <v>7173414</v>
      </c>
      <c r="I96" s="198">
        <f>I97+I103+I104</f>
        <v>7658131</v>
      </c>
      <c r="J96" s="198">
        <f>J97+J103+J104</f>
        <v>484717</v>
      </c>
    </row>
    <row r="97" spans="1:11" ht="12.75" customHeight="1">
      <c r="A97" s="782" t="s">
        <v>101</v>
      </c>
      <c r="B97" s="783"/>
      <c r="C97" s="783"/>
      <c r="D97" s="783"/>
      <c r="E97" s="783"/>
      <c r="F97" s="783"/>
      <c r="G97" s="784"/>
      <c r="H97" s="199">
        <f>H98+H99+H100+H101+H102</f>
        <v>5913997</v>
      </c>
      <c r="I97" s="199">
        <f>I98+I99+I100+I101+I102</f>
        <v>6398714</v>
      </c>
      <c r="J97" s="199">
        <f>J98+J99+J100+J101+J102</f>
        <v>484717</v>
      </c>
    </row>
    <row r="98" spans="1:11">
      <c r="A98" s="785" t="s">
        <v>18</v>
      </c>
      <c r="B98" s="786"/>
      <c r="C98" s="786"/>
      <c r="D98" s="786"/>
      <c r="E98" s="786"/>
      <c r="F98" s="786"/>
      <c r="G98" s="787"/>
      <c r="H98" s="160">
        <f>SUMIF(G13:G92,"SB",H13:H92)</f>
        <v>437766</v>
      </c>
      <c r="I98" s="160">
        <f>SUMIF(G13:G92,"SB",I13:I92)</f>
        <v>922483</v>
      </c>
      <c r="J98" s="160">
        <f>SUMIF(G13:G92,"SB",J13:J92)</f>
        <v>484717</v>
      </c>
    </row>
    <row r="99" spans="1:11" ht="30" customHeight="1">
      <c r="A99" s="768" t="s">
        <v>19</v>
      </c>
      <c r="B99" s="769"/>
      <c r="C99" s="769"/>
      <c r="D99" s="769"/>
      <c r="E99" s="769"/>
      <c r="F99" s="769"/>
      <c r="G99" s="770"/>
      <c r="H99" s="160">
        <f>SUMIF(G13:G91,"SB(AA)",H13:H91)</f>
        <v>384615</v>
      </c>
      <c r="I99" s="160">
        <f>SUMIF(G13:G91,"SB(AA)",I13:I91)</f>
        <v>384615</v>
      </c>
      <c r="J99" s="160">
        <f>SUMIF(G13:G91,"SB(AA)",J13:J91)</f>
        <v>0</v>
      </c>
    </row>
    <row r="100" spans="1:11">
      <c r="A100" s="768" t="s">
        <v>73</v>
      </c>
      <c r="B100" s="769"/>
      <c r="C100" s="769"/>
      <c r="D100" s="769"/>
      <c r="E100" s="769"/>
      <c r="F100" s="769"/>
      <c r="G100" s="770"/>
      <c r="H100" s="160">
        <f>SUMIF(G13:G92,"SB(VR)",H13:H92)</f>
        <v>4814933</v>
      </c>
      <c r="I100" s="160">
        <f>SUMIF(G13:G92,"SB(VR)",I13:I92)</f>
        <v>4814933</v>
      </c>
      <c r="J100" s="160">
        <f>SUMIF(G13:G92,"SB(VR)",J13:J92)</f>
        <v>0</v>
      </c>
    </row>
    <row r="101" spans="1:11">
      <c r="A101" s="768" t="s">
        <v>21</v>
      </c>
      <c r="B101" s="769"/>
      <c r="C101" s="769"/>
      <c r="D101" s="769"/>
      <c r="E101" s="769"/>
      <c r="F101" s="769"/>
      <c r="G101" s="770"/>
      <c r="H101" s="160">
        <f>SUMIF(G13:G92,"SB(P)",H13:H92)</f>
        <v>182721</v>
      </c>
      <c r="I101" s="160">
        <f>SUMIF(G13:G92,"SB(P)",I13:I92)</f>
        <v>182721</v>
      </c>
      <c r="J101" s="160">
        <f>SUMIF(G13:G92,"SB(P)",J13:J92)</f>
        <v>0</v>
      </c>
    </row>
    <row r="102" spans="1:11" ht="15" customHeight="1">
      <c r="A102" s="768" t="s">
        <v>124</v>
      </c>
      <c r="B102" s="771"/>
      <c r="C102" s="771"/>
      <c r="D102" s="771"/>
      <c r="E102" s="771"/>
      <c r="F102" s="771"/>
      <c r="G102" s="772"/>
      <c r="H102" s="160">
        <f>SUMIF(G13:G92,"SB(VB)",H13:H92)</f>
        <v>93962</v>
      </c>
      <c r="I102" s="160">
        <f>SUMIF(G13:G92,"SB(VB)",I13:I92)</f>
        <v>93962</v>
      </c>
      <c r="J102" s="160">
        <f>SUMIF(G13:G92,"SB(VB)",J13:J92)</f>
        <v>0</v>
      </c>
    </row>
    <row r="103" spans="1:11" ht="26.25" customHeight="1">
      <c r="A103" s="762" t="s">
        <v>20</v>
      </c>
      <c r="B103" s="763"/>
      <c r="C103" s="763"/>
      <c r="D103" s="763"/>
      <c r="E103" s="763"/>
      <c r="F103" s="763"/>
      <c r="G103" s="764"/>
      <c r="H103" s="158">
        <f>SUMIF(G15:G92,"SB(AAL)",H15:H92)</f>
        <v>52837</v>
      </c>
      <c r="I103" s="158">
        <f>SUMIF(G15:G92,"SB(AAL)",I15:I92)</f>
        <v>52837</v>
      </c>
      <c r="J103" s="158">
        <f>SUMIF(G15:G92,"SB(AAL)",J15:J92)</f>
        <v>0</v>
      </c>
      <c r="K103" s="47"/>
    </row>
    <row r="104" spans="1:11" ht="15.75" customHeight="1">
      <c r="A104" s="762" t="s">
        <v>75</v>
      </c>
      <c r="B104" s="763"/>
      <c r="C104" s="763"/>
      <c r="D104" s="763"/>
      <c r="E104" s="763"/>
      <c r="F104" s="763"/>
      <c r="G104" s="764"/>
      <c r="H104" s="158">
        <f>SUMIF(G13:G90,"SB(VRL)",H13:H92)</f>
        <v>1206580</v>
      </c>
      <c r="I104" s="158">
        <f>SUMIF(G13:G92,"SB(VRL)",I13:I92)</f>
        <v>1206580</v>
      </c>
      <c r="J104" s="158">
        <f>SUMIF(G15:G92,"SB(VRL)",J15:J92)</f>
        <v>0</v>
      </c>
    </row>
    <row r="105" spans="1:11">
      <c r="A105" s="765" t="s">
        <v>14</v>
      </c>
      <c r="B105" s="766"/>
      <c r="C105" s="766"/>
      <c r="D105" s="766"/>
      <c r="E105" s="766"/>
      <c r="F105" s="766"/>
      <c r="G105" s="767"/>
      <c r="H105" s="200">
        <f>H106+H107+H108</f>
        <v>1230215</v>
      </c>
      <c r="I105" s="200">
        <f>I106+I107+I108</f>
        <v>1230215</v>
      </c>
      <c r="J105" s="200">
        <f>J106+J107+J108</f>
        <v>0</v>
      </c>
    </row>
    <row r="106" spans="1:11">
      <c r="A106" s="756" t="s">
        <v>22</v>
      </c>
      <c r="B106" s="757"/>
      <c r="C106" s="757"/>
      <c r="D106" s="757"/>
      <c r="E106" s="757"/>
      <c r="F106" s="757"/>
      <c r="G106" s="758"/>
      <c r="H106" s="160">
        <f>SUMIF(G13:G92,"ES",H13:H92)</f>
        <v>1055317</v>
      </c>
      <c r="I106" s="160">
        <f>SUMIF(G13:G92,"ES",I13:I92)</f>
        <v>1055317</v>
      </c>
      <c r="J106" s="160">
        <f>SUMIF(G13:G92,"ES",J13:J92)</f>
        <v>0</v>
      </c>
    </row>
    <row r="107" spans="1:11">
      <c r="A107" s="759" t="s">
        <v>23</v>
      </c>
      <c r="B107" s="760"/>
      <c r="C107" s="760"/>
      <c r="D107" s="760"/>
      <c r="E107" s="760"/>
      <c r="F107" s="760"/>
      <c r="G107" s="761"/>
      <c r="H107" s="160">
        <f>SUMIF(G15:G92,"LRVB",H15:H92)</f>
        <v>57631</v>
      </c>
      <c r="I107" s="160">
        <f>SUMIF(G15:G92,"LRVB",I15:I92)</f>
        <v>57631</v>
      </c>
      <c r="J107" s="160">
        <f>SUMIF(G15:G92,"LRVB",J15:J92)</f>
        <v>0</v>
      </c>
    </row>
    <row r="108" spans="1:11">
      <c r="A108" s="759" t="s">
        <v>66</v>
      </c>
      <c r="B108" s="760"/>
      <c r="C108" s="760"/>
      <c r="D108" s="760"/>
      <c r="E108" s="760"/>
      <c r="F108" s="760"/>
      <c r="G108" s="761"/>
      <c r="H108" s="160">
        <f>SUMIF(G13:G92,"Kt",H13:H92)</f>
        <v>117267</v>
      </c>
      <c r="I108" s="160">
        <f>SUMIF(G13:G92,"Kt",I13:I92)</f>
        <v>117267</v>
      </c>
      <c r="J108" s="160">
        <f>SUMIF(G13:G92,"Kt",J13:J92)</f>
        <v>0</v>
      </c>
    </row>
    <row r="109" spans="1:11" ht="13.5" thickBot="1">
      <c r="A109" s="753" t="s">
        <v>15</v>
      </c>
      <c r="B109" s="754"/>
      <c r="C109" s="754"/>
      <c r="D109" s="754"/>
      <c r="E109" s="754"/>
      <c r="F109" s="754"/>
      <c r="G109" s="755"/>
      <c r="H109" s="201">
        <f>H105+H96</f>
        <v>8403629</v>
      </c>
      <c r="I109" s="201">
        <f>I105+I96</f>
        <v>8888346</v>
      </c>
      <c r="J109" s="201">
        <f>J105+J96</f>
        <v>484717</v>
      </c>
    </row>
    <row r="112" spans="1:11">
      <c r="A112" s="2"/>
      <c r="B112" s="2"/>
      <c r="C112" s="2"/>
      <c r="D112" s="2"/>
      <c r="E112" s="2"/>
      <c r="F112" s="2"/>
      <c r="G112" s="2"/>
      <c r="H112" s="59"/>
      <c r="I112" s="59"/>
      <c r="J112" s="59"/>
    </row>
    <row r="114" spans="1:9">
      <c r="A114" s="2"/>
      <c r="B114" s="2"/>
      <c r="C114" s="2"/>
      <c r="D114" s="2"/>
      <c r="E114" s="2"/>
      <c r="F114" s="2"/>
      <c r="G114" s="2"/>
      <c r="H114" s="59"/>
      <c r="I114" s="59"/>
    </row>
  </sheetData>
  <mergeCells count="125">
    <mergeCell ref="K28:K31"/>
    <mergeCell ref="H1:J1"/>
    <mergeCell ref="A2:J2"/>
    <mergeCell ref="A3:J3"/>
    <mergeCell ref="A4:J4"/>
    <mergeCell ref="A6:A8"/>
    <mergeCell ref="B6:B8"/>
    <mergeCell ref="C6:C8"/>
    <mergeCell ref="D6:D8"/>
    <mergeCell ref="E6:E8"/>
    <mergeCell ref="F6:F8"/>
    <mergeCell ref="I6:I8"/>
    <mergeCell ref="A9:J9"/>
    <mergeCell ref="A10:J10"/>
    <mergeCell ref="B11:J11"/>
    <mergeCell ref="C12:J12"/>
    <mergeCell ref="D13:D14"/>
    <mergeCell ref="E13:E17"/>
    <mergeCell ref="F13:F17"/>
    <mergeCell ref="D16:D17"/>
    <mergeCell ref="G6:G8"/>
    <mergeCell ref="H6:H8"/>
    <mergeCell ref="J6:J8"/>
    <mergeCell ref="A23:A24"/>
    <mergeCell ref="B23:B24"/>
    <mergeCell ref="C23:C24"/>
    <mergeCell ref="D23:D24"/>
    <mergeCell ref="E23:E24"/>
    <mergeCell ref="F23:F24"/>
    <mergeCell ref="A19:A21"/>
    <mergeCell ref="B19:B21"/>
    <mergeCell ref="C19:C21"/>
    <mergeCell ref="D19:D20"/>
    <mergeCell ref="E19:E21"/>
    <mergeCell ref="F19:F21"/>
    <mergeCell ref="A28:A31"/>
    <mergeCell ref="B28:B31"/>
    <mergeCell ref="C28:C31"/>
    <mergeCell ref="D28:D31"/>
    <mergeCell ref="E28:E31"/>
    <mergeCell ref="F28:F31"/>
    <mergeCell ref="A25:A27"/>
    <mergeCell ref="B25:B27"/>
    <mergeCell ref="C25:C27"/>
    <mergeCell ref="D25:D27"/>
    <mergeCell ref="F25:F27"/>
    <mergeCell ref="E26:E27"/>
    <mergeCell ref="C34:G34"/>
    <mergeCell ref="C35:J35"/>
    <mergeCell ref="A36:A39"/>
    <mergeCell ref="B36:B39"/>
    <mergeCell ref="C36:C39"/>
    <mergeCell ref="D36:D39"/>
    <mergeCell ref="E36:E39"/>
    <mergeCell ref="F36:F39"/>
    <mergeCell ref="A32:A33"/>
    <mergeCell ref="B32:B33"/>
    <mergeCell ref="C32:C33"/>
    <mergeCell ref="D32:D33"/>
    <mergeCell ref="E32:E33"/>
    <mergeCell ref="F32:F33"/>
    <mergeCell ref="C42:G42"/>
    <mergeCell ref="C43:J43"/>
    <mergeCell ref="E45:E49"/>
    <mergeCell ref="D51:D53"/>
    <mergeCell ref="D47:D48"/>
    <mergeCell ref="A40:A41"/>
    <mergeCell ref="B40:B41"/>
    <mergeCell ref="C40:C41"/>
    <mergeCell ref="D40:D41"/>
    <mergeCell ref="E40:E41"/>
    <mergeCell ref="F40:F41"/>
    <mergeCell ref="D60:D61"/>
    <mergeCell ref="E60:E61"/>
    <mergeCell ref="D62:D65"/>
    <mergeCell ref="E62:E66"/>
    <mergeCell ref="E67:E73"/>
    <mergeCell ref="D68:D69"/>
    <mergeCell ref="D70:D73"/>
    <mergeCell ref="E51:E53"/>
    <mergeCell ref="D54:D55"/>
    <mergeCell ref="D57:D59"/>
    <mergeCell ref="E58:E59"/>
    <mergeCell ref="D83:D86"/>
    <mergeCell ref="E83:E86"/>
    <mergeCell ref="F83:F86"/>
    <mergeCell ref="D76:D78"/>
    <mergeCell ref="E76:E78"/>
    <mergeCell ref="F76:F78"/>
    <mergeCell ref="C79:C82"/>
    <mergeCell ref="D79:D82"/>
    <mergeCell ref="E79:E82"/>
    <mergeCell ref="A107:G107"/>
    <mergeCell ref="A108:G108"/>
    <mergeCell ref="A109:G109"/>
    <mergeCell ref="A99:G99"/>
    <mergeCell ref="A100:G100"/>
    <mergeCell ref="A101:G101"/>
    <mergeCell ref="A103:G103"/>
    <mergeCell ref="A104:G104"/>
    <mergeCell ref="A105:G105"/>
    <mergeCell ref="C74:G74"/>
    <mergeCell ref="C75:J75"/>
    <mergeCell ref="A102:G102"/>
    <mergeCell ref="A106:G106"/>
    <mergeCell ref="A93:G93"/>
    <mergeCell ref="A94:G94"/>
    <mergeCell ref="A95:G95"/>
    <mergeCell ref="A96:G96"/>
    <mergeCell ref="A97:G97"/>
    <mergeCell ref="A98:G98"/>
    <mergeCell ref="C90:G90"/>
    <mergeCell ref="A79:A82"/>
    <mergeCell ref="B79:B82"/>
    <mergeCell ref="B91:G91"/>
    <mergeCell ref="B92:G92"/>
    <mergeCell ref="A87:A89"/>
    <mergeCell ref="B87:B89"/>
    <mergeCell ref="C87:C89"/>
    <mergeCell ref="D87:D89"/>
    <mergeCell ref="E87:E89"/>
    <mergeCell ref="F87:F89"/>
    <mergeCell ref="A83:A86"/>
    <mergeCell ref="B83:B86"/>
    <mergeCell ref="C83:C86"/>
  </mergeCells>
  <pageMargins left="0.78740157480314965" right="0" top="0.39370078740157483" bottom="0.19685039370078741" header="0.31496062992125984" footer="0.31496062992125984"/>
  <pageSetup paperSize="9" scale="85" orientation="portrait" r:id="rId1"/>
  <rowBreaks count="2" manualBreakCount="2">
    <brk id="49" max="10" man="1"/>
    <brk id="92"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4</vt:i4>
      </vt:variant>
    </vt:vector>
  </HeadingPairs>
  <TitlesOfParts>
    <vt:vector size="7" baseType="lpstr">
      <vt:lpstr>Ataskaita</vt:lpstr>
      <vt:lpstr>Priemonių suvestinė</vt:lpstr>
      <vt:lpstr>Lyginamasis variantas</vt:lpstr>
      <vt:lpstr>'Lyginamasis variantas'!Print_Area</vt:lpstr>
      <vt:lpstr>'Priemonių suvestinė'!Print_Area</vt:lpstr>
      <vt:lpstr>'Lyginamasis variantas'!Print_Titles</vt:lpstr>
      <vt:lpstr>'Priemonių suvestinė'!Print_Titles</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2016-03-01T12:46:10Z</cp:lastPrinted>
  <dcterms:created xsi:type="dcterms:W3CDTF">2007-07-27T10:32:34Z</dcterms:created>
  <dcterms:modified xsi:type="dcterms:W3CDTF">2016-03-14T07:28:49Z</dcterms:modified>
</cp:coreProperties>
</file>