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T1-81\"/>
    </mc:Choice>
  </mc:AlternateContent>
  <bookViews>
    <workbookView xWindow="480" yWindow="300" windowWidth="27795" windowHeight="12405"/>
  </bookViews>
  <sheets>
    <sheet name="Aprašymas" sheetId="4" r:id="rId1"/>
    <sheet name="Ataskaita" sheetId="1" r:id="rId2"/>
  </sheets>
  <definedNames>
    <definedName name="_xlnm.Print_Area" localSheetId="1">Ataskaita!$A$1:$O$161</definedName>
    <definedName name="_xlnm.Print_Titles" localSheetId="1">Ataskaita!$4:$6</definedName>
  </definedNames>
  <calcPr calcId="162913"/>
</workbook>
</file>

<file path=xl/calcChain.xml><?xml version="1.0" encoding="utf-8"?>
<calcChain xmlns="http://schemas.openxmlformats.org/spreadsheetml/2006/main">
  <c r="J160" i="1" l="1"/>
  <c r="J159" i="1"/>
  <c r="J158" i="1"/>
  <c r="J156" i="1"/>
  <c r="J155" i="1"/>
  <c r="J154" i="1"/>
  <c r="J152" i="1"/>
  <c r="J151" i="1"/>
  <c r="J150" i="1"/>
  <c r="J78" i="1"/>
  <c r="J81" i="1"/>
  <c r="J99" i="1"/>
  <c r="J110" i="1"/>
  <c r="J115" i="1"/>
  <c r="J113" i="1"/>
  <c r="J136" i="1"/>
  <c r="J135" i="1" l="1"/>
  <c r="J93" i="1"/>
  <c r="J40" i="1"/>
  <c r="I154" i="1"/>
  <c r="J105" i="1" l="1"/>
  <c r="J85" i="1" l="1"/>
  <c r="J83" i="1"/>
  <c r="J86" i="1" s="1"/>
  <c r="J101" i="1"/>
  <c r="J102" i="1" s="1"/>
  <c r="J90" i="1" l="1"/>
  <c r="J94" i="1" l="1"/>
  <c r="J116" i="1" s="1"/>
  <c r="J139" i="1"/>
  <c r="J123" i="1"/>
  <c r="J119" i="1"/>
  <c r="J124" i="1" l="1"/>
  <c r="J65" i="1"/>
  <c r="J63" i="1"/>
  <c r="J61" i="1"/>
  <c r="J59" i="1"/>
  <c r="J56" i="1"/>
  <c r="J54" i="1"/>
  <c r="J52" i="1"/>
  <c r="J48" i="1"/>
  <c r="J46" i="1"/>
  <c r="J44" i="1"/>
  <c r="J42" i="1"/>
  <c r="J17" i="1"/>
  <c r="J66" i="1" l="1"/>
  <c r="J153" i="1"/>
  <c r="J149" i="1" s="1"/>
  <c r="J38" i="1"/>
  <c r="J49" i="1" s="1"/>
  <c r="I160" i="1"/>
  <c r="H160" i="1"/>
  <c r="I159" i="1"/>
  <c r="H159" i="1"/>
  <c r="H158" i="1"/>
  <c r="H156" i="1"/>
  <c r="I155" i="1"/>
  <c r="H155" i="1"/>
  <c r="H154" i="1"/>
  <c r="H153" i="1"/>
  <c r="I152" i="1"/>
  <c r="H152" i="1"/>
  <c r="H151" i="1"/>
  <c r="H150" i="1"/>
  <c r="J141" i="1"/>
  <c r="H141" i="1"/>
  <c r="I140" i="1"/>
  <c r="I141" i="1" s="1"/>
  <c r="H139" i="1"/>
  <c r="I138" i="1"/>
  <c r="I139" i="1" s="1"/>
  <c r="J137" i="1"/>
  <c r="H137" i="1"/>
  <c r="I136" i="1"/>
  <c r="I137" i="1" s="1"/>
  <c r="H135" i="1"/>
  <c r="I126" i="1"/>
  <c r="I135" i="1" s="1"/>
  <c r="H123" i="1"/>
  <c r="L120" i="1"/>
  <c r="I120" i="1"/>
  <c r="I123" i="1" s="1"/>
  <c r="I119" i="1"/>
  <c r="H119" i="1"/>
  <c r="H115" i="1"/>
  <c r="I114" i="1"/>
  <c r="I115" i="1" s="1"/>
  <c r="H113" i="1"/>
  <c r="I111" i="1"/>
  <c r="I156" i="1" s="1"/>
  <c r="H110" i="1"/>
  <c r="I107" i="1"/>
  <c r="I110" i="1" s="1"/>
  <c r="H105" i="1"/>
  <c r="I103" i="1"/>
  <c r="I105" i="1" s="1"/>
  <c r="I101" i="1"/>
  <c r="H101" i="1"/>
  <c r="I99" i="1"/>
  <c r="H99" i="1"/>
  <c r="I93" i="1"/>
  <c r="H93" i="1"/>
  <c r="I90" i="1"/>
  <c r="H90" i="1"/>
  <c r="I85" i="1"/>
  <c r="H85" i="1"/>
  <c r="I83" i="1"/>
  <c r="H83" i="1"/>
  <c r="I81" i="1"/>
  <c r="H81" i="1"/>
  <c r="H78" i="1"/>
  <c r="I77" i="1"/>
  <c r="I158" i="1" s="1"/>
  <c r="I157" i="1" s="1"/>
  <c r="H65" i="1"/>
  <c r="L64" i="1"/>
  <c r="I64" i="1"/>
  <c r="I65" i="1" s="1"/>
  <c r="H63" i="1"/>
  <c r="I62" i="1"/>
  <c r="I63" i="1" s="1"/>
  <c r="I61" i="1"/>
  <c r="H61" i="1"/>
  <c r="I59" i="1"/>
  <c r="H59" i="1"/>
  <c r="H56" i="1"/>
  <c r="I55" i="1"/>
  <c r="I56" i="1" s="1"/>
  <c r="I54" i="1"/>
  <c r="H54" i="1"/>
  <c r="H52" i="1"/>
  <c r="I51" i="1"/>
  <c r="I52" i="1" s="1"/>
  <c r="H48" i="1"/>
  <c r="I47" i="1"/>
  <c r="I48" i="1" s="1"/>
  <c r="H46" i="1"/>
  <c r="I45" i="1"/>
  <c r="I46" i="1" s="1"/>
  <c r="H44" i="1"/>
  <c r="L43" i="1"/>
  <c r="I43" i="1"/>
  <c r="I153" i="1" s="1"/>
  <c r="I42" i="1"/>
  <c r="H42" i="1"/>
  <c r="I40" i="1"/>
  <c r="H40" i="1"/>
  <c r="H38" i="1"/>
  <c r="I18" i="1"/>
  <c r="I151" i="1" s="1"/>
  <c r="I16" i="1"/>
  <c r="J142" i="1" l="1"/>
  <c r="J67" i="1"/>
  <c r="I94" i="1"/>
  <c r="J157" i="1"/>
  <c r="J161" i="1" s="1"/>
  <c r="H157" i="1"/>
  <c r="H149" i="1"/>
  <c r="H94" i="1"/>
  <c r="H124" i="1"/>
  <c r="H142" i="1"/>
  <c r="I38" i="1"/>
  <c r="I150" i="1"/>
  <c r="I149" i="1" s="1"/>
  <c r="I161" i="1" s="1"/>
  <c r="H49" i="1"/>
  <c r="I66" i="1"/>
  <c r="H86" i="1"/>
  <c r="H102" i="1"/>
  <c r="I78" i="1"/>
  <c r="I86" i="1" s="1"/>
  <c r="I102" i="1"/>
  <c r="I124" i="1"/>
  <c r="I142" i="1"/>
  <c r="H66" i="1"/>
  <c r="H67" i="1" s="1"/>
  <c r="I44" i="1"/>
  <c r="I113" i="1"/>
  <c r="H161" i="1" l="1"/>
  <c r="I49" i="1"/>
  <c r="I67" i="1" s="1"/>
  <c r="H116" i="1"/>
  <c r="H143" i="1" s="1"/>
  <c r="H144" i="1" s="1"/>
  <c r="J143" i="1"/>
  <c r="J144" i="1" s="1"/>
  <c r="I116" i="1"/>
  <c r="I143" i="1" s="1"/>
  <c r="I144" i="1" l="1"/>
</calcChain>
</file>

<file path=xl/sharedStrings.xml><?xml version="1.0" encoding="utf-8"?>
<sst xmlns="http://schemas.openxmlformats.org/spreadsheetml/2006/main" count="438" uniqueCount="249">
  <si>
    <t>Programos tikslo kodas</t>
  </si>
  <si>
    <t>Uždavinio kodas</t>
  </si>
  <si>
    <t>Priemonės kodas</t>
  </si>
  <si>
    <t>Pavadinimas</t>
  </si>
  <si>
    <t>Priemonės požymis</t>
  </si>
  <si>
    <t>Asignavimų valdytojo kodas</t>
  </si>
  <si>
    <t>Finansavimo šaltinis</t>
  </si>
  <si>
    <t>Asignavimai (Eur)</t>
  </si>
  <si>
    <t>Vertinimo kriterijaus</t>
  </si>
  <si>
    <t>Informacija apie pasiektus rezultatus, duomenys apie programai skirtų asignavimų panaudojimo tikslingumą</t>
  </si>
  <si>
    <t>Priežastys, dėl kurių planuotos rodiklių reikšmės nepasiektos</t>
  </si>
  <si>
    <t>2015 m. asignavimų patvirtintas planas*</t>
  </si>
  <si>
    <t>2015 m. asignavimų patikslintas planas**</t>
  </si>
  <si>
    <t>2015 m. panaudotos lėšos (kasinės išlaidos)</t>
  </si>
  <si>
    <t>planuotos reikšmės</t>
  </si>
  <si>
    <t>faktinės reikšmės</t>
  </si>
  <si>
    <r>
      <t>03 Strateginis tikslas. Užtikrinti gyventojams aukštą švietimo, kultūros, socialinių, sporto ir sveikatos apsaugos paslaugų kokybę ir prieinamu</t>
    </r>
    <r>
      <rPr>
        <b/>
        <sz val="10"/>
        <rFont val="Times New Roman"/>
        <family val="1"/>
        <charset val="186"/>
      </rPr>
      <t>mą</t>
    </r>
    <r>
      <rPr>
        <b/>
        <sz val="10"/>
        <rFont val="Times New Roman"/>
        <family val="1"/>
      </rPr>
      <t xml:space="preserve"> </t>
    </r>
  </si>
  <si>
    <t>10 Ugdymo proceso užtikrinimo programa</t>
  </si>
  <si>
    <t>01</t>
  </si>
  <si>
    <t>Užtikrinti kokybišką ugdymo proceso organizavimą</t>
  </si>
  <si>
    <t>Ikimokyklinio ugdymo įstaigose ugdomų 1–7 metų vaikų dalis, lyginant su bendru to amžiaus vaikų skaičiumi (proc.)</t>
  </si>
  <si>
    <t>Vaikų, dalyvaujančių neformaliojo švietimo įstaigų programose, dalis nuo bendro mokinių skaičiaus (proc.)</t>
  </si>
  <si>
    <t>Mokinių, kuriems suteikta individuali specialioji ir psichologinė pagalba, dalis nuo bendro mokinių  skaičiaus (proc.)</t>
  </si>
  <si>
    <t>Įgyvendintų kvalifikacijos tobulinimo programų skaičius (vnt.)</t>
  </si>
  <si>
    <t>Organizuotų renginių skaičius (vnt.)</t>
  </si>
  <si>
    <t>Sudaryti sąlygas ugdytis ir įgyti išsilavinimą pagal įvairias ugdymo programas</t>
  </si>
  <si>
    <t>Veiklos organizavimo užtikrinimas švietimo įstaigose:</t>
  </si>
  <si>
    <t>2</t>
  </si>
  <si>
    <t>SB</t>
  </si>
  <si>
    <t>SB(VB)</t>
  </si>
  <si>
    <t>SB(SP)</t>
  </si>
  <si>
    <t>SB(L)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</si>
  <si>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lopšeliuose-darželiuose ir nevalstybinėse ikimokyklinio ugdymo įstaigose</t>
    </r>
  </si>
  <si>
    <t>SB(SPL)</t>
  </si>
  <si>
    <t xml:space="preserve">Ikimokyklinių savivaldybės įstaigų skaičius, </t>
  </si>
  <si>
    <t>44</t>
  </si>
  <si>
    <t xml:space="preserve">jose ugdoma vaikų </t>
  </si>
  <si>
    <t>7625</t>
  </si>
  <si>
    <t>Ikimokyklinių nevalstybinių įstaigų skaičius,</t>
  </si>
  <si>
    <t>4</t>
  </si>
  <si>
    <t>jose ugdoma vaikų</t>
  </si>
  <si>
    <r>
      <t xml:space="preserve">Ugdymo proceso  užtikrinimas </t>
    </r>
    <r>
      <rPr>
        <b/>
        <sz val="10"/>
        <rFont val="Times New Roman"/>
        <family val="1"/>
        <charset val="186"/>
      </rPr>
      <t>pradinėse mokyklose ir mokyklose-darželiuose</t>
    </r>
  </si>
  <si>
    <t>Pradinių mokyklų ir mokyklų-darželių skaičius</t>
  </si>
  <si>
    <t>Ugdoma vaikų, skaičius,</t>
  </si>
  <si>
    <t xml:space="preserve">iš jų mokinių </t>
  </si>
  <si>
    <r>
      <t xml:space="preserve">Ugdymo proceso  užtikrinimas </t>
    </r>
    <r>
      <rPr>
        <b/>
        <sz val="10"/>
        <rFont val="Times New Roman"/>
        <family val="1"/>
        <charset val="186"/>
      </rPr>
      <t>savivaldybės ir nevalstybinėse bendrojo ugdymo mokyklose</t>
    </r>
    <r>
      <rPr>
        <sz val="10"/>
        <rFont val="Times New Roman"/>
        <family val="1"/>
        <charset val="186"/>
      </rPr>
      <t xml:space="preserve"> </t>
    </r>
  </si>
  <si>
    <t>Mokyklų skaičius</t>
  </si>
  <si>
    <t xml:space="preserve">Mokinių skaičius </t>
  </si>
  <si>
    <r>
      <t xml:space="preserve">Ugdymo proceso  užtikrinimas </t>
    </r>
    <r>
      <rPr>
        <b/>
        <sz val="10"/>
        <rFont val="Times New Roman"/>
        <family val="1"/>
        <charset val="186"/>
      </rPr>
      <t>neformaliojo vaikų švietimo įstaigose</t>
    </r>
  </si>
  <si>
    <t>Įstaigų skaičius</t>
  </si>
  <si>
    <t xml:space="preserve">Mokinių skaičius  </t>
  </si>
  <si>
    <r>
      <t xml:space="preserve">BĮ Klaipėdos pedagoginės psichologinės tarnybos </t>
    </r>
    <r>
      <rPr>
        <sz val="10"/>
        <rFont val="Times New Roman"/>
        <family val="1"/>
        <charset val="186"/>
      </rPr>
      <t>veiklos užtikrinimas</t>
    </r>
  </si>
  <si>
    <t>Tarnyboje aptarnautų asmenų skaičius, tūkst.</t>
  </si>
  <si>
    <r>
      <t xml:space="preserve">Klaipėdos regos ugdymo centro </t>
    </r>
    <r>
      <rPr>
        <sz val="10"/>
        <rFont val="Times New Roman"/>
        <family val="1"/>
        <charset val="186"/>
      </rPr>
      <t>veiklos  užtikrinimas</t>
    </r>
  </si>
  <si>
    <t>Ugdytinių skaičius</t>
  </si>
  <si>
    <r>
      <t>BĮ Klaipėdos pedagogų švietimo ir kultūros centro</t>
    </r>
    <r>
      <rPr>
        <sz val="10"/>
        <rFont val="Times New Roman"/>
        <family val="1"/>
        <charset val="186"/>
      </rPr>
      <t xml:space="preserve"> veiklos užtikrinimas</t>
    </r>
  </si>
  <si>
    <t>Kvalifikacinių programų skaičius</t>
  </si>
  <si>
    <t>Iš viso:</t>
  </si>
  <si>
    <t>02</t>
  </si>
  <si>
    <r>
      <t xml:space="preserve">Profesinės linkmės meninio ugdymo programų modulių užtikrinimas </t>
    </r>
    <r>
      <rPr>
        <b/>
        <sz val="10"/>
        <rFont val="Times New Roman"/>
        <family val="1"/>
        <charset val="186"/>
      </rPr>
      <t>Klaipėdos Jeronimo Kačinsko muzikos mokykloje</t>
    </r>
  </si>
  <si>
    <t>1.4.1.4.</t>
  </si>
  <si>
    <t>Finansuotų profesinės linkmės ugdymo modulių skaičius, vnt.</t>
  </si>
  <si>
    <t>03</t>
  </si>
  <si>
    <r>
      <rPr>
        <b/>
        <sz val="10"/>
        <rFont val="Times New Roman"/>
        <family val="1"/>
        <charset val="186"/>
      </rPr>
      <t>Neformaliojo</t>
    </r>
    <r>
      <rPr>
        <sz val="10"/>
        <rFont val="Times New Roman"/>
        <family val="1"/>
        <charset val="186"/>
      </rPr>
      <t xml:space="preserve"> vaikų ugdymo proceso užtikrinimas biudžetinėse </t>
    </r>
    <r>
      <rPr>
        <b/>
        <sz val="10"/>
        <rFont val="Times New Roman"/>
        <family val="1"/>
        <charset val="186"/>
      </rPr>
      <t xml:space="preserve">sporto mokyklose </t>
    </r>
  </si>
  <si>
    <t>Sporto mokyklų, kuriose vyksta užsiėmimai, skaičius</t>
  </si>
  <si>
    <t>04</t>
  </si>
  <si>
    <t xml:space="preserve">Neformaliojo vaikų švietimo programų įgyvendinimas </t>
  </si>
  <si>
    <t>Įgyvendintų programų skaičius</t>
  </si>
  <si>
    <t>05</t>
  </si>
  <si>
    <t>Minimalios vaiko priežiūros priemonių vykdymo užtikrinimas</t>
  </si>
  <si>
    <t>Mokinių skaičius</t>
  </si>
  <si>
    <t>06</t>
  </si>
  <si>
    <t>Vasaros poilsio organizavimas</t>
  </si>
  <si>
    <t>Vaikų skaičius, tūkst.</t>
  </si>
  <si>
    <t>Iš viso uždaviniui:</t>
  </si>
  <si>
    <t>Sudaryti sąlygas gauti pedagoginę, psichologinę, metodinę ir kitą ugdymo proceso kokybės gerinimui įtakos turinčią pagalbą</t>
  </si>
  <si>
    <t>Vadovų atestavimas, dalyvavimas respublikiniuose mokymuose ir miesto metodinėje veikloje</t>
  </si>
  <si>
    <t>Atestuotų vadovų skaičius</t>
  </si>
  <si>
    <t>Metodinių būrelių skaičius mieste</t>
  </si>
  <si>
    <t xml:space="preserve">Brandos egzaminų administravimas </t>
  </si>
  <si>
    <t>Organizuota egzaminų, skaičius</t>
  </si>
  <si>
    <t>Edukacinių renginių organizavimas, dalyvavimas respublikiniuose renginiuose, kitų projektų vykdymas</t>
  </si>
  <si>
    <t>Suorganizuota renginių, skaičius</t>
  </si>
  <si>
    <t>Nuotolinio mokymo diegimas ir plėtojimas (2015 m. – Baltijos gimnazija, „Vyturio“ pagrindinė mokykla, 2016 m. – Suaugusiųjų gimnazija)</t>
  </si>
  <si>
    <t>1.4.1.9.</t>
  </si>
  <si>
    <t xml:space="preserve">Pedagoginių darbuotojų tarifinių atlygių koeficientų skirtumams išlyginti, ugdymo prieinamumui ir ugdymo formų įvairovei užtikrinti </t>
  </si>
  <si>
    <t>Rugsėjo 1-osios šventės organizavimas (masinis renginys „Švyturio“ arenoje)</t>
  </si>
  <si>
    <t>Dalyvių skaičius</t>
  </si>
  <si>
    <t>07</t>
  </si>
  <si>
    <t>Elektroninio mokinio pažymėjimo diegimas ir naudojimo užtikrinimas bendrojo ugdymo, neformaliojo švietimo ir sporto įstaigose</t>
  </si>
  <si>
    <t>1.4.1.8.</t>
  </si>
  <si>
    <t>Įstaigų, kuriose įdiegtas e. mokinio pažymėjimas ir užtikrintas sistemos palaikymas, skaičius</t>
  </si>
  <si>
    <t>Iš viso tikslui:</t>
  </si>
  <si>
    <t>Gerinti ugdymo sąlygas ir aplinką</t>
  </si>
  <si>
    <t>Įstaigų, kuriose naujai pritaikytos patalpos ugdymo reikmėms, skaičius (vnt.)</t>
  </si>
  <si>
    <t>Įstaigų, kurių teritorijos aptvertos, skaičius (vnt.)</t>
  </si>
  <si>
    <t>Įsigytų vaikiškų lovyčių skaičius (vnt.)</t>
  </si>
  <si>
    <t>Atnaujintų virtuvių technologinių įrengimų skaičius (vnt.)</t>
  </si>
  <si>
    <t>Įstaigų, prijungtų prie LITNET sistemos, skaičius (vnt.)</t>
  </si>
  <si>
    <t>Renovuoti ugdymo įstaigų pastatus ir patalpas</t>
  </si>
  <si>
    <t>Bendrojo ugdymo mokyklų pastatų modernizavimas:</t>
  </si>
  <si>
    <t>Klaipėdos Vydūno gimnazijos pastato Klaipėdoje, Sulupės g. 26, rekonstravimas</t>
  </si>
  <si>
    <t>I</t>
  </si>
  <si>
    <t>Atlikta pastato šiluminė renovacija.
Užbaigtumas, proc.</t>
  </si>
  <si>
    <t>SB(P)</t>
  </si>
  <si>
    <t>ES</t>
  </si>
  <si>
    <t>Klaipėdos Liudviko Stulpino  pagrindinės mokyklos pastato Klaipėdoje, Bandužių g. 4, energetinių charakteristikų gerinimas (pastato šiluminė renovacija)</t>
  </si>
  <si>
    <t>Kreditinio įsiskolinimo padengimas, proc.</t>
  </si>
  <si>
    <t>P1</t>
  </si>
  <si>
    <t>Klaipėdos „Smeltės“ progimnazijos pastato Klaipėdoje, Reikjaviko g. 17, rekonstravimas</t>
  </si>
  <si>
    <t>Klaipėdos Vitės pagrindinės mokyklos Švyturio g. 2 pastato modernizavimas</t>
  </si>
  <si>
    <t>Iš viso priemonei:</t>
  </si>
  <si>
    <t>Ikimokyklinio ugdymo mokyklų pastatų modernizavimas:</t>
  </si>
  <si>
    <t xml:space="preserve">Atlikta energetinių auditų, vnt.
</t>
  </si>
  <si>
    <t>Energetinio efektyvumo didinimas (lopšelių-darželių „Žiogelis“, „Klevelis“, „Svirpliukas“, „Radastėlė“ ir „Saulutės“ mokyklos-darželio)</t>
  </si>
  <si>
    <t>Parengta investicijų projektų, vnt</t>
  </si>
  <si>
    <t>Parengta tech. projektų, vnt.</t>
  </si>
  <si>
    <t>Atlikta pastatų renovacija, %</t>
  </si>
  <si>
    <t>Klaipėdos lopšelio-darželio „Atžalynas“ (Panevėžio g. 3) pastato modernizavimas</t>
  </si>
  <si>
    <t xml:space="preserve">Parengtas techninis projektas, vnt.
</t>
  </si>
  <si>
    <t>LRVB</t>
  </si>
  <si>
    <t>Atlikta pastato renovacija, %</t>
  </si>
  <si>
    <t>Neformaliojo švietimo įstaigų pastatų rekonstrukcija:</t>
  </si>
  <si>
    <t>Klaipėdos Adomo Brako dailės mokyklos pastato kapitalinis remontas (šiluminė renovacija)</t>
  </si>
  <si>
    <t>Atlikta naujojo pastato šiluminė renovacija, atlikta senojo pastato šiluminė renovacija bei kiti tvarkomieji paveldosaugos darbai.
Užbaigtumas, proc.</t>
  </si>
  <si>
    <t>Jaunimo centro pastatų  Klaipėdoje, Puodžių g. 1, renovacija (stogo konstrukcijų pakeitimas)</t>
  </si>
  <si>
    <t xml:space="preserve">1
</t>
  </si>
  <si>
    <t>Atlikti stogo pakeitimo darbai, užbaigtumas, proc.</t>
  </si>
  <si>
    <t>Švietimo įstaigų naudojamų pastatų optimizavimas</t>
  </si>
  <si>
    <t>1.4.3.3.</t>
  </si>
  <si>
    <t>P4</t>
  </si>
  <si>
    <r>
      <rPr>
        <b/>
        <sz val="10"/>
        <rFont val="Times New Roman"/>
        <family val="1"/>
        <charset val="186"/>
      </rPr>
      <t>Patalpų pritaikymas švietimo įstaigų reikmėms</t>
    </r>
    <r>
      <rPr>
        <sz val="10"/>
        <rFont val="Times New Roman"/>
        <family val="1"/>
        <charset val="186"/>
      </rPr>
      <t xml:space="preserve"> :</t>
    </r>
  </si>
  <si>
    <t>Patalpų pritaikymas reabilitacinėms paslaugoms teikti  „Medeinės“ mokykloje specialiųjų poreikių mokiniams</t>
  </si>
  <si>
    <t>Vaikų skaičius, kuriems suteikta rebilitacinių paslaugų</t>
  </si>
  <si>
    <t>Klaipėdos Baltijos gimnazijos patalpų Klaipėdoje, Baltijos pr. 51, pritaikymas Klaipėdos pedagogų švietimo ir kultūros centro veiklai</t>
  </si>
  <si>
    <t>Įstaigos veiklai pritaikyta patalpų, proc.</t>
  </si>
  <si>
    <t>Patalpų adresu Herkaus Manto g. 77 pritaikymas Klaipėdos vaikų laisvalaikio centro veiklai</t>
  </si>
  <si>
    <r>
      <t xml:space="preserve">Klaipėdos lopšelio-darželio „Puriena“ pastato Naikupės g. 27 rekonstravimas, pristatant priestatą </t>
    </r>
    <r>
      <rPr>
        <sz val="10"/>
        <rFont val="Times New Roman"/>
        <family val="1"/>
        <charset val="186"/>
      </rPr>
      <t xml:space="preserve">(„Aušrinės“ lopšelio-darželio iškėlimas) </t>
    </r>
  </si>
  <si>
    <t>PF</t>
  </si>
  <si>
    <t>1.4.3.9.</t>
  </si>
  <si>
    <t xml:space="preserve">KVJUD </t>
  </si>
  <si>
    <t>Techninio projekto įgyvendinimas, proc.</t>
  </si>
  <si>
    <t>Klaipėdos Jeronimo Kačinsko muzikos mokyklos pastatо langų pakeitimas</t>
  </si>
  <si>
    <t>Pakeista langų, proc.</t>
  </si>
  <si>
    <t>Padidinti ikimokyklinio ugdymo paslaugų prieinamumą</t>
  </si>
  <si>
    <t>Vaikiškų lovyčių įsigijimas ikimokyklinėse įstaigose</t>
  </si>
  <si>
    <t>1.4.3.10.</t>
  </si>
  <si>
    <t>Įsigyta/pakeistų lovyčių skaičius</t>
  </si>
  <si>
    <t>Vietų skaičiaus didinimas ikimokyklinio amžiaus vaikams švietimo įstaigose</t>
  </si>
  <si>
    <t xml:space="preserve">Vaikų skaičius, </t>
  </si>
  <si>
    <t xml:space="preserve">iš jų taikoma 100 Eur kompensacija </t>
  </si>
  <si>
    <t xml:space="preserve">Įrengta grupių 1–6 metų amžiaus vaikams, vnt.  </t>
  </si>
  <si>
    <t>Naujų vietų skaičius</t>
  </si>
  <si>
    <t>Organizuoti materialinį, ūkinį ir techninį ugdymo įstaigų aptarnavimą</t>
  </si>
  <si>
    <t>Ugdymo įstaigų ūkinio aptarnavimo organizavimas:</t>
  </si>
  <si>
    <t>Švietimo įstaigų paprastasis remontas</t>
  </si>
  <si>
    <t>Įstaigų, kuriose atlikti remonto darbai, skaičius</t>
  </si>
  <si>
    <t>Šilumos tinklų ir karšto vandens tinklų sistemų priežiūra</t>
  </si>
  <si>
    <t>Eksploatuojama įstaigų, skaičius</t>
  </si>
  <si>
    <t>Šilumos ir karšto vandens tiekimo sistemų renovacija ir remontas</t>
  </si>
  <si>
    <t>Renovuota / suremontuota sistemų, skaičius</t>
  </si>
  <si>
    <t>Priešgaisrinių reikalavimų vykdymas švietimo įstaigose</t>
  </si>
  <si>
    <t>Įstaigų, kuriose likviduoti pažeidimai, skaičius</t>
  </si>
  <si>
    <t>Ryšių kabelių kanalų nuoma</t>
  </si>
  <si>
    <t>Kabelio tinklo ilgis, km</t>
  </si>
  <si>
    <t>Švietimo įstaigų pastatų apsauga</t>
  </si>
  <si>
    <t>Saugoma įstaigų, skaičius</t>
  </si>
  <si>
    <t>Švietimo įstaigų sanitarinių patalpų remontas</t>
  </si>
  <si>
    <t>Įstaigų, kuriose suremontuota sanitarinių patalpų, skaičius</t>
  </si>
  <si>
    <t>Mokymo įstaigų vidaus patalpų remontas po šiluminės renovacijos (2015 m. – „Varpo“ gimnazijos lubų remontas)</t>
  </si>
  <si>
    <t>Suremontuotos įstaigos,  skaičius</t>
  </si>
  <si>
    <t>Ikimokyklinio ugdymo įstaigų teritorijų aptvėrimas (2015 m. lopšelis-darželis „Žemuogėle“)</t>
  </si>
  <si>
    <t>1.4.3.5.</t>
  </si>
  <si>
    <t>Aptvertų įstaigų teritorijų skaičius</t>
  </si>
  <si>
    <t>Mokinių pavėžėjimo užtikrinimas</t>
  </si>
  <si>
    <t>Mokinių, kuriems kompensuojamos pavėžėjimo išlaidos, skaičius</t>
  </si>
  <si>
    <r>
      <t>Įrengimų įsigijimas ugdymo įstaigų maisto blokuose pagal tikrinančių institucijų reikalavimus</t>
    </r>
    <r>
      <rPr>
        <sz val="10"/>
        <rFont val="Times New Roman"/>
        <family val="1"/>
      </rPr>
      <t xml:space="preserve"> (2015 m. lopšeliuose-darželiuose „Berželis“, „Žuvėdra“, „Šermukšnėlė“, „Ąžuoliukas“, „Žiogelis“, „Atžalynas“, Regos ugdymo centre, „Inkarėlio“, „Pakalnutės“ mokyklose-darželiuose)</t>
    </r>
  </si>
  <si>
    <t>Įsigytų technologinių įrengimų skaičius</t>
  </si>
  <si>
    <t>10</t>
  </si>
  <si>
    <t>Iš viso programai:</t>
  </si>
  <si>
    <t>Finansavimo šaltinių suvestinė</t>
  </si>
  <si>
    <t>Finansavimo šaltiniai</t>
  </si>
  <si>
    <t>SAVIVALDYBĖS  LĖŠOS, IŠ VISO: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</si>
  <si>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</si>
  <si>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</si>
  <si>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r>
      <t xml:space="preserve">Pajamų imokų likutis </t>
    </r>
    <r>
      <rPr>
        <b/>
        <sz val="10"/>
        <rFont val="Times New Roman"/>
        <family val="1"/>
        <charset val="186"/>
      </rPr>
      <t>SB(SPL)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</si>
  <si>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</si>
  <si>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Paskolos lėšos </t>
    </r>
    <r>
      <rPr>
        <b/>
        <sz val="10"/>
        <rFont val="Times New Roman"/>
        <family val="1"/>
      </rPr>
      <t>SB(P)</t>
    </r>
  </si>
  <si>
    <r>
      <t xml:space="preserve">Apyvartinių lėšų likutis </t>
    </r>
    <r>
      <rPr>
        <b/>
        <sz val="10"/>
        <rFont val="Times New Roman"/>
        <family val="1"/>
        <charset val="186"/>
      </rPr>
      <t>SB(L)</t>
    </r>
  </si>
  <si>
    <r>
      <t xml:space="preserve">Savivaldybės privatizavimo fondo lėšos </t>
    </r>
    <r>
      <rPr>
        <b/>
        <sz val="10"/>
        <rFont val="Times New Roman"/>
        <family val="1"/>
        <charset val="186"/>
      </rPr>
      <t>PF</t>
    </r>
  </si>
  <si>
    <t>KITI ŠALTINIAI, IŠ VISO:</t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</si>
  <si>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</si>
  <si>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Klaipėdos valstybinio jūrų uosto direkcijos lėšos </t>
    </r>
    <r>
      <rPr>
        <b/>
        <sz val="10"/>
        <rFont val="Times New Roman"/>
        <family val="1"/>
        <charset val="186"/>
      </rPr>
      <t>KVJUD</t>
    </r>
  </si>
  <si>
    <t>IŠ VISO:</t>
  </si>
  <si>
    <t xml:space="preserve">       UGDYMO PROCESO UŽTIKRINIMO PROGRAMOS (NR. 10)</t>
  </si>
  <si>
    <t>ĮVYKDYMO ATASKAITA</t>
  </si>
  <si>
    <r>
      <t xml:space="preserve">Asignavimų valdytojai: </t>
    </r>
    <r>
      <rPr>
        <sz val="12"/>
        <rFont val="Times New Roman"/>
        <family val="1"/>
        <charset val="186"/>
      </rPr>
      <t xml:space="preserve">Ugdymo ir kultūros departamentas (2), Investicijų ir ekonomikos departamentas (5), Miesto ūkio departamentas (6). </t>
    </r>
  </si>
  <si>
    <t xml:space="preserve">Programos vykdytojai: </t>
  </si>
  <si>
    <t>Ugdymo ir kultūros departamento Švietimo skyrius, Miesto ūkio departamento Socialinės infrastruktūros priežiūros skyrius, Investicijų ir ekonomikos departamento Projektų skyrius.</t>
  </si>
  <si>
    <t>faktiškai įvykdyta –</t>
  </si>
  <si>
    <t>(pagal planą arba geriau);</t>
  </si>
  <si>
    <t>iš dalies įvykdyta –</t>
  </si>
  <si>
    <t xml:space="preserve"> (blogiau, nei planuota);</t>
  </si>
  <si>
    <t>neįvykdyta –</t>
  </si>
  <si>
    <r>
      <rPr>
        <b/>
        <sz val="11"/>
        <rFont val="Times New Roman"/>
        <family val="1"/>
        <charset val="186"/>
      </rPr>
      <t>Pastaba.</t>
    </r>
    <r>
      <rPr>
        <sz val="11"/>
        <rFont val="Times New Roman"/>
        <family val="1"/>
        <charset val="186"/>
      </rPr>
      <t xml:space="preserve"> Strateginio planavimo skyrius, vertindamas programos įgyvendinimo lygį, atsižvelgia į programos priemonių įgyvendinimo lygį:</t>
    </r>
  </si>
  <si>
    <t>1) priemonė laikoma visiškai įvykdyta, jei pasiektos visos planuotų ataskaitiniais metais vertinimo  kriterijų reikšmės;</t>
  </si>
  <si>
    <t>2) priemonė laikoma iš dalies įvykdyta, jei pasiekta mažiau vertinimo kriterijų reikšmių, nei planuota ataskaitiniais metais;</t>
  </si>
  <si>
    <t>3) priemonė laikoma neįvykdyta, jei nepasiekta nė viena planuoto ataskaitinių metų produkto kriterijaus reikšmė.</t>
  </si>
  <si>
    <t xml:space="preserve">2015 M.  KLAIPĖDOS MIESTO SAVIVALDYBĖS </t>
  </si>
  <si>
    <r>
      <rPr>
        <sz val="12"/>
        <rFont val="Times New Roman"/>
        <family val="1"/>
        <charset val="186"/>
      </rPr>
      <t>Iš</t>
    </r>
    <r>
      <rPr>
        <b/>
        <sz val="12"/>
        <rFont val="Times New Roman"/>
        <family val="1"/>
        <charset val="186"/>
      </rPr>
      <t xml:space="preserve"> 2015 m. planuotų </t>
    </r>
    <r>
      <rPr>
        <sz val="12"/>
        <rFont val="Times New Roman"/>
        <family val="1"/>
        <charset val="186"/>
      </rPr>
      <t xml:space="preserve">įgyvendinti 26 priemonių (kurioms patvirtinti / skirti asignavimai):  </t>
    </r>
  </si>
  <si>
    <t xml:space="preserve">STRATEGINIO VEIKLOS PLANO VYKDYMO ATASKAITA </t>
  </si>
  <si>
    <t>(UGDYMO PROCESO UŽTIKRINIMO PROGRAMA (NR. 10))</t>
  </si>
  <si>
    <t>Vidutiniškai 1 mokiniui bendrojo ugdymo mokyklose tenka aplinkos ir krepšelio lėšų tūkst. Eur</t>
  </si>
  <si>
    <t>45</t>
  </si>
  <si>
    <t>7818</t>
  </si>
  <si>
    <t>8</t>
  </si>
  <si>
    <t>Mokykla-darželis „Inkarėlis“ pertvarkytas į lopšelį-darželį</t>
  </si>
  <si>
    <t xml:space="preserve">2 pensinio amžiaus vadovai atleisti iš užimamų pareigų jų prašymu </t>
  </si>
  <si>
    <t xml:space="preserve">Mokiniai nepasirinko prancūzų kalbos egzamino </t>
  </si>
  <si>
    <t xml:space="preserve">Sumažėjo pavežamų mokinių skaičius </t>
  </si>
  <si>
    <t xml:space="preserve">Nepatvirtintas kvietimas teikti paraiškas </t>
  </si>
  <si>
    <t>Dėl pakilusios darbų kainos pažeidimai likviduoti tik 5 įstaigose</t>
  </si>
  <si>
    <t>faktiškai įvykdyta</t>
  </si>
  <si>
    <t>iš dalies įvykdyta</t>
  </si>
  <si>
    <t>neįvykdyta</t>
  </si>
  <si>
    <t>Lėšos, pripažintos netinkamomis finansuoti išlaidomis, grąžintos VšĮ Lietuvos verslo paramos agentūrai</t>
  </si>
  <si>
    <t>Dėl lopšelio darželio „Aušrinė“ grupių perkėlimo į kitas įstaigas, sumažėjo ugdymo vietų skaičius</t>
  </si>
  <si>
    <t>2015 m. aptverta lopšelio-darželio „Žemuogėlė“teritorija</t>
  </si>
  <si>
    <t>280 lovyčių buvo nupirkta 2014 m. gruodį iš nepanaudotų kitoms priemonėms skirtų lėšų, rodiklis nepakoreguotas</t>
  </si>
  <si>
    <t>Nutrauktos ugdymo sutartys dėl  8 vaikų ugdymo</t>
  </si>
  <si>
    <t xml:space="preserve">Suremontuota daugiau įstaigų, panaudojus kitas priemones vykdant sutaupytas lėšas </t>
  </si>
  <si>
    <t>Suremontuota daugiau sanitarinių patalpų, nes viešųjų pirkimų metu nupirktos pigesnės paslaugos</t>
  </si>
  <si>
    <t>pavadinimas</t>
  </si>
  <si>
    <t>Sistemos įdiegimas užtruko dėl teismų ir užsitęsusių viešųjų pirkimų. E. pažymejimo diegimo darbai pradėti 2015 m., 2016 m. planuojama įgyvendinti I etapą – įdiegti sistemą 28 įstaigose, 2017 m. – likusiose</t>
  </si>
  <si>
    <t>Trūkstant vietų ikimokyklinio ugdymo įstaigose įsteigta daugiau grupių</t>
  </si>
  <si>
    <t>2015 m. nebuvo techninių galimybių LITNET programai įgyvendinti (AB TEO LT neišdavė techninių sąlygų)</t>
  </si>
  <si>
    <t>2015 m. rugsėjį pradėtos investicijų projektų ir energijos vartojimo auditų rengimo viešojo pirkimo procedūros</t>
  </si>
  <si>
    <t>2016 m. planuojama užbaigti pastato modernizavimą</t>
  </si>
  <si>
    <t>Baigti kapitalinio remonto bei paveldosaugos darbai. Pasirašytas statybos darbų užbaigimo aktas</t>
  </si>
  <si>
    <t>Projektas parengtas metų pabaigoje, todėl darbams skirtos lėšos bus panaudotos 2016 m.</t>
  </si>
  <si>
    <t>174 naujos vietos įsteigtos nevalstybinėse įstaigose, 435 – savivaldybės įstaigose</t>
  </si>
  <si>
    <t>Baltijos gimnazijoje ir Tauralaukio progimnazijoje suremontuoti maisto gaminimo blokai, „Versmės“ progimnazijoje grindų danga, Hermano Zudermano gimnazijoje pakeista sporto salės ir koridoriaus grindų danga, l.-d. „Rūta“ ir Suaugusiųjų gimazijoje atliktas stogo remontas ir kt.</t>
  </si>
  <si>
    <t>Atlikta l.-d. „Vėrinėlis“, „Putinėlis“ šiluminių centrų rekonstrukcija, Vytauto Didžiojo gimnazijoje pakeisti karšto vandens vamzdynai, l.-d. „Liepaitė“ – vandens šildytuvas, „Aitvaro“, „Aukuro“ gimnazojose, „Gabijos“, Martyno Mažvydo progimnazijose - valdikliai ir atlikti kiti remonto darbai</t>
  </si>
  <si>
    <t>Atlikta daugiau, nei planuota, smulkaus remonto darbų</t>
  </si>
  <si>
    <t>Darželyje „Gintarėlis“ sumontuoti evakuaciniai metaliniai laiptai, Hermano Zudermano, „Žaliakalnio“ gimnazijose, l.-d. „Žiburėlis“ ir „Gintarėlis“ - priešgaisrinės vidaus durys</t>
  </si>
  <si>
    <t>Sanitarinės patalpos suremontuotos Vyturio pagrindinėje m-kloje, „Žaliakalnio“ gimnazijoje, Sendvario progimnazijoje, „Gilijos“ pradinėje m-kloje, „Pakalnutės“, „Saulutės“ m.-d.,  l.-d. „Volungėlė“, „Traukinukas“ ir kitose įstaigose</t>
  </si>
  <si>
    <t>* Pagal Klaipėdos miesto savivaldybės tarybos 2015 m. vasario 19 d. sprendimą Nr. T2-12</t>
  </si>
  <si>
    <t>** Pagal Klaipėdos miesto savivaldybės tarybos 2015 m. lapkričio 26 d. sprendimą Nr. T2-322</t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</si>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</sst>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;[Red]0.0"/>
    <numFmt numFmtId="166" formatCode="#,##0.0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147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4" fillId="4" borderId="0" xfId="0" applyFont="1" applyFill="1" applyBorder="1" applyAlignment="1">
      <alignment horizontal="left" vertical="center"/>
    </xf>
    <xf numFmtId="0" fontId="4" fillId="4" borderId="19" xfId="0" applyFont="1" applyFill="1" applyBorder="1" applyAlignment="1">
      <alignment horizontal="left" vertical="center"/>
    </xf>
    <xf numFmtId="0" fontId="1" fillId="4" borderId="33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left" vertical="center"/>
    </xf>
    <xf numFmtId="0" fontId="4" fillId="4" borderId="27" xfId="0" applyFont="1" applyFill="1" applyBorder="1" applyAlignment="1">
      <alignment horizontal="left" vertical="center"/>
    </xf>
    <xf numFmtId="0" fontId="1" fillId="4" borderId="36" xfId="0" applyFont="1" applyFill="1" applyBorder="1" applyAlignment="1">
      <alignment vertical="top" wrapText="1"/>
    </xf>
    <xf numFmtId="49" fontId="4" fillId="4" borderId="39" xfId="0" applyNumberFormat="1" applyFont="1" applyFill="1" applyBorder="1" applyAlignment="1">
      <alignment horizontal="center" vertical="top"/>
    </xf>
    <xf numFmtId="49" fontId="4" fillId="4" borderId="6" xfId="0" applyNumberFormat="1" applyFont="1" applyFill="1" applyBorder="1" applyAlignment="1">
      <alignment vertical="top"/>
    </xf>
    <xf numFmtId="49" fontId="4" fillId="5" borderId="4" xfId="0" applyNumberFormat="1" applyFont="1" applyFill="1" applyBorder="1" applyAlignment="1">
      <alignment vertical="top"/>
    </xf>
    <xf numFmtId="49" fontId="4" fillId="0" borderId="42" xfId="0" applyNumberFormat="1" applyFont="1" applyBorder="1" applyAlignment="1">
      <alignment horizontal="center" vertical="top"/>
    </xf>
    <xf numFmtId="0" fontId="1" fillId="0" borderId="43" xfId="0" applyFont="1" applyBorder="1" applyAlignment="1">
      <alignment horizontal="center" vertical="top"/>
    </xf>
    <xf numFmtId="3" fontId="3" fillId="7" borderId="4" xfId="0" applyNumberFormat="1" applyFont="1" applyFill="1" applyBorder="1" applyAlignment="1">
      <alignment horizontal="center" vertical="top"/>
    </xf>
    <xf numFmtId="3" fontId="3" fillId="0" borderId="44" xfId="0" applyNumberFormat="1" applyFont="1" applyBorder="1" applyAlignment="1">
      <alignment horizontal="center" vertical="top"/>
    </xf>
    <xf numFmtId="164" fontId="3" fillId="0" borderId="6" xfId="0" applyNumberFormat="1" applyFont="1" applyBorder="1" applyAlignment="1">
      <alignment horizontal="left" vertical="top"/>
    </xf>
    <xf numFmtId="0" fontId="3" fillId="0" borderId="4" xfId="0" applyNumberFormat="1" applyFont="1" applyBorder="1" applyAlignment="1">
      <alignment horizontal="center" vertical="top"/>
    </xf>
    <xf numFmtId="0" fontId="3" fillId="0" borderId="8" xfId="0" applyNumberFormat="1" applyFont="1" applyBorder="1" applyAlignment="1">
      <alignment horizontal="center" vertical="top"/>
    </xf>
    <xf numFmtId="49" fontId="4" fillId="4" borderId="39" xfId="0" applyNumberFormat="1" applyFont="1" applyFill="1" applyBorder="1" applyAlignment="1">
      <alignment vertical="top"/>
    </xf>
    <xf numFmtId="49" fontId="4" fillId="5" borderId="12" xfId="0" applyNumberFormat="1" applyFont="1" applyFill="1" applyBorder="1" applyAlignment="1">
      <alignment vertical="top"/>
    </xf>
    <xf numFmtId="0" fontId="1" fillId="0" borderId="46" xfId="0" applyFont="1" applyBorder="1" applyAlignment="1">
      <alignment horizontal="center" vertical="top"/>
    </xf>
    <xf numFmtId="3" fontId="3" fillId="7" borderId="47" xfId="0" applyNumberFormat="1" applyFont="1" applyFill="1" applyBorder="1" applyAlignment="1">
      <alignment horizontal="center" vertical="top"/>
    </xf>
    <xf numFmtId="3" fontId="3" fillId="7" borderId="11" xfId="0" applyNumberFormat="1" applyFont="1" applyFill="1" applyBorder="1" applyAlignment="1">
      <alignment horizontal="center" vertical="top"/>
    </xf>
    <xf numFmtId="3" fontId="1" fillId="0" borderId="34" xfId="0" applyNumberFormat="1" applyFont="1" applyBorder="1" applyAlignment="1">
      <alignment horizontal="center" vertical="top"/>
    </xf>
    <xf numFmtId="164" fontId="3" fillId="0" borderId="18" xfId="0" applyNumberFormat="1" applyFont="1" applyBorder="1" applyAlignment="1">
      <alignment horizontal="left" vertical="top" wrapText="1"/>
    </xf>
    <xf numFmtId="0" fontId="3" fillId="0" borderId="12" xfId="0" applyNumberFormat="1" applyFont="1" applyBorder="1" applyAlignment="1">
      <alignment horizontal="center" vertical="top"/>
    </xf>
    <xf numFmtId="0" fontId="3" fillId="0" borderId="19" xfId="0" applyNumberFormat="1" applyFont="1" applyBorder="1" applyAlignment="1">
      <alignment horizontal="center" vertical="top"/>
    </xf>
    <xf numFmtId="0" fontId="4" fillId="0" borderId="12" xfId="0" applyFont="1" applyFill="1" applyBorder="1" applyAlignment="1">
      <alignment horizontal="center" vertical="top" wrapText="1"/>
    </xf>
    <xf numFmtId="3" fontId="1" fillId="7" borderId="45" xfId="0" applyNumberFormat="1" applyFont="1" applyFill="1" applyBorder="1" applyAlignment="1">
      <alignment horizontal="center" vertical="top"/>
    </xf>
    <xf numFmtId="0" fontId="4" fillId="0" borderId="41" xfId="0" applyFont="1" applyFill="1" applyBorder="1" applyAlignment="1">
      <alignment horizontal="center" vertical="top" wrapText="1"/>
    </xf>
    <xf numFmtId="3" fontId="1" fillId="7" borderId="11" xfId="0" applyNumberFormat="1" applyFont="1" applyFill="1" applyBorder="1" applyAlignment="1">
      <alignment horizontal="center" vertical="top"/>
    </xf>
    <xf numFmtId="3" fontId="1" fillId="0" borderId="51" xfId="0" applyNumberFormat="1" applyFont="1" applyFill="1" applyBorder="1" applyAlignment="1">
      <alignment horizontal="center" vertical="top"/>
    </xf>
    <xf numFmtId="164" fontId="3" fillId="0" borderId="48" xfId="0" applyNumberFormat="1" applyFont="1" applyBorder="1" applyAlignment="1">
      <alignment horizontal="left" vertical="top" wrapText="1"/>
    </xf>
    <xf numFmtId="0" fontId="3" fillId="0" borderId="41" xfId="0" applyNumberFormat="1" applyFont="1" applyBorder="1" applyAlignment="1">
      <alignment horizontal="center" vertical="top"/>
    </xf>
    <xf numFmtId="0" fontId="3" fillId="0" borderId="52" xfId="0" applyNumberFormat="1" applyFont="1" applyBorder="1" applyAlignment="1">
      <alignment horizontal="center" vertical="top"/>
    </xf>
    <xf numFmtId="49" fontId="4" fillId="5" borderId="12" xfId="0" applyNumberFormat="1" applyFont="1" applyFill="1" applyBorder="1" applyAlignment="1">
      <alignment horizontal="center" vertical="top"/>
    </xf>
    <xf numFmtId="49" fontId="4" fillId="6" borderId="12" xfId="0" applyNumberFormat="1" applyFont="1" applyFill="1" applyBorder="1" applyAlignment="1">
      <alignment vertical="top"/>
    </xf>
    <xf numFmtId="0" fontId="4" fillId="0" borderId="12" xfId="0" applyFont="1" applyFill="1" applyBorder="1" applyAlignment="1">
      <alignment vertical="top" wrapText="1"/>
    </xf>
    <xf numFmtId="0" fontId="3" fillId="0" borderId="13" xfId="0" applyFont="1" applyBorder="1" applyAlignment="1">
      <alignment horizontal="center" vertical="top"/>
    </xf>
    <xf numFmtId="3" fontId="1" fillId="7" borderId="40" xfId="0" applyNumberFormat="1" applyFont="1" applyFill="1" applyBorder="1" applyAlignment="1">
      <alignment horizontal="center" vertical="top"/>
    </xf>
    <xf numFmtId="3" fontId="1" fillId="7" borderId="12" xfId="0" applyNumberFormat="1" applyFont="1" applyFill="1" applyBorder="1" applyAlignment="1">
      <alignment horizontal="center" vertical="top"/>
    </xf>
    <xf numFmtId="3" fontId="3" fillId="0" borderId="19" xfId="0" applyNumberFormat="1" applyFont="1" applyBorder="1" applyAlignment="1">
      <alignment horizontal="center" vertical="top"/>
    </xf>
    <xf numFmtId="164" fontId="1" fillId="0" borderId="39" xfId="0" applyNumberFormat="1" applyFont="1" applyBorder="1" applyAlignment="1">
      <alignment horizontal="left" vertical="top" wrapText="1"/>
    </xf>
    <xf numFmtId="49" fontId="3" fillId="6" borderId="12" xfId="0" applyNumberFormat="1" applyFont="1" applyFill="1" applyBorder="1" applyAlignment="1">
      <alignment horizontal="center" vertical="top" wrapText="1"/>
    </xf>
    <xf numFmtId="49" fontId="3" fillId="6" borderId="42" xfId="0" applyNumberFormat="1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/>
    </xf>
    <xf numFmtId="3" fontId="1" fillId="0" borderId="0" xfId="0" applyNumberFormat="1" applyFont="1" applyBorder="1" applyAlignment="1">
      <alignment horizontal="center" vertical="top"/>
    </xf>
    <xf numFmtId="164" fontId="1" fillId="0" borderId="18" xfId="0" applyNumberFormat="1" applyFont="1" applyBorder="1" applyAlignment="1">
      <alignment vertical="top" wrapText="1"/>
    </xf>
    <xf numFmtId="49" fontId="3" fillId="6" borderId="19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/>
    </xf>
    <xf numFmtId="49" fontId="3" fillId="6" borderId="45" xfId="0" applyNumberFormat="1" applyFont="1" applyFill="1" applyBorder="1" applyAlignment="1">
      <alignment horizontal="center" vertical="top" wrapText="1"/>
    </xf>
    <xf numFmtId="49" fontId="3" fillId="6" borderId="17" xfId="0" applyNumberFormat="1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/>
    </xf>
    <xf numFmtId="3" fontId="1" fillId="0" borderId="0" xfId="0" applyNumberFormat="1" applyFont="1" applyFill="1" applyBorder="1" applyAlignment="1">
      <alignment horizontal="center" vertical="top"/>
    </xf>
    <xf numFmtId="3" fontId="3" fillId="7" borderId="19" xfId="0" applyNumberFormat="1" applyFont="1" applyFill="1" applyBorder="1" applyAlignment="1">
      <alignment horizontal="center" vertical="top"/>
    </xf>
    <xf numFmtId="0" fontId="3" fillId="0" borderId="12" xfId="0" applyFont="1" applyBorder="1" applyAlignment="1">
      <alignment vertical="top"/>
    </xf>
    <xf numFmtId="49" fontId="4" fillId="6" borderId="55" xfId="0" applyNumberFormat="1" applyFont="1" applyFill="1" applyBorder="1" applyAlignment="1">
      <alignment horizontal="center" vertical="top"/>
    </xf>
    <xf numFmtId="0" fontId="1" fillId="0" borderId="41" xfId="0" applyFont="1" applyFill="1" applyBorder="1" applyAlignment="1">
      <alignment vertical="top" wrapText="1"/>
    </xf>
    <xf numFmtId="0" fontId="4" fillId="7" borderId="13" xfId="0" applyFont="1" applyFill="1" applyBorder="1" applyAlignment="1">
      <alignment horizontal="center" vertical="top"/>
    </xf>
    <xf numFmtId="3" fontId="4" fillId="7" borderId="0" xfId="0" applyNumberFormat="1" applyFont="1" applyFill="1" applyBorder="1" applyAlignment="1">
      <alignment horizontal="center" vertical="top"/>
    </xf>
    <xf numFmtId="3" fontId="4" fillId="7" borderId="12" xfId="0" applyNumberFormat="1" applyFont="1" applyFill="1" applyBorder="1" applyAlignment="1">
      <alignment horizontal="center" vertical="top"/>
    </xf>
    <xf numFmtId="3" fontId="4" fillId="7" borderId="19" xfId="0" applyNumberFormat="1" applyFont="1" applyFill="1" applyBorder="1" applyAlignment="1">
      <alignment horizontal="center" vertical="top"/>
    </xf>
    <xf numFmtId="164" fontId="1" fillId="0" borderId="39" xfId="0" applyNumberFormat="1" applyFont="1" applyBorder="1" applyAlignment="1">
      <alignment vertical="top" wrapText="1"/>
    </xf>
    <xf numFmtId="0" fontId="1" fillId="7" borderId="13" xfId="0" applyFont="1" applyFill="1" applyBorder="1" applyAlignment="1">
      <alignment horizontal="center" vertical="top"/>
    </xf>
    <xf numFmtId="3" fontId="1" fillId="7" borderId="0" xfId="0" applyNumberFormat="1" applyFont="1" applyFill="1" applyBorder="1" applyAlignment="1">
      <alignment horizontal="center" vertical="top"/>
    </xf>
    <xf numFmtId="3" fontId="1" fillId="0" borderId="19" xfId="0" applyNumberFormat="1" applyFont="1" applyBorder="1" applyAlignment="1">
      <alignment horizontal="center" vertical="top"/>
    </xf>
    <xf numFmtId="0" fontId="3" fillId="6" borderId="14" xfId="0" applyFont="1" applyFill="1" applyBorder="1" applyAlignment="1">
      <alignment horizontal="left" vertical="top" wrapText="1"/>
    </xf>
    <xf numFmtId="0" fontId="1" fillId="0" borderId="45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49" fontId="4" fillId="6" borderId="40" xfId="0" applyNumberFormat="1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left" vertical="top" wrapText="1"/>
    </xf>
    <xf numFmtId="0" fontId="1" fillId="0" borderId="56" xfId="0" applyFont="1" applyBorder="1" applyAlignment="1">
      <alignment vertical="top"/>
    </xf>
    <xf numFmtId="0" fontId="1" fillId="0" borderId="53" xfId="0" applyFont="1" applyBorder="1" applyAlignment="1">
      <alignment horizontal="center" vertical="top"/>
    </xf>
    <xf numFmtId="0" fontId="1" fillId="0" borderId="49" xfId="0" applyFont="1" applyBorder="1" applyAlignment="1">
      <alignment horizontal="center" vertical="top"/>
    </xf>
    <xf numFmtId="0" fontId="3" fillId="0" borderId="18" xfId="0" applyFont="1" applyFill="1" applyBorder="1" applyAlignment="1">
      <alignment vertical="top" wrapText="1"/>
    </xf>
    <xf numFmtId="0" fontId="3" fillId="0" borderId="12" xfId="0" applyFont="1" applyFill="1" applyBorder="1" applyAlignment="1">
      <alignment horizontal="center" vertical="top" wrapText="1"/>
    </xf>
    <xf numFmtId="3" fontId="1" fillId="7" borderId="19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vertical="top" wrapText="1"/>
    </xf>
    <xf numFmtId="0" fontId="3" fillId="0" borderId="45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top" wrapText="1"/>
    </xf>
    <xf numFmtId="49" fontId="4" fillId="4" borderId="18" xfId="0" applyNumberFormat="1" applyFont="1" applyFill="1" applyBorder="1" applyAlignment="1">
      <alignment vertical="top"/>
    </xf>
    <xf numFmtId="49" fontId="4" fillId="6" borderId="40" xfId="0" applyNumberFormat="1" applyFont="1" applyFill="1" applyBorder="1" applyAlignment="1">
      <alignment vertical="top"/>
    </xf>
    <xf numFmtId="164" fontId="1" fillId="6" borderId="16" xfId="0" applyNumberFormat="1" applyFont="1" applyFill="1" applyBorder="1" applyAlignment="1">
      <alignment horizontal="left" vertical="top"/>
    </xf>
    <xf numFmtId="164" fontId="1" fillId="6" borderId="48" xfId="0" applyNumberFormat="1" applyFont="1" applyFill="1" applyBorder="1" applyAlignment="1">
      <alignment horizontal="left" vertical="top"/>
    </xf>
    <xf numFmtId="0" fontId="3" fillId="0" borderId="41" xfId="0" applyFont="1" applyFill="1" applyBorder="1" applyAlignment="1">
      <alignment horizontal="center" vertical="top" wrapText="1"/>
    </xf>
    <xf numFmtId="0" fontId="3" fillId="0" borderId="52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center" textRotation="90" wrapText="1"/>
    </xf>
    <xf numFmtId="0" fontId="4" fillId="0" borderId="42" xfId="0" applyNumberFormat="1" applyFont="1" applyBorder="1" applyAlignment="1">
      <alignment horizontal="center" vertical="top"/>
    </xf>
    <xf numFmtId="164" fontId="1" fillId="6" borderId="18" xfId="0" applyNumberFormat="1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42" xfId="0" applyFont="1" applyBorder="1" applyAlignment="1">
      <alignment horizontal="center" vertical="top" wrapText="1"/>
    </xf>
    <xf numFmtId="49" fontId="4" fillId="4" borderId="24" xfId="0" applyNumberFormat="1" applyFont="1" applyFill="1" applyBorder="1" applyAlignment="1">
      <alignment vertical="top"/>
    </xf>
    <xf numFmtId="49" fontId="4" fillId="5" borderId="22" xfId="0" applyNumberFormat="1" applyFont="1" applyFill="1" applyBorder="1" applyAlignment="1">
      <alignment vertical="top"/>
    </xf>
    <xf numFmtId="49" fontId="4" fillId="6" borderId="22" xfId="0" applyNumberFormat="1" applyFont="1" applyFill="1" applyBorder="1" applyAlignment="1">
      <alignment vertical="top"/>
    </xf>
    <xf numFmtId="0" fontId="2" fillId="0" borderId="22" xfId="0" applyFont="1" applyFill="1" applyBorder="1" applyAlignment="1">
      <alignment horizontal="center" vertical="center" textRotation="90" wrapText="1"/>
    </xf>
    <xf numFmtId="0" fontId="2" fillId="0" borderId="26" xfId="0" applyNumberFormat="1" applyFont="1" applyBorder="1" applyAlignment="1">
      <alignment horizontal="center" vertical="top"/>
    </xf>
    <xf numFmtId="0" fontId="4" fillId="8" borderId="58" xfId="0" applyFont="1" applyFill="1" applyBorder="1" applyAlignment="1">
      <alignment horizontal="center" vertical="top" wrapText="1"/>
    </xf>
    <xf numFmtId="3" fontId="4" fillId="8" borderId="36" xfId="0" applyNumberFormat="1" applyFont="1" applyFill="1" applyBorder="1" applyAlignment="1">
      <alignment horizontal="center" vertical="top" wrapText="1"/>
    </xf>
    <xf numFmtId="3" fontId="4" fillId="8" borderId="21" xfId="0" applyNumberFormat="1" applyFont="1" applyFill="1" applyBorder="1" applyAlignment="1">
      <alignment horizontal="center" vertical="top" wrapText="1"/>
    </xf>
    <xf numFmtId="3" fontId="4" fillId="8" borderId="36" xfId="0" applyNumberFormat="1" applyFont="1" applyFill="1" applyBorder="1" applyAlignment="1">
      <alignment horizontal="center" vertical="top"/>
    </xf>
    <xf numFmtId="164" fontId="1" fillId="0" borderId="25" xfId="0" applyNumberFormat="1" applyFont="1" applyFill="1" applyBorder="1" applyAlignment="1">
      <alignment horizontal="left" vertical="top" wrapText="1"/>
    </xf>
    <xf numFmtId="0" fontId="1" fillId="0" borderId="22" xfId="0" applyNumberFormat="1" applyFont="1" applyFill="1" applyBorder="1" applyAlignment="1">
      <alignment horizontal="center" vertical="top"/>
    </xf>
    <xf numFmtId="0" fontId="1" fillId="0" borderId="26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49" fontId="4" fillId="4" borderId="9" xfId="0" applyNumberFormat="1" applyFont="1" applyFill="1" applyBorder="1" applyAlignment="1">
      <alignment horizontal="center" vertical="top"/>
    </xf>
    <xf numFmtId="49" fontId="4" fillId="5" borderId="4" xfId="0" applyNumberFormat="1" applyFont="1" applyFill="1" applyBorder="1" applyAlignment="1">
      <alignment horizontal="center" vertical="top"/>
    </xf>
    <xf numFmtId="49" fontId="4" fillId="6" borderId="59" xfId="0" applyNumberFormat="1" applyFont="1" applyFill="1" applyBorder="1" applyAlignment="1">
      <alignment horizontal="center" vertical="top"/>
    </xf>
    <xf numFmtId="3" fontId="1" fillId="0" borderId="53" xfId="0" applyNumberFormat="1" applyFont="1" applyBorder="1" applyAlignment="1">
      <alignment horizontal="center" vertical="top"/>
    </xf>
    <xf numFmtId="3" fontId="1" fillId="7" borderId="3" xfId="0" applyNumberFormat="1" applyFont="1" applyFill="1" applyBorder="1" applyAlignment="1">
      <alignment horizontal="center" vertical="top"/>
    </xf>
    <xf numFmtId="3" fontId="3" fillId="0" borderId="53" xfId="0" applyNumberFormat="1" applyFont="1" applyFill="1" applyBorder="1" applyAlignment="1">
      <alignment horizontal="center" vertical="top"/>
    </xf>
    <xf numFmtId="49" fontId="4" fillId="4" borderId="25" xfId="0" applyNumberFormat="1" applyFont="1" applyFill="1" applyBorder="1" applyAlignment="1">
      <alignment horizontal="center" vertical="top"/>
    </xf>
    <xf numFmtId="49" fontId="4" fillId="6" borderId="60" xfId="0" applyNumberFormat="1" applyFont="1" applyFill="1" applyBorder="1" applyAlignment="1">
      <alignment horizontal="center" vertical="top"/>
    </xf>
    <xf numFmtId="3" fontId="4" fillId="8" borderId="61" xfId="0" applyNumberFormat="1" applyFont="1" applyFill="1" applyBorder="1" applyAlignment="1">
      <alignment horizontal="center" vertical="top" wrapText="1"/>
    </xf>
    <xf numFmtId="3" fontId="4" fillId="8" borderId="62" xfId="0" applyNumberFormat="1" applyFont="1" applyFill="1" applyBorder="1" applyAlignment="1">
      <alignment horizontal="center" vertical="top"/>
    </xf>
    <xf numFmtId="49" fontId="2" fillId="4" borderId="6" xfId="0" applyNumberFormat="1" applyFont="1" applyFill="1" applyBorder="1" applyAlignment="1">
      <alignment horizontal="center" vertical="top"/>
    </xf>
    <xf numFmtId="49" fontId="2" fillId="5" borderId="4" xfId="0" applyNumberFormat="1" applyFont="1" applyFill="1" applyBorder="1" applyAlignment="1">
      <alignment horizontal="center" vertical="top"/>
    </xf>
    <xf numFmtId="49" fontId="2" fillId="6" borderId="59" xfId="0" applyNumberFormat="1" applyFont="1" applyFill="1" applyBorder="1" applyAlignment="1">
      <alignment horizontal="center" vertical="top"/>
    </xf>
    <xf numFmtId="3" fontId="1" fillId="7" borderId="63" xfId="0" applyNumberFormat="1" applyFont="1" applyFill="1" applyBorder="1" applyAlignment="1">
      <alignment horizontal="center" vertical="top"/>
    </xf>
    <xf numFmtId="3" fontId="1" fillId="0" borderId="31" xfId="0" applyNumberFormat="1" applyFont="1" applyBorder="1" applyAlignment="1">
      <alignment horizontal="center" vertical="top"/>
    </xf>
    <xf numFmtId="49" fontId="2" fillId="4" borderId="25" xfId="0" applyNumberFormat="1" applyFont="1" applyFill="1" applyBorder="1" applyAlignment="1">
      <alignment horizontal="center" vertical="top"/>
    </xf>
    <xf numFmtId="49" fontId="2" fillId="6" borderId="60" xfId="0" applyNumberFormat="1" applyFont="1" applyFill="1" applyBorder="1" applyAlignment="1">
      <alignment horizontal="center" vertical="top"/>
    </xf>
    <xf numFmtId="3" fontId="4" fillId="8" borderId="65" xfId="0" applyNumberFormat="1" applyFont="1" applyFill="1" applyBorder="1" applyAlignment="1">
      <alignment horizontal="center" vertical="top" wrapText="1"/>
    </xf>
    <xf numFmtId="3" fontId="2" fillId="8" borderId="62" xfId="0" applyNumberFormat="1" applyFont="1" applyFill="1" applyBorder="1" applyAlignment="1">
      <alignment horizontal="center" vertical="top"/>
    </xf>
    <xf numFmtId="49" fontId="2" fillId="4" borderId="9" xfId="0" applyNumberFormat="1" applyFont="1" applyFill="1" applyBorder="1" applyAlignment="1">
      <alignment horizontal="center" vertical="top"/>
    </xf>
    <xf numFmtId="49" fontId="2" fillId="6" borderId="4" xfId="0" applyNumberFormat="1" applyFont="1" applyFill="1" applyBorder="1" applyAlignment="1">
      <alignment horizontal="center" vertical="top"/>
    </xf>
    <xf numFmtId="3" fontId="1" fillId="7" borderId="8" xfId="0" applyNumberFormat="1" applyFont="1" applyFill="1" applyBorder="1" applyAlignment="1">
      <alignment horizontal="center" vertical="top"/>
    </xf>
    <xf numFmtId="0" fontId="1" fillId="7" borderId="22" xfId="0" applyFont="1" applyFill="1" applyBorder="1" applyAlignment="1">
      <alignment vertical="top"/>
    </xf>
    <xf numFmtId="3" fontId="1" fillId="7" borderId="59" xfId="0" applyNumberFormat="1" applyFont="1" applyFill="1" applyBorder="1" applyAlignment="1">
      <alignment horizontal="center" vertical="top"/>
    </xf>
    <xf numFmtId="0" fontId="1" fillId="0" borderId="9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4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49" fontId="2" fillId="5" borderId="22" xfId="0" applyNumberFormat="1" applyFont="1" applyFill="1" applyBorder="1" applyAlignment="1">
      <alignment horizontal="center" vertical="top"/>
    </xf>
    <xf numFmtId="3" fontId="2" fillId="5" borderId="28" xfId="0" applyNumberFormat="1" applyFont="1" applyFill="1" applyBorder="1" applyAlignment="1">
      <alignment horizontal="center" vertical="top"/>
    </xf>
    <xf numFmtId="3" fontId="2" fillId="5" borderId="67" xfId="0" applyNumberFormat="1" applyFont="1" applyFill="1" applyBorder="1" applyAlignment="1">
      <alignment horizontal="center" vertical="top"/>
    </xf>
    <xf numFmtId="3" fontId="2" fillId="5" borderId="30" xfId="0" applyNumberFormat="1" applyFont="1" applyFill="1" applyBorder="1" applyAlignment="1">
      <alignment horizontal="center" vertical="top"/>
    </xf>
    <xf numFmtId="49" fontId="2" fillId="4" borderId="28" xfId="0" applyNumberFormat="1" applyFont="1" applyFill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center" vertical="top"/>
    </xf>
    <xf numFmtId="49" fontId="4" fillId="4" borderId="6" xfId="0" applyNumberFormat="1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 wrapText="1"/>
    </xf>
    <xf numFmtId="3" fontId="1" fillId="7" borderId="4" xfId="0" applyNumberFormat="1" applyFont="1" applyFill="1" applyBorder="1" applyAlignment="1">
      <alignment horizontal="center" vertical="top" wrapText="1"/>
    </xf>
    <xf numFmtId="3" fontId="1" fillId="0" borderId="8" xfId="0" applyNumberFormat="1" applyFont="1" applyFill="1" applyBorder="1" applyAlignment="1">
      <alignment horizontal="center" vertical="top"/>
    </xf>
    <xf numFmtId="0" fontId="4" fillId="8" borderId="58" xfId="0" applyFont="1" applyFill="1" applyBorder="1" applyAlignment="1">
      <alignment horizontal="center" wrapText="1"/>
    </xf>
    <xf numFmtId="3" fontId="4" fillId="8" borderId="21" xfId="0" applyNumberFormat="1" applyFont="1" applyFill="1" applyBorder="1" applyAlignment="1">
      <alignment horizontal="center" wrapText="1"/>
    </xf>
    <xf numFmtId="3" fontId="4" fillId="8" borderId="62" xfId="0" applyNumberFormat="1" applyFont="1" applyFill="1" applyBorder="1" applyAlignment="1">
      <alignment horizontal="center"/>
    </xf>
    <xf numFmtId="0" fontId="1" fillId="0" borderId="61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/>
    </xf>
    <xf numFmtId="0" fontId="1" fillId="0" borderId="64" xfId="0" applyNumberFormat="1" applyFont="1" applyBorder="1" applyAlignment="1">
      <alignment horizontal="center" vertical="top"/>
    </xf>
    <xf numFmtId="0" fontId="1" fillId="6" borderId="22" xfId="0" applyNumberFormat="1" applyFont="1" applyFill="1" applyBorder="1" applyAlignment="1">
      <alignment horizontal="center" vertical="top" wrapText="1"/>
    </xf>
    <xf numFmtId="0" fontId="1" fillId="6" borderId="26" xfId="0" applyNumberFormat="1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3" fontId="1" fillId="0" borderId="7" xfId="0" applyNumberFormat="1" applyFont="1" applyFill="1" applyBorder="1" applyAlignment="1">
      <alignment horizontal="center" vertical="top"/>
    </xf>
    <xf numFmtId="164" fontId="1" fillId="6" borderId="39" xfId="0" applyNumberFormat="1" applyFont="1" applyFill="1" applyBorder="1" applyAlignment="1">
      <alignment vertical="top" wrapText="1"/>
    </xf>
    <xf numFmtId="0" fontId="1" fillId="6" borderId="12" xfId="0" applyNumberFormat="1" applyFont="1" applyFill="1" applyBorder="1" applyAlignment="1">
      <alignment horizontal="center" vertical="top" wrapText="1"/>
    </xf>
    <xf numFmtId="0" fontId="1" fillId="6" borderId="19" xfId="0" applyNumberFormat="1" applyFont="1" applyFill="1" applyBorder="1" applyAlignment="1">
      <alignment horizontal="center" vertical="top" wrapText="1"/>
    </xf>
    <xf numFmtId="0" fontId="1" fillId="0" borderId="42" xfId="0" applyNumberFormat="1" applyFont="1" applyBorder="1" applyAlignment="1">
      <alignment horizontal="center" vertical="top"/>
    </xf>
    <xf numFmtId="0" fontId="4" fillId="8" borderId="62" xfId="0" applyFont="1" applyFill="1" applyBorder="1" applyAlignment="1">
      <alignment horizontal="center" vertical="top" wrapText="1"/>
    </xf>
    <xf numFmtId="164" fontId="4" fillId="6" borderId="25" xfId="0" applyNumberFormat="1" applyFont="1" applyFill="1" applyBorder="1" applyAlignment="1">
      <alignment horizontal="center" vertical="top"/>
    </xf>
    <xf numFmtId="0" fontId="4" fillId="6" borderId="22" xfId="0" applyNumberFormat="1" applyFont="1" applyFill="1" applyBorder="1" applyAlignment="1">
      <alignment horizontal="center" vertical="top"/>
    </xf>
    <xf numFmtId="0" fontId="4" fillId="6" borderId="27" xfId="0" applyNumberFormat="1" applyFont="1" applyFill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3" fontId="1" fillId="7" borderId="4" xfId="0" applyNumberFormat="1" applyFont="1" applyFill="1" applyBorder="1" applyAlignment="1">
      <alignment horizontal="center" vertical="top"/>
    </xf>
    <xf numFmtId="3" fontId="1" fillId="0" borderId="8" xfId="0" applyNumberFormat="1" applyFont="1" applyBorder="1" applyAlignment="1">
      <alignment horizontal="center" vertical="top"/>
    </xf>
    <xf numFmtId="0" fontId="1" fillId="0" borderId="6" xfId="0" applyFont="1" applyBorder="1" applyAlignment="1">
      <alignment vertical="top" wrapText="1"/>
    </xf>
    <xf numFmtId="0" fontId="1" fillId="7" borderId="64" xfId="0" applyNumberFormat="1" applyFont="1" applyFill="1" applyBorder="1" applyAlignment="1">
      <alignment horizontal="center" vertical="top"/>
    </xf>
    <xf numFmtId="3" fontId="1" fillId="7" borderId="41" xfId="0" applyNumberFormat="1" applyFont="1" applyFill="1" applyBorder="1" applyAlignment="1">
      <alignment horizontal="center" vertical="top"/>
    </xf>
    <xf numFmtId="3" fontId="1" fillId="0" borderId="70" xfId="0" applyNumberFormat="1" applyFont="1" applyBorder="1" applyAlignment="1">
      <alignment horizontal="center" vertical="top"/>
    </xf>
    <xf numFmtId="0" fontId="1" fillId="0" borderId="39" xfId="0" applyFont="1" applyBorder="1" applyAlignment="1">
      <alignment vertical="top" wrapText="1"/>
    </xf>
    <xf numFmtId="0" fontId="1" fillId="0" borderId="12" xfId="0" applyNumberFormat="1" applyFont="1" applyBorder="1" applyAlignment="1">
      <alignment horizontal="center" vertical="top"/>
    </xf>
    <xf numFmtId="3" fontId="2" fillId="8" borderId="36" xfId="0" applyNumberFormat="1" applyFont="1" applyFill="1" applyBorder="1" applyAlignment="1">
      <alignment horizontal="center" vertical="top"/>
    </xf>
    <xf numFmtId="164" fontId="1" fillId="6" borderId="24" xfId="0" applyNumberFormat="1" applyFont="1" applyFill="1" applyBorder="1" applyAlignment="1">
      <alignment horizontal="left" vertical="top" wrapText="1"/>
    </xf>
    <xf numFmtId="0" fontId="1" fillId="7" borderId="6" xfId="0" applyFont="1" applyFill="1" applyBorder="1" applyAlignment="1">
      <alignment vertical="top" wrapText="1"/>
    </xf>
    <xf numFmtId="0" fontId="1" fillId="7" borderId="4" xfId="0" applyNumberFormat="1" applyFont="1" applyFill="1" applyBorder="1" applyAlignment="1">
      <alignment horizontal="center" vertical="top"/>
    </xf>
    <xf numFmtId="3" fontId="1" fillId="7" borderId="7" xfId="0" applyNumberFormat="1" applyFont="1" applyFill="1" applyBorder="1" applyAlignment="1">
      <alignment horizontal="center" vertical="top" wrapText="1"/>
    </xf>
    <xf numFmtId="0" fontId="1" fillId="7" borderId="12" xfId="0" applyNumberFormat="1" applyFont="1" applyFill="1" applyBorder="1" applyAlignment="1">
      <alignment horizontal="center" vertical="top" wrapText="1"/>
    </xf>
    <xf numFmtId="0" fontId="1" fillId="7" borderId="19" xfId="0" applyNumberFormat="1" applyFont="1" applyFill="1" applyBorder="1" applyAlignment="1">
      <alignment horizontal="center" vertical="top" wrapText="1"/>
    </xf>
    <xf numFmtId="3" fontId="3" fillId="7" borderId="4" xfId="0" applyNumberFormat="1" applyFont="1" applyFill="1" applyBorder="1" applyAlignment="1">
      <alignment horizontal="center" vertical="top" wrapText="1"/>
    </xf>
    <xf numFmtId="3" fontId="2" fillId="8" borderId="36" xfId="0" applyNumberFormat="1" applyFont="1" applyFill="1" applyBorder="1" applyAlignment="1">
      <alignment horizontal="center" vertical="top" wrapText="1"/>
    </xf>
    <xf numFmtId="164" fontId="1" fillId="6" borderId="24" xfId="0" applyNumberFormat="1" applyFont="1" applyFill="1" applyBorder="1" applyAlignment="1">
      <alignment horizontal="left" vertical="top" wrapText="1"/>
    </xf>
    <xf numFmtId="49" fontId="2" fillId="5" borderId="67" xfId="0" applyNumberFormat="1" applyFont="1" applyFill="1" applyBorder="1" applyAlignment="1">
      <alignment horizontal="center" vertical="top"/>
    </xf>
    <xf numFmtId="3" fontId="4" fillId="5" borderId="30" xfId="0" applyNumberFormat="1" applyFont="1" applyFill="1" applyBorder="1" applyAlignment="1">
      <alignment horizontal="center" vertical="top"/>
    </xf>
    <xf numFmtId="164" fontId="4" fillId="5" borderId="28" xfId="0" applyNumberFormat="1" applyFont="1" applyFill="1" applyBorder="1" applyAlignment="1">
      <alignment horizontal="center" vertical="top"/>
    </xf>
    <xf numFmtId="3" fontId="2" fillId="4" borderId="6" xfId="0" applyNumberFormat="1" applyFont="1" applyFill="1" applyBorder="1" applyAlignment="1">
      <alignment horizontal="center" vertical="top"/>
    </xf>
    <xf numFmtId="3" fontId="2" fillId="4" borderId="4" xfId="0" applyNumberFormat="1" applyFont="1" applyFill="1" applyBorder="1" applyAlignment="1">
      <alignment horizontal="center" vertical="top"/>
    </xf>
    <xf numFmtId="3" fontId="4" fillId="4" borderId="8" xfId="0" applyNumberFormat="1" applyFont="1" applyFill="1" applyBorder="1" applyAlignment="1">
      <alignment horizontal="center" vertical="top"/>
    </xf>
    <xf numFmtId="49" fontId="2" fillId="4" borderId="9" xfId="0" applyNumberFormat="1" applyFont="1" applyFill="1" applyBorder="1" applyAlignment="1">
      <alignment horizontal="center" vertical="top"/>
    </xf>
    <xf numFmtId="0" fontId="1" fillId="4" borderId="68" xfId="0" applyFont="1" applyFill="1" applyBorder="1" applyAlignment="1">
      <alignment vertical="top" wrapText="1"/>
    </xf>
    <xf numFmtId="0" fontId="1" fillId="4" borderId="73" xfId="0" applyFont="1" applyFill="1" applyBorder="1" applyAlignment="1">
      <alignment horizontal="left"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4" borderId="35" xfId="0" applyFont="1" applyFill="1" applyBorder="1" applyAlignment="1">
      <alignment horizontal="left" vertical="top" wrapText="1"/>
    </xf>
    <xf numFmtId="0" fontId="1" fillId="4" borderId="61" xfId="0" applyFont="1" applyFill="1" applyBorder="1" applyAlignment="1">
      <alignment horizontal="left" vertical="top" wrapText="1"/>
    </xf>
    <xf numFmtId="49" fontId="2" fillId="5" borderId="60" xfId="0" applyNumberFormat="1" applyFont="1" applyFill="1" applyBorder="1" applyAlignment="1">
      <alignment horizontal="center" vertical="top"/>
    </xf>
    <xf numFmtId="49" fontId="4" fillId="6" borderId="4" xfId="0" applyNumberFormat="1" applyFont="1" applyFill="1" applyBorder="1" applyAlignment="1">
      <alignment horizontal="center" vertical="top"/>
    </xf>
    <xf numFmtId="0" fontId="4" fillId="6" borderId="4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top" textRotation="180" wrapText="1"/>
    </xf>
    <xf numFmtId="0" fontId="4" fillId="0" borderId="8" xfId="0" applyNumberFormat="1" applyFont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  <xf numFmtId="3" fontId="1" fillId="0" borderId="6" xfId="0" applyNumberFormat="1" applyFont="1" applyFill="1" applyBorder="1" applyAlignment="1">
      <alignment horizontal="center" vertical="top" wrapText="1"/>
    </xf>
    <xf numFmtId="165" fontId="1" fillId="0" borderId="6" xfId="0" applyNumberFormat="1" applyFont="1" applyFill="1" applyBorder="1" applyAlignment="1">
      <alignment horizontal="center" vertical="top"/>
    </xf>
    <xf numFmtId="0" fontId="1" fillId="0" borderId="4" xfId="0" applyNumberFormat="1" applyFont="1" applyFill="1" applyBorder="1" applyAlignment="1">
      <alignment horizontal="center" vertical="top"/>
    </xf>
    <xf numFmtId="0" fontId="1" fillId="0" borderId="7" xfId="0" applyNumberFormat="1" applyFont="1" applyFill="1" applyBorder="1" applyAlignment="1">
      <alignment horizontal="center" vertical="top"/>
    </xf>
    <xf numFmtId="49" fontId="2" fillId="4" borderId="18" xfId="0" applyNumberFormat="1" applyFont="1" applyFill="1" applyBorder="1" applyAlignment="1">
      <alignment horizontal="center" vertical="top"/>
    </xf>
    <xf numFmtId="49" fontId="2" fillId="5" borderId="12" xfId="0" applyNumberFormat="1" applyFont="1" applyFill="1" applyBorder="1" applyAlignment="1">
      <alignment horizontal="center" vertical="top"/>
    </xf>
    <xf numFmtId="49" fontId="2" fillId="6" borderId="40" xfId="0" applyNumberFormat="1" applyFont="1" applyFill="1" applyBorder="1" applyAlignment="1">
      <alignment horizontal="center" vertical="top"/>
    </xf>
    <xf numFmtId="0" fontId="4" fillId="0" borderId="45" xfId="0" applyFont="1" applyFill="1" applyBorder="1" applyAlignment="1">
      <alignment horizontal="center" vertical="top" wrapText="1"/>
    </xf>
    <xf numFmtId="0" fontId="4" fillId="0" borderId="74" xfId="0" applyNumberFormat="1" applyFont="1" applyBorder="1" applyAlignment="1">
      <alignment horizontal="center" vertical="top"/>
    </xf>
    <xf numFmtId="0" fontId="1" fillId="0" borderId="73" xfId="0" applyFont="1" applyFill="1" applyBorder="1" applyAlignment="1">
      <alignment horizontal="center" vertical="top"/>
    </xf>
    <xf numFmtId="3" fontId="1" fillId="7" borderId="73" xfId="0" applyNumberFormat="1" applyFont="1" applyFill="1" applyBorder="1" applyAlignment="1">
      <alignment horizontal="center" vertical="top"/>
    </xf>
    <xf numFmtId="3" fontId="1" fillId="0" borderId="74" xfId="0" applyNumberFormat="1" applyFont="1" applyFill="1" applyBorder="1" applyAlignment="1">
      <alignment horizontal="center" vertical="top"/>
    </xf>
    <xf numFmtId="0" fontId="1" fillId="0" borderId="45" xfId="0" applyNumberFormat="1" applyFont="1" applyFill="1" applyBorder="1" applyAlignment="1">
      <alignment horizontal="center" vertical="top"/>
    </xf>
    <xf numFmtId="0" fontId="1" fillId="0" borderId="54" xfId="0" applyNumberFormat="1" applyFont="1" applyFill="1" applyBorder="1" applyAlignment="1">
      <alignment horizontal="center" vertical="top"/>
    </xf>
    <xf numFmtId="0" fontId="4" fillId="0" borderId="19" xfId="0" applyNumberFormat="1" applyFont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12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/>
    </xf>
    <xf numFmtId="3" fontId="1" fillId="7" borderId="16" xfId="0" applyNumberFormat="1" applyFont="1" applyFill="1" applyBorder="1" applyAlignment="1">
      <alignment horizontal="center" vertical="top"/>
    </xf>
    <xf numFmtId="0" fontId="3" fillId="0" borderId="12" xfId="0" applyNumberFormat="1" applyFont="1" applyFill="1" applyBorder="1" applyAlignment="1">
      <alignment horizontal="center" vertical="top" wrapText="1"/>
    </xf>
    <xf numFmtId="0" fontId="4" fillId="0" borderId="52" xfId="0" applyNumberFormat="1" applyFont="1" applyBorder="1" applyAlignment="1">
      <alignment horizontal="center" vertical="top"/>
    </xf>
    <xf numFmtId="0" fontId="4" fillId="8" borderId="73" xfId="0" applyFont="1" applyFill="1" applyBorder="1" applyAlignment="1">
      <alignment horizontal="center" vertical="top"/>
    </xf>
    <xf numFmtId="3" fontId="4" fillId="8" borderId="73" xfId="0" applyNumberFormat="1" applyFont="1" applyFill="1" applyBorder="1" applyAlignment="1">
      <alignment horizontal="center" vertical="top"/>
    </xf>
    <xf numFmtId="3" fontId="4" fillId="8" borderId="11" xfId="0" applyNumberFormat="1" applyFont="1" applyFill="1" applyBorder="1" applyAlignment="1">
      <alignment horizontal="center" vertical="top"/>
    </xf>
    <xf numFmtId="3" fontId="4" fillId="8" borderId="51" xfId="0" applyNumberFormat="1" applyFont="1" applyFill="1" applyBorder="1" applyAlignment="1">
      <alignment horizontal="center" vertical="top"/>
    </xf>
    <xf numFmtId="165" fontId="4" fillId="0" borderId="39" xfId="0" applyNumberFormat="1" applyFont="1" applyFill="1" applyBorder="1" applyAlignment="1">
      <alignment horizontal="left" vertical="top" wrapText="1"/>
    </xf>
    <xf numFmtId="0" fontId="1" fillId="0" borderId="41" xfId="0" applyNumberFormat="1" applyFont="1" applyFill="1" applyBorder="1" applyAlignment="1">
      <alignment horizontal="center" vertical="top" wrapText="1"/>
    </xf>
    <xf numFmtId="0" fontId="1" fillId="7" borderId="45" xfId="0" applyNumberFormat="1" applyFont="1" applyFill="1" applyBorder="1" applyAlignment="1">
      <alignment horizontal="center" vertical="top"/>
    </xf>
    <xf numFmtId="0" fontId="1" fillId="7" borderId="12" xfId="0" applyNumberFormat="1" applyFont="1" applyFill="1" applyBorder="1" applyAlignment="1">
      <alignment horizontal="center" vertical="top"/>
    </xf>
    <xf numFmtId="0" fontId="1" fillId="0" borderId="12" xfId="0" applyNumberFormat="1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49" fontId="2" fillId="4" borderId="39" xfId="0" applyNumberFormat="1" applyFont="1" applyFill="1" applyBorder="1" applyAlignment="1">
      <alignment horizontal="center" vertical="top"/>
    </xf>
    <xf numFmtId="3" fontId="4" fillId="8" borderId="25" xfId="0" applyNumberFormat="1" applyFont="1" applyFill="1" applyBorder="1" applyAlignment="1">
      <alignment horizontal="center" vertical="top"/>
    </xf>
    <xf numFmtId="3" fontId="4" fillId="8" borderId="21" xfId="0" applyNumberFormat="1" applyFont="1" applyFill="1" applyBorder="1" applyAlignment="1">
      <alignment horizontal="center" vertical="top"/>
    </xf>
    <xf numFmtId="164" fontId="1" fillId="0" borderId="25" xfId="0" applyNumberFormat="1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1" fillId="0" borderId="39" xfId="0" applyFont="1" applyFill="1" applyBorder="1" applyAlignment="1">
      <alignment horizontal="center" vertical="top" wrapText="1"/>
    </xf>
    <xf numFmtId="3" fontId="1" fillId="7" borderId="39" xfId="0" applyNumberFormat="1" applyFont="1" applyFill="1" applyBorder="1" applyAlignment="1">
      <alignment horizontal="center" vertical="top"/>
    </xf>
    <xf numFmtId="3" fontId="1" fillId="0" borderId="19" xfId="0" applyNumberFormat="1" applyFont="1" applyFill="1" applyBorder="1" applyAlignment="1">
      <alignment horizontal="center" vertical="top"/>
    </xf>
    <xf numFmtId="0" fontId="1" fillId="0" borderId="73" xfId="0" applyFont="1" applyFill="1" applyBorder="1" applyAlignment="1">
      <alignment horizontal="center" vertical="top" wrapText="1"/>
    </xf>
    <xf numFmtId="3" fontId="1" fillId="7" borderId="73" xfId="0" applyNumberFormat="1" applyFont="1" applyFill="1" applyBorder="1" applyAlignment="1">
      <alignment horizontal="center" vertical="top" wrapText="1"/>
    </xf>
    <xf numFmtId="3" fontId="1" fillId="7" borderId="11" xfId="0" applyNumberFormat="1" applyFont="1" applyFill="1" applyBorder="1" applyAlignment="1">
      <alignment horizontal="center" vertical="top" wrapText="1"/>
    </xf>
    <xf numFmtId="0" fontId="1" fillId="6" borderId="12" xfId="0" applyNumberFormat="1" applyFont="1" applyFill="1" applyBorder="1" applyAlignment="1">
      <alignment horizontal="center" vertical="top"/>
    </xf>
    <xf numFmtId="0" fontId="4" fillId="8" borderId="73" xfId="0" applyFont="1" applyFill="1" applyBorder="1" applyAlignment="1">
      <alignment horizontal="center" vertical="top" wrapText="1"/>
    </xf>
    <xf numFmtId="3" fontId="4" fillId="8" borderId="11" xfId="0" applyNumberFormat="1" applyFont="1" applyFill="1" applyBorder="1" applyAlignment="1">
      <alignment horizontal="center" vertical="top" wrapText="1"/>
    </xf>
    <xf numFmtId="3" fontId="4" fillId="8" borderId="51" xfId="0" applyNumberFormat="1" applyFont="1" applyFill="1" applyBorder="1" applyAlignment="1">
      <alignment horizontal="center" vertical="top" wrapText="1"/>
    </xf>
    <xf numFmtId="3" fontId="1" fillId="7" borderId="16" xfId="0" applyNumberFormat="1" applyFont="1" applyFill="1" applyBorder="1" applyAlignment="1">
      <alignment horizontal="center" vertical="top" wrapText="1"/>
    </xf>
    <xf numFmtId="3" fontId="1" fillId="7" borderId="45" xfId="0" applyNumberFormat="1" applyFont="1" applyFill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textRotation="90"/>
    </xf>
    <xf numFmtId="0" fontId="4" fillId="8" borderId="16" xfId="0" applyFont="1" applyFill="1" applyBorder="1" applyAlignment="1">
      <alignment horizontal="center" vertical="top" wrapText="1"/>
    </xf>
    <xf numFmtId="3" fontId="4" fillId="8" borderId="16" xfId="0" applyNumberFormat="1" applyFont="1" applyFill="1" applyBorder="1" applyAlignment="1">
      <alignment horizontal="center" vertical="top" wrapText="1"/>
    </xf>
    <xf numFmtId="3" fontId="4" fillId="8" borderId="45" xfId="0" applyNumberFormat="1" applyFont="1" applyFill="1" applyBorder="1" applyAlignment="1">
      <alignment horizontal="center" vertical="top" wrapText="1"/>
    </xf>
    <xf numFmtId="3" fontId="2" fillId="8" borderId="74" xfId="0" applyNumberFormat="1" applyFont="1" applyFill="1" applyBorder="1" applyAlignment="1">
      <alignment horizontal="center" vertical="top"/>
    </xf>
    <xf numFmtId="0" fontId="4" fillId="6" borderId="12" xfId="0" applyFont="1" applyFill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 wrapText="1"/>
    </xf>
    <xf numFmtId="3" fontId="1" fillId="0" borderId="39" xfId="0" applyNumberFormat="1" applyFont="1" applyFill="1" applyBorder="1" applyAlignment="1">
      <alignment horizontal="center" vertical="top" wrapText="1"/>
    </xf>
    <xf numFmtId="3" fontId="1" fillId="7" borderId="12" xfId="0" applyNumberFormat="1" applyFont="1" applyFill="1" applyBorder="1" applyAlignment="1">
      <alignment horizontal="center" vertical="top" wrapText="1"/>
    </xf>
    <xf numFmtId="0" fontId="1" fillId="0" borderId="50" xfId="0" applyFont="1" applyFill="1" applyBorder="1" applyAlignment="1">
      <alignment horizontal="center" vertical="top" wrapText="1"/>
    </xf>
    <xf numFmtId="3" fontId="1" fillId="7" borderId="47" xfId="0" applyNumberFormat="1" applyFont="1" applyFill="1" applyBorder="1" applyAlignment="1">
      <alignment horizontal="center" vertical="top" wrapText="1"/>
    </xf>
    <xf numFmtId="3" fontId="1" fillId="0" borderId="33" xfId="0" applyNumberFormat="1" applyFont="1" applyFill="1" applyBorder="1" applyAlignment="1">
      <alignment horizontal="center" vertical="top"/>
    </xf>
    <xf numFmtId="0" fontId="1" fillId="6" borderId="50" xfId="0" applyFont="1" applyFill="1" applyBorder="1" applyAlignment="1">
      <alignment horizontal="center" vertical="top" wrapText="1"/>
    </xf>
    <xf numFmtId="3" fontId="1" fillId="0" borderId="54" xfId="0" applyNumberFormat="1" applyFont="1" applyFill="1" applyBorder="1" applyAlignment="1">
      <alignment horizontal="center" vertical="top"/>
    </xf>
    <xf numFmtId="0" fontId="3" fillId="0" borderId="12" xfId="0" applyNumberFormat="1" applyFont="1" applyFill="1" applyBorder="1" applyAlignment="1">
      <alignment horizontal="center" vertical="top"/>
    </xf>
    <xf numFmtId="0" fontId="3" fillId="0" borderId="19" xfId="0" applyNumberFormat="1" applyFont="1" applyFill="1" applyBorder="1" applyAlignment="1">
      <alignment horizontal="center" vertical="top"/>
    </xf>
    <xf numFmtId="0" fontId="1" fillId="6" borderId="15" xfId="0" applyFont="1" applyFill="1" applyBorder="1" applyAlignment="1">
      <alignment horizontal="center" vertical="top" wrapText="1"/>
    </xf>
    <xf numFmtId="3" fontId="1" fillId="7" borderId="69" xfId="0" applyNumberFormat="1" applyFont="1" applyFill="1" applyBorder="1" applyAlignment="1">
      <alignment horizontal="center" vertical="top" wrapText="1"/>
    </xf>
    <xf numFmtId="49" fontId="2" fillId="5" borderId="41" xfId="0" applyNumberFormat="1" applyFont="1" applyFill="1" applyBorder="1" applyAlignment="1">
      <alignment horizontal="center" vertical="top"/>
    </xf>
    <xf numFmtId="0" fontId="4" fillId="8" borderId="50" xfId="0" applyFont="1" applyFill="1" applyBorder="1" applyAlignment="1">
      <alignment horizontal="center" vertical="top" wrapText="1"/>
    </xf>
    <xf numFmtId="3" fontId="4" fillId="8" borderId="73" xfId="0" applyNumberFormat="1" applyFont="1" applyFill="1" applyBorder="1" applyAlignment="1">
      <alignment horizontal="center" vertical="top" wrapText="1"/>
    </xf>
    <xf numFmtId="3" fontId="2" fillId="8" borderId="33" xfId="0" applyNumberFormat="1" applyFont="1" applyFill="1" applyBorder="1" applyAlignment="1">
      <alignment horizontal="center" vertical="top"/>
    </xf>
    <xf numFmtId="0" fontId="3" fillId="0" borderId="41" xfId="0" applyNumberFormat="1" applyFont="1" applyFill="1" applyBorder="1" applyAlignment="1">
      <alignment horizontal="center" vertical="top"/>
    </xf>
    <xf numFmtId="0" fontId="3" fillId="0" borderId="53" xfId="0" applyNumberFormat="1" applyFont="1" applyFill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3" fontId="1" fillId="7" borderId="40" xfId="0" applyNumberFormat="1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left" vertical="top" wrapText="1"/>
    </xf>
    <xf numFmtId="3" fontId="4" fillId="8" borderId="33" xfId="0" applyNumberFormat="1" applyFont="1" applyFill="1" applyBorder="1" applyAlignment="1">
      <alignment horizontal="center" vertical="top"/>
    </xf>
    <xf numFmtId="0" fontId="1" fillId="6" borderId="60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vertical="top" wrapText="1"/>
    </xf>
    <xf numFmtId="49" fontId="4" fillId="6" borderId="59" xfId="0" applyNumberFormat="1" applyFont="1" applyFill="1" applyBorder="1" applyAlignment="1">
      <alignment vertical="top"/>
    </xf>
    <xf numFmtId="3" fontId="1" fillId="7" borderId="59" xfId="0" applyNumberFormat="1" applyFont="1" applyFill="1" applyBorder="1" applyAlignment="1">
      <alignment horizontal="center" vertical="top" wrapText="1"/>
    </xf>
    <xf numFmtId="3" fontId="3" fillId="0" borderId="8" xfId="0" applyNumberFormat="1" applyFont="1" applyFill="1" applyBorder="1" applyAlignment="1">
      <alignment horizontal="center" vertical="top"/>
    </xf>
    <xf numFmtId="0" fontId="3" fillId="0" borderId="4" xfId="0" applyNumberFormat="1" applyFont="1" applyFill="1" applyBorder="1" applyAlignment="1">
      <alignment horizontal="center" vertical="top"/>
    </xf>
    <xf numFmtId="0" fontId="3" fillId="0" borderId="8" xfId="0" applyNumberFormat="1" applyFont="1" applyFill="1" applyBorder="1" applyAlignment="1">
      <alignment horizontal="center" vertical="top"/>
    </xf>
    <xf numFmtId="0" fontId="3" fillId="0" borderId="7" xfId="0" applyNumberFormat="1" applyFont="1" applyFill="1" applyBorder="1" applyAlignment="1">
      <alignment horizontal="center" vertical="top"/>
    </xf>
    <xf numFmtId="0" fontId="4" fillId="0" borderId="37" xfId="0" applyFont="1" applyFill="1" applyBorder="1" applyAlignment="1">
      <alignment horizontal="center" vertical="top" wrapText="1"/>
    </xf>
    <xf numFmtId="0" fontId="2" fillId="0" borderId="22" xfId="0" applyNumberFormat="1" applyFont="1" applyFill="1" applyBorder="1" applyAlignment="1">
      <alignment horizontal="center" vertical="top"/>
    </xf>
    <xf numFmtId="0" fontId="2" fillId="0" borderId="27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/>
    </xf>
    <xf numFmtId="0" fontId="1" fillId="7" borderId="4" xfId="0" applyFont="1" applyFill="1" applyBorder="1" applyAlignment="1">
      <alignment vertical="top" wrapText="1"/>
    </xf>
    <xf numFmtId="165" fontId="3" fillId="6" borderId="9" xfId="0" applyNumberFormat="1" applyFont="1" applyFill="1" applyBorder="1" applyAlignment="1">
      <alignment vertical="top" wrapText="1"/>
    </xf>
    <xf numFmtId="0" fontId="1" fillId="7" borderId="11" xfId="0" applyFont="1" applyFill="1" applyBorder="1" applyAlignment="1">
      <alignment vertical="top" wrapText="1"/>
    </xf>
    <xf numFmtId="3" fontId="3" fillId="0" borderId="51" xfId="0" applyNumberFormat="1" applyFont="1" applyFill="1" applyBorder="1" applyAlignment="1">
      <alignment horizontal="center" vertical="top"/>
    </xf>
    <xf numFmtId="165" fontId="3" fillId="6" borderId="10" xfId="0" applyNumberFormat="1" applyFont="1" applyFill="1" applyBorder="1" applyAlignment="1">
      <alignment vertical="top" wrapText="1"/>
    </xf>
    <xf numFmtId="0" fontId="3" fillId="0" borderId="11" xfId="0" applyNumberFormat="1" applyFont="1" applyFill="1" applyBorder="1" applyAlignment="1">
      <alignment horizontal="center" vertical="top"/>
    </xf>
    <xf numFmtId="0" fontId="3" fillId="0" borderId="33" xfId="0" applyNumberFormat="1" applyFont="1" applyFill="1" applyBorder="1" applyAlignment="1">
      <alignment horizontal="center" vertical="top"/>
    </xf>
    <xf numFmtId="3" fontId="1" fillId="0" borderId="48" xfId="0" applyNumberFormat="1" applyFont="1" applyFill="1" applyBorder="1" applyAlignment="1">
      <alignment horizontal="center" vertical="top" wrapText="1"/>
    </xf>
    <xf numFmtId="3" fontId="1" fillId="7" borderId="41" xfId="0" applyNumberFormat="1" applyFont="1" applyFill="1" applyBorder="1" applyAlignment="1">
      <alignment horizontal="center" vertical="top" wrapText="1"/>
    </xf>
    <xf numFmtId="3" fontId="3" fillId="0" borderId="52" xfId="0" applyNumberFormat="1" applyFont="1" applyFill="1" applyBorder="1" applyAlignment="1">
      <alignment horizontal="center" vertical="top"/>
    </xf>
    <xf numFmtId="0" fontId="4" fillId="7" borderId="64" xfId="0" applyNumberFormat="1" applyFont="1" applyFill="1" applyBorder="1" applyAlignment="1">
      <alignment horizontal="center" vertical="top"/>
    </xf>
    <xf numFmtId="0" fontId="1" fillId="0" borderId="43" xfId="0" applyFont="1" applyFill="1" applyBorder="1" applyAlignment="1">
      <alignment horizontal="center" vertical="top" wrapText="1"/>
    </xf>
    <xf numFmtId="3" fontId="1" fillId="7" borderId="63" xfId="0" applyNumberFormat="1" applyFont="1" applyFill="1" applyBorder="1" applyAlignment="1">
      <alignment horizontal="center" vertical="top" wrapText="1"/>
    </xf>
    <xf numFmtId="3" fontId="1" fillId="7" borderId="3" xfId="0" applyNumberFormat="1" applyFont="1" applyFill="1" applyBorder="1" applyAlignment="1">
      <alignment horizontal="center" vertical="top" wrapText="1"/>
    </xf>
    <xf numFmtId="3" fontId="3" fillId="0" borderId="72" xfId="0" applyNumberFormat="1" applyFont="1" applyFill="1" applyBorder="1" applyAlignment="1">
      <alignment horizontal="center" vertical="top"/>
    </xf>
    <xf numFmtId="0" fontId="1" fillId="0" borderId="71" xfId="0" applyNumberFormat="1" applyFont="1" applyFill="1" applyBorder="1" applyAlignment="1">
      <alignment horizontal="center" vertical="top"/>
    </xf>
    <xf numFmtId="0" fontId="4" fillId="7" borderId="17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 wrapText="1"/>
    </xf>
    <xf numFmtId="3" fontId="1" fillId="6" borderId="74" xfId="0" applyNumberFormat="1" applyFont="1" applyFill="1" applyBorder="1" applyAlignment="1">
      <alignment horizontal="center" vertical="top" wrapText="1"/>
    </xf>
    <xf numFmtId="0" fontId="4" fillId="7" borderId="26" xfId="0" applyNumberFormat="1" applyFont="1" applyFill="1" applyBorder="1" applyAlignment="1">
      <alignment vertical="top"/>
    </xf>
    <xf numFmtId="0" fontId="4" fillId="8" borderId="61" xfId="0" applyFont="1" applyFill="1" applyBorder="1" applyAlignment="1">
      <alignment horizontal="center" vertical="top" wrapText="1"/>
    </xf>
    <xf numFmtId="0" fontId="4" fillId="6" borderId="42" xfId="0" applyNumberFormat="1" applyFont="1" applyFill="1" applyBorder="1" applyAlignment="1">
      <alignment horizontal="center" vertical="top"/>
    </xf>
    <xf numFmtId="0" fontId="1" fillId="0" borderId="46" xfId="0" applyFont="1" applyFill="1" applyBorder="1" applyAlignment="1">
      <alignment horizontal="center" vertical="top" wrapText="1"/>
    </xf>
    <xf numFmtId="3" fontId="1" fillId="7" borderId="57" xfId="0" applyNumberFormat="1" applyFont="1" applyFill="1" applyBorder="1" applyAlignment="1">
      <alignment horizontal="center" vertical="top" wrapText="1"/>
    </xf>
    <xf numFmtId="165" fontId="1" fillId="6" borderId="39" xfId="0" applyNumberFormat="1" applyFont="1" applyFill="1" applyBorder="1" applyAlignment="1">
      <alignment vertical="top" wrapText="1"/>
    </xf>
    <xf numFmtId="49" fontId="2" fillId="4" borderId="24" xfId="0" applyNumberFormat="1" applyFont="1" applyFill="1" applyBorder="1" applyAlignment="1">
      <alignment horizontal="center" vertical="top"/>
    </xf>
    <xf numFmtId="0" fontId="4" fillId="6" borderId="26" xfId="0" applyNumberFormat="1" applyFont="1" applyFill="1" applyBorder="1" applyAlignment="1">
      <alignment horizontal="center" vertical="top"/>
    </xf>
    <xf numFmtId="0" fontId="4" fillId="8" borderId="23" xfId="0" applyFont="1" applyFill="1" applyBorder="1" applyAlignment="1">
      <alignment horizontal="center" vertical="top" wrapText="1"/>
    </xf>
    <xf numFmtId="3" fontId="4" fillId="8" borderId="25" xfId="0" applyNumberFormat="1" applyFont="1" applyFill="1" applyBorder="1" applyAlignment="1">
      <alignment horizontal="center" vertical="top" wrapText="1"/>
    </xf>
    <xf numFmtId="3" fontId="4" fillId="8" borderId="22" xfId="0" applyNumberFormat="1" applyFont="1" applyFill="1" applyBorder="1" applyAlignment="1">
      <alignment horizontal="center" vertical="top" wrapText="1"/>
    </xf>
    <xf numFmtId="3" fontId="2" fillId="8" borderId="27" xfId="0" applyNumberFormat="1" applyFont="1" applyFill="1" applyBorder="1" applyAlignment="1">
      <alignment horizontal="center" vertical="top"/>
    </xf>
    <xf numFmtId="165" fontId="1" fillId="6" borderId="25" xfId="0" applyNumberFormat="1" applyFont="1" applyFill="1" applyBorder="1" applyAlignment="1">
      <alignment vertical="top" wrapText="1"/>
    </xf>
    <xf numFmtId="3" fontId="4" fillId="5" borderId="75" xfId="0" applyNumberFormat="1" applyFont="1" applyFill="1" applyBorder="1" applyAlignment="1">
      <alignment horizontal="center" vertical="top"/>
    </xf>
    <xf numFmtId="49" fontId="2" fillId="5" borderId="66" xfId="0" applyNumberFormat="1" applyFont="1" applyFill="1" applyBorder="1" applyAlignment="1">
      <alignment vertical="top"/>
    </xf>
    <xf numFmtId="49" fontId="2" fillId="5" borderId="29" xfId="0" applyNumberFormat="1" applyFont="1" applyFill="1" applyBorder="1" applyAlignment="1">
      <alignment vertical="top"/>
    </xf>
    <xf numFmtId="49" fontId="2" fillId="5" borderId="29" xfId="0" applyNumberFormat="1" applyFont="1" applyFill="1" applyBorder="1" applyAlignment="1">
      <alignment horizontal="center" vertical="top"/>
    </xf>
    <xf numFmtId="49" fontId="4" fillId="5" borderId="29" xfId="0" applyNumberFormat="1" applyFont="1" applyFill="1" applyBorder="1" applyAlignment="1">
      <alignment vertical="top"/>
    </xf>
    <xf numFmtId="3" fontId="4" fillId="5" borderId="29" xfId="0" applyNumberFormat="1" applyFont="1" applyFill="1" applyBorder="1" applyAlignment="1">
      <alignment horizontal="center" vertical="top"/>
    </xf>
    <xf numFmtId="3" fontId="2" fillId="5" borderId="29" xfId="0" applyNumberFormat="1" applyFont="1" applyFill="1" applyBorder="1" applyAlignment="1">
      <alignment vertical="top"/>
    </xf>
    <xf numFmtId="49" fontId="2" fillId="5" borderId="4" xfId="0" applyNumberFormat="1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3" fontId="1" fillId="0" borderId="6" xfId="0" applyNumberFormat="1" applyFont="1" applyBorder="1" applyAlignment="1">
      <alignment horizontal="center" vertical="top"/>
    </xf>
    <xf numFmtId="0" fontId="1" fillId="7" borderId="4" xfId="0" applyFont="1" applyFill="1" applyBorder="1" applyAlignment="1">
      <alignment horizontal="center" vertical="top"/>
    </xf>
    <xf numFmtId="0" fontId="1" fillId="0" borderId="64" xfId="0" applyFont="1" applyBorder="1" applyAlignment="1">
      <alignment horizontal="center" vertical="top"/>
    </xf>
    <xf numFmtId="0" fontId="1" fillId="0" borderId="22" xfId="0" applyFont="1" applyBorder="1" applyAlignment="1">
      <alignment vertical="top"/>
    </xf>
    <xf numFmtId="0" fontId="3" fillId="0" borderId="6" xfId="0" applyFont="1" applyBorder="1" applyAlignment="1">
      <alignment horizontal="center" vertical="top"/>
    </xf>
    <xf numFmtId="3" fontId="3" fillId="7" borderId="6" xfId="0" applyNumberFormat="1" applyFont="1" applyFill="1" applyBorder="1" applyAlignment="1">
      <alignment horizontal="center" vertical="top"/>
    </xf>
    <xf numFmtId="3" fontId="3" fillId="7" borderId="8" xfId="0" applyNumberFormat="1" applyFont="1" applyFill="1" applyBorder="1" applyAlignment="1">
      <alignment horizontal="center" vertical="top"/>
    </xf>
    <xf numFmtId="0" fontId="3" fillId="0" borderId="9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4" xfId="0" applyFont="1" applyBorder="1" applyAlignment="1">
      <alignment horizontal="center" vertical="top" wrapText="1"/>
    </xf>
    <xf numFmtId="3" fontId="3" fillId="0" borderId="39" xfId="0" applyNumberFormat="1" applyFont="1" applyBorder="1" applyAlignment="1">
      <alignment horizontal="center" vertical="top"/>
    </xf>
    <xf numFmtId="3" fontId="3" fillId="7" borderId="12" xfId="0" applyNumberFormat="1" applyFont="1" applyFill="1" applyBorder="1" applyAlignment="1">
      <alignment horizontal="center" vertical="top"/>
    </xf>
    <xf numFmtId="0" fontId="3" fillId="0" borderId="12" xfId="0" applyFont="1" applyBorder="1" applyAlignment="1">
      <alignment horizontal="center" vertical="top" wrapText="1"/>
    </xf>
    <xf numFmtId="0" fontId="3" fillId="0" borderId="42" xfId="0" applyFont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top"/>
    </xf>
    <xf numFmtId="49" fontId="2" fillId="5" borderId="22" xfId="0" applyNumberFormat="1" applyFont="1" applyFill="1" applyBorder="1" applyAlignment="1">
      <alignment vertical="top"/>
    </xf>
    <xf numFmtId="0" fontId="2" fillId="8" borderId="61" xfId="0" applyFont="1" applyFill="1" applyBorder="1" applyAlignment="1">
      <alignment horizontal="center" vertical="top" wrapText="1"/>
    </xf>
    <xf numFmtId="3" fontId="2" fillId="8" borderId="61" xfId="0" applyNumberFormat="1" applyFont="1" applyFill="1" applyBorder="1" applyAlignment="1">
      <alignment horizontal="center" vertical="top" wrapText="1"/>
    </xf>
    <xf numFmtId="3" fontId="2" fillId="8" borderId="21" xfId="0" applyNumberFormat="1" applyFont="1" applyFill="1" applyBorder="1" applyAlignment="1">
      <alignment horizontal="center" vertical="top" wrapText="1"/>
    </xf>
    <xf numFmtId="164" fontId="3" fillId="0" borderId="61" xfId="0" applyNumberFormat="1" applyFont="1" applyFill="1" applyBorder="1" applyAlignment="1">
      <alignment horizontal="left" vertical="top"/>
    </xf>
    <xf numFmtId="0" fontId="3" fillId="0" borderId="21" xfId="0" applyFont="1" applyFill="1" applyBorder="1" applyAlignment="1">
      <alignment horizontal="center" vertical="top"/>
    </xf>
    <xf numFmtId="0" fontId="3" fillId="0" borderId="38" xfId="0" applyFont="1" applyFill="1" applyBorder="1" applyAlignment="1">
      <alignment horizontal="center" vertical="top"/>
    </xf>
    <xf numFmtId="49" fontId="2" fillId="5" borderId="67" xfId="0" applyNumberFormat="1" applyFont="1" applyFill="1" applyBorder="1" applyAlignment="1">
      <alignment horizontal="left" vertical="top"/>
    </xf>
    <xf numFmtId="0" fontId="2" fillId="6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center" textRotation="90" wrapText="1"/>
    </xf>
    <xf numFmtId="3" fontId="3" fillId="7" borderId="6" xfId="0" applyNumberFormat="1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center" textRotation="90" wrapText="1"/>
    </xf>
    <xf numFmtId="0" fontId="2" fillId="0" borderId="40" xfId="0" applyNumberFormat="1" applyFont="1" applyBorder="1" applyAlignment="1">
      <alignment horizontal="center" vertical="top"/>
    </xf>
    <xf numFmtId="3" fontId="3" fillId="7" borderId="45" xfId="0" applyNumberFormat="1" applyFont="1" applyFill="1" applyBorder="1" applyAlignment="1">
      <alignment horizontal="center" vertical="top" wrapText="1"/>
    </xf>
    <xf numFmtId="49" fontId="2" fillId="6" borderId="12" xfId="0" applyNumberFormat="1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top" wrapText="1"/>
    </xf>
    <xf numFmtId="3" fontId="3" fillId="7" borderId="39" xfId="0" applyNumberFormat="1" applyFont="1" applyFill="1" applyBorder="1" applyAlignment="1">
      <alignment horizontal="center" vertical="top" wrapText="1"/>
    </xf>
    <xf numFmtId="3" fontId="3" fillId="7" borderId="12" xfId="0" applyNumberFormat="1" applyFont="1" applyFill="1" applyBorder="1" applyAlignment="1">
      <alignment horizontal="center" vertical="top" wrapText="1"/>
    </xf>
    <xf numFmtId="0" fontId="2" fillId="0" borderId="42" xfId="0" applyNumberFormat="1" applyFont="1" applyBorder="1" applyAlignment="1">
      <alignment horizontal="center" vertical="top"/>
    </xf>
    <xf numFmtId="0" fontId="3" fillId="6" borderId="56" xfId="0" applyFont="1" applyFill="1" applyBorder="1" applyAlignment="1">
      <alignment horizontal="left" vertical="top" wrapText="1"/>
    </xf>
    <xf numFmtId="0" fontId="3" fillId="6" borderId="41" xfId="0" applyNumberFormat="1" applyFont="1" applyFill="1" applyBorder="1" applyAlignment="1">
      <alignment horizontal="center" vertical="top"/>
    </xf>
    <xf numFmtId="0" fontId="3" fillId="6" borderId="49" xfId="0" applyNumberFormat="1" applyFont="1" applyFill="1" applyBorder="1" applyAlignment="1">
      <alignment horizontal="center" vertical="top"/>
    </xf>
    <xf numFmtId="0" fontId="3" fillId="6" borderId="41" xfId="0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center" textRotation="90" wrapText="1"/>
    </xf>
    <xf numFmtId="164" fontId="3" fillId="7" borderId="41" xfId="0" applyNumberFormat="1" applyFont="1" applyFill="1" applyBorder="1" applyAlignment="1">
      <alignment horizontal="center" vertical="top"/>
    </xf>
    <xf numFmtId="164" fontId="3" fillId="7" borderId="49" xfId="0" applyNumberFormat="1" applyFont="1" applyFill="1" applyBorder="1" applyAlignment="1">
      <alignment horizontal="center" vertical="top"/>
    </xf>
    <xf numFmtId="0" fontId="3" fillId="6" borderId="56" xfId="0" applyFont="1" applyFill="1" applyBorder="1" applyAlignment="1">
      <alignment horizontal="left" vertical="top"/>
    </xf>
    <xf numFmtId="0" fontId="3" fillId="7" borderId="41" xfId="0" applyNumberFormat="1" applyFont="1" applyFill="1" applyBorder="1" applyAlignment="1">
      <alignment horizontal="center" vertical="top"/>
    </xf>
    <xf numFmtId="0" fontId="3" fillId="7" borderId="49" xfId="0" applyNumberFormat="1" applyFont="1" applyFill="1" applyBorder="1" applyAlignment="1">
      <alignment horizontal="center" vertical="top"/>
    </xf>
    <xf numFmtId="0" fontId="3" fillId="7" borderId="41" xfId="0" applyFont="1" applyFill="1" applyBorder="1" applyAlignment="1">
      <alignment vertical="top" wrapText="1"/>
    </xf>
    <xf numFmtId="0" fontId="3" fillId="7" borderId="55" xfId="0" applyFont="1" applyFill="1" applyBorder="1" applyAlignment="1">
      <alignment horizontal="center" vertical="top" wrapText="1"/>
    </xf>
    <xf numFmtId="49" fontId="3" fillId="7" borderId="42" xfId="0" applyNumberFormat="1" applyFont="1" applyFill="1" applyBorder="1" applyAlignment="1">
      <alignment horizontal="center" vertical="top" wrapText="1"/>
    </xf>
    <xf numFmtId="0" fontId="3" fillId="7" borderId="13" xfId="0" applyFont="1" applyFill="1" applyBorder="1" applyAlignment="1">
      <alignment horizontal="center" vertical="top"/>
    </xf>
    <xf numFmtId="3" fontId="3" fillId="7" borderId="39" xfId="0" applyNumberFormat="1" applyFont="1" applyFill="1" applyBorder="1" applyAlignment="1">
      <alignment horizontal="center" vertical="top"/>
    </xf>
    <xf numFmtId="0" fontId="3" fillId="6" borderId="18" xfId="0" applyFont="1" applyFill="1" applyBorder="1" applyAlignment="1">
      <alignment vertical="top" wrapText="1"/>
    </xf>
    <xf numFmtId="0" fontId="3" fillId="6" borderId="42" xfId="0" applyNumberFormat="1" applyFont="1" applyFill="1" applyBorder="1" applyAlignment="1">
      <alignment horizontal="center" vertical="top"/>
    </xf>
    <xf numFmtId="0" fontId="3" fillId="7" borderId="46" xfId="0" applyFont="1" applyFill="1" applyBorder="1" applyAlignment="1">
      <alignment horizontal="center" vertical="top"/>
    </xf>
    <xf numFmtId="3" fontId="3" fillId="7" borderId="48" xfId="0" applyNumberFormat="1" applyFont="1" applyFill="1" applyBorder="1" applyAlignment="1">
      <alignment horizontal="center" vertical="top"/>
    </xf>
    <xf numFmtId="3" fontId="3" fillId="7" borderId="41" xfId="0" applyNumberFormat="1" applyFont="1" applyFill="1" applyBorder="1" applyAlignment="1">
      <alignment horizontal="center" vertical="top"/>
    </xf>
    <xf numFmtId="3" fontId="3" fillId="7" borderId="52" xfId="0" applyNumberFormat="1" applyFont="1" applyFill="1" applyBorder="1" applyAlignment="1">
      <alignment horizontal="center" vertical="top"/>
    </xf>
    <xf numFmtId="0" fontId="3" fillId="6" borderId="45" xfId="0" applyNumberFormat="1" applyFont="1" applyFill="1" applyBorder="1" applyAlignment="1">
      <alignment horizontal="center" vertical="top"/>
    </xf>
    <xf numFmtId="0" fontId="3" fillId="6" borderId="17" xfId="0" applyNumberFormat="1" applyFont="1" applyFill="1" applyBorder="1" applyAlignment="1">
      <alignment horizontal="center" vertical="top"/>
    </xf>
    <xf numFmtId="0" fontId="2" fillId="8" borderId="58" xfId="0" applyFont="1" applyFill="1" applyBorder="1" applyAlignment="1">
      <alignment horizontal="center" vertical="top" wrapText="1"/>
    </xf>
    <xf numFmtId="0" fontId="3" fillId="6" borderId="24" xfId="0" applyFont="1" applyFill="1" applyBorder="1" applyAlignment="1">
      <alignment vertical="top" wrapText="1"/>
    </xf>
    <xf numFmtId="0" fontId="3" fillId="0" borderId="43" xfId="0" applyFont="1" applyFill="1" applyBorder="1" applyAlignment="1">
      <alignment horizontal="center" vertical="top" wrapText="1"/>
    </xf>
    <xf numFmtId="49" fontId="2" fillId="6" borderId="59" xfId="0" applyNumberFormat="1" applyFont="1" applyFill="1" applyBorder="1" applyAlignment="1">
      <alignment vertical="top"/>
    </xf>
    <xf numFmtId="0" fontId="3" fillId="0" borderId="43" xfId="0" applyFont="1" applyBorder="1" applyAlignment="1">
      <alignment horizontal="center" vertical="top"/>
    </xf>
    <xf numFmtId="3" fontId="3" fillId="7" borderId="68" xfId="0" applyNumberFormat="1" applyFont="1" applyFill="1" applyBorder="1" applyAlignment="1">
      <alignment horizontal="center" vertical="top"/>
    </xf>
    <xf numFmtId="3" fontId="3" fillId="7" borderId="3" xfId="0" applyNumberFormat="1" applyFont="1" applyFill="1" applyBorder="1" applyAlignment="1">
      <alignment horizontal="center" vertical="top"/>
    </xf>
    <xf numFmtId="0" fontId="3" fillId="0" borderId="4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49" fontId="2" fillId="6" borderId="60" xfId="0" applyNumberFormat="1" applyFont="1" applyFill="1" applyBorder="1" applyAlignment="1">
      <alignment vertical="top"/>
    </xf>
    <xf numFmtId="0" fontId="3" fillId="0" borderId="5" xfId="0" applyFont="1" applyBorder="1" applyAlignment="1">
      <alignment horizontal="center" vertical="top"/>
    </xf>
    <xf numFmtId="164" fontId="3" fillId="0" borderId="6" xfId="0" applyNumberFormat="1" applyFont="1" applyBorder="1" applyAlignment="1">
      <alignment horizontal="left" vertical="top" wrapText="1"/>
    </xf>
    <xf numFmtId="0" fontId="3" fillId="7" borderId="4" xfId="0" applyNumberFormat="1" applyFont="1" applyFill="1" applyBorder="1" applyAlignment="1">
      <alignment horizontal="center" vertical="top" wrapText="1"/>
    </xf>
    <xf numFmtId="164" fontId="2" fillId="0" borderId="25" xfId="0" applyNumberFormat="1" applyFont="1" applyFill="1" applyBorder="1" applyAlignment="1">
      <alignment horizontal="center" vertical="top"/>
    </xf>
    <xf numFmtId="49" fontId="2" fillId="4" borderId="76" xfId="0" applyNumberFormat="1" applyFont="1" applyFill="1" applyBorder="1" applyAlignment="1">
      <alignment horizontal="center" vertical="top"/>
    </xf>
    <xf numFmtId="49" fontId="2" fillId="5" borderId="75" xfId="0" applyNumberFormat="1" applyFont="1" applyFill="1" applyBorder="1" applyAlignment="1">
      <alignment horizontal="center" vertical="top"/>
    </xf>
    <xf numFmtId="3" fontId="2" fillId="5" borderId="29" xfId="0" applyNumberFormat="1" applyFont="1" applyFill="1" applyBorder="1" applyAlignment="1">
      <alignment horizontal="center" vertical="top"/>
    </xf>
    <xf numFmtId="3" fontId="2" fillId="9" borderId="28" xfId="0" applyNumberFormat="1" applyFont="1" applyFill="1" applyBorder="1" applyAlignment="1">
      <alignment horizontal="center" vertical="top"/>
    </xf>
    <xf numFmtId="3" fontId="2" fillId="9" borderId="67" xfId="0" applyNumberFormat="1" applyFont="1" applyFill="1" applyBorder="1" applyAlignment="1">
      <alignment horizontal="center" vertical="top"/>
    </xf>
    <xf numFmtId="3" fontId="2" fillId="9" borderId="29" xfId="0" applyNumberFormat="1" applyFont="1" applyFill="1" applyBorder="1" applyAlignment="1">
      <alignment horizontal="center" vertical="top"/>
    </xf>
    <xf numFmtId="49" fontId="2" fillId="3" borderId="76" xfId="0" applyNumberFormat="1" applyFont="1" applyFill="1" applyBorder="1" applyAlignment="1">
      <alignment horizontal="center" vertical="top"/>
    </xf>
    <xf numFmtId="3" fontId="2" fillId="3" borderId="25" xfId="0" applyNumberFormat="1" applyFont="1" applyFill="1" applyBorder="1" applyAlignment="1">
      <alignment horizontal="center" vertical="top"/>
    </xf>
    <xf numFmtId="3" fontId="2" fillId="3" borderId="22" xfId="0" applyNumberFormat="1" applyFont="1" applyFill="1" applyBorder="1" applyAlignment="1">
      <alignment horizontal="center" vertical="top"/>
    </xf>
    <xf numFmtId="3" fontId="2" fillId="3" borderId="1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wrapText="1"/>
    </xf>
    <xf numFmtId="3" fontId="1" fillId="7" borderId="67" xfId="0" applyNumberFormat="1" applyFont="1" applyFill="1" applyBorder="1" applyAlignment="1">
      <alignment horizontal="center" vertical="center" wrapText="1"/>
    </xf>
    <xf numFmtId="3" fontId="1" fillId="0" borderId="30" xfId="0" applyNumberFormat="1" applyFont="1" applyBorder="1" applyAlignment="1">
      <alignment horizontal="center" vertical="center" wrapText="1"/>
    </xf>
    <xf numFmtId="166" fontId="4" fillId="6" borderId="0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top" wrapText="1"/>
    </xf>
    <xf numFmtId="3" fontId="4" fillId="3" borderId="8" xfId="0" applyNumberFormat="1" applyFont="1" applyFill="1" applyBorder="1" applyAlignment="1">
      <alignment horizontal="center" vertical="top" wrapText="1"/>
    </xf>
    <xf numFmtId="164" fontId="4" fillId="6" borderId="0" xfId="0" applyNumberFormat="1" applyFont="1" applyFill="1" applyBorder="1" applyAlignment="1">
      <alignment horizontal="center" vertical="top" wrapText="1"/>
    </xf>
    <xf numFmtId="3" fontId="3" fillId="7" borderId="11" xfId="0" applyNumberFormat="1" applyFont="1" applyFill="1" applyBorder="1" applyAlignment="1">
      <alignment horizontal="center" vertical="top" wrapText="1"/>
    </xf>
    <xf numFmtId="3" fontId="1" fillId="0" borderId="51" xfId="0" applyNumberFormat="1" applyFont="1" applyFill="1" applyBorder="1" applyAlignment="1">
      <alignment horizontal="center" vertical="top" wrapText="1"/>
    </xf>
    <xf numFmtId="164" fontId="1" fillId="6" borderId="0" xfId="0" applyNumberFormat="1" applyFont="1" applyFill="1" applyBorder="1" applyAlignment="1">
      <alignment horizontal="center" vertical="top" wrapText="1"/>
    </xf>
    <xf numFmtId="3" fontId="1" fillId="0" borderId="52" xfId="0" applyNumberFormat="1" applyFont="1" applyFill="1" applyBorder="1" applyAlignment="1">
      <alignment horizontal="center" vertical="top" wrapText="1"/>
    </xf>
    <xf numFmtId="3" fontId="1" fillId="0" borderId="74" xfId="0" applyNumberFormat="1" applyFont="1" applyBorder="1" applyAlignment="1">
      <alignment horizontal="center" vertical="top" wrapText="1"/>
    </xf>
    <xf numFmtId="3" fontId="3" fillId="0" borderId="51" xfId="0" applyNumberFormat="1" applyFont="1" applyBorder="1" applyAlignment="1">
      <alignment horizontal="center" vertical="top" wrapText="1"/>
    </xf>
    <xf numFmtId="3" fontId="2" fillId="3" borderId="11" xfId="0" applyNumberFormat="1" applyFont="1" applyFill="1" applyBorder="1" applyAlignment="1">
      <alignment horizontal="center" vertical="top" wrapText="1"/>
    </xf>
    <xf numFmtId="3" fontId="4" fillId="3" borderId="51" xfId="0" applyNumberFormat="1" applyFont="1" applyFill="1" applyBorder="1" applyAlignment="1">
      <alignment horizontal="center" vertical="top" wrapText="1"/>
    </xf>
    <xf numFmtId="164" fontId="4" fillId="6" borderId="0" xfId="0" applyNumberFormat="1" applyFont="1" applyFill="1" applyBorder="1" applyAlignment="1">
      <alignment horizontal="center" vertical="top"/>
    </xf>
    <xf numFmtId="0" fontId="3" fillId="6" borderId="56" xfId="0" applyFont="1" applyFill="1" applyBorder="1" applyAlignment="1">
      <alignment horizontal="left" vertical="top" wrapText="1"/>
    </xf>
    <xf numFmtId="3" fontId="3" fillId="7" borderId="41" xfId="0" applyNumberFormat="1" applyFont="1" applyFill="1" applyBorder="1" applyAlignment="1">
      <alignment horizontal="center" vertical="top" wrapText="1"/>
    </xf>
    <xf numFmtId="3" fontId="1" fillId="0" borderId="52" xfId="0" applyNumberFormat="1" applyFont="1" applyBorder="1" applyAlignment="1">
      <alignment horizontal="center" vertical="top" wrapText="1"/>
    </xf>
    <xf numFmtId="164" fontId="1" fillId="6" borderId="0" xfId="0" applyNumberFormat="1" applyFont="1" applyFill="1" applyBorder="1" applyAlignment="1">
      <alignment horizontal="center" vertical="top"/>
    </xf>
    <xf numFmtId="3" fontId="3" fillId="6" borderId="74" xfId="0" applyNumberFormat="1" applyFont="1" applyFill="1" applyBorder="1" applyAlignment="1">
      <alignment horizontal="center" vertical="top" wrapText="1"/>
    </xf>
    <xf numFmtId="3" fontId="3" fillId="7" borderId="74" xfId="0" applyNumberFormat="1" applyFont="1" applyFill="1" applyBorder="1" applyAlignment="1">
      <alignment horizontal="center" vertical="top" wrapText="1"/>
    </xf>
    <xf numFmtId="3" fontId="4" fillId="8" borderId="62" xfId="0" applyNumberFormat="1" applyFont="1" applyFill="1" applyBorder="1" applyAlignment="1">
      <alignment horizontal="center" vertical="top" wrapText="1"/>
    </xf>
    <xf numFmtId="0" fontId="1" fillId="0" borderId="45" xfId="0" applyNumberFormat="1" applyFont="1" applyBorder="1" applyAlignment="1">
      <alignment horizontal="center" vertical="top"/>
    </xf>
    <xf numFmtId="0" fontId="0" fillId="0" borderId="0" xfId="0" applyBorder="1"/>
    <xf numFmtId="49" fontId="4" fillId="4" borderId="28" xfId="0" applyNumberFormat="1" applyFont="1" applyFill="1" applyBorder="1" applyAlignment="1">
      <alignment horizontal="center" vertical="top"/>
    </xf>
    <xf numFmtId="49" fontId="4" fillId="5" borderId="66" xfId="0" applyNumberFormat="1" applyFont="1" applyFill="1" applyBorder="1" applyAlignment="1">
      <alignment horizontal="center" vertical="top"/>
    </xf>
    <xf numFmtId="3" fontId="1" fillId="0" borderId="53" xfId="0" applyNumberFormat="1" applyFont="1" applyFill="1" applyBorder="1" applyAlignment="1">
      <alignment horizontal="center" vertical="top"/>
    </xf>
    <xf numFmtId="0" fontId="4" fillId="6" borderId="3" xfId="0" applyFont="1" applyFill="1" applyBorder="1" applyAlignment="1">
      <alignment vertical="top" wrapText="1"/>
    </xf>
    <xf numFmtId="0" fontId="4" fillId="6" borderId="3" xfId="0" applyFont="1" applyFill="1" applyBorder="1" applyAlignment="1">
      <alignment horizontal="center" vertical="top" wrapText="1"/>
    </xf>
    <xf numFmtId="0" fontId="4" fillId="0" borderId="71" xfId="0" applyNumberFormat="1" applyFont="1" applyBorder="1" applyAlignment="1">
      <alignment horizontal="center" vertical="top"/>
    </xf>
    <xf numFmtId="3" fontId="1" fillId="0" borderId="68" xfId="0" applyNumberFormat="1" applyFont="1" applyFill="1" applyBorder="1" applyAlignment="1">
      <alignment horizontal="center" vertical="top" wrapText="1"/>
    </xf>
    <xf numFmtId="3" fontId="1" fillId="0" borderId="71" xfId="0" applyNumberFormat="1" applyFont="1" applyFill="1" applyBorder="1" applyAlignment="1">
      <alignment horizontal="center" vertical="top"/>
    </xf>
    <xf numFmtId="0" fontId="3" fillId="0" borderId="68" xfId="0" applyFont="1" applyBorder="1" applyAlignment="1">
      <alignment vertical="top"/>
    </xf>
    <xf numFmtId="0" fontId="1" fillId="0" borderId="3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vertical="center" textRotation="90" wrapText="1"/>
    </xf>
    <xf numFmtId="0" fontId="4" fillId="0" borderId="12" xfId="0" applyFont="1" applyFill="1" applyBorder="1" applyAlignment="1">
      <alignment vertical="center" textRotation="90" wrapText="1"/>
    </xf>
    <xf numFmtId="49" fontId="4" fillId="4" borderId="9" xfId="0" applyNumberFormat="1" applyFont="1" applyFill="1" applyBorder="1" applyAlignment="1">
      <alignment vertical="top"/>
    </xf>
    <xf numFmtId="49" fontId="4" fillId="4" borderId="18" xfId="0" applyNumberFormat="1" applyFont="1" applyFill="1" applyBorder="1" applyAlignment="1">
      <alignment vertical="center"/>
    </xf>
    <xf numFmtId="49" fontId="4" fillId="4" borderId="24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top" wrapText="1"/>
    </xf>
    <xf numFmtId="0" fontId="3" fillId="7" borderId="12" xfId="0" applyFont="1" applyFill="1" applyBorder="1" applyAlignment="1">
      <alignment vertical="top" wrapText="1"/>
    </xf>
    <xf numFmtId="0" fontId="3" fillId="7" borderId="22" xfId="0" applyFont="1" applyFill="1" applyBorder="1" applyAlignment="1">
      <alignment vertical="top" wrapText="1"/>
    </xf>
    <xf numFmtId="0" fontId="2" fillId="0" borderId="22" xfId="0" applyFont="1" applyFill="1" applyBorder="1" applyAlignment="1">
      <alignment vertical="center" textRotation="90" wrapText="1"/>
    </xf>
    <xf numFmtId="0" fontId="2" fillId="0" borderId="42" xfId="0" applyNumberFormat="1" applyFont="1" applyBorder="1" applyAlignment="1">
      <alignment vertical="top"/>
    </xf>
    <xf numFmtId="0" fontId="2" fillId="0" borderId="26" xfId="0" applyNumberFormat="1" applyFont="1" applyBorder="1" applyAlignment="1">
      <alignment vertical="top"/>
    </xf>
    <xf numFmtId="0" fontId="3" fillId="0" borderId="18" xfId="0" applyFont="1" applyBorder="1" applyAlignment="1">
      <alignment horizontal="left" vertical="top" wrapText="1"/>
    </xf>
    <xf numFmtId="0" fontId="3" fillId="0" borderId="56" xfId="0" applyFont="1" applyBorder="1" applyAlignment="1">
      <alignment vertical="top" wrapText="1"/>
    </xf>
    <xf numFmtId="0" fontId="3" fillId="0" borderId="41" xfId="0" applyFont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top" wrapText="1"/>
    </xf>
    <xf numFmtId="0" fontId="10" fillId="7" borderId="0" xfId="0" applyFont="1" applyFill="1" applyBorder="1" applyAlignment="1">
      <alignment vertical="top"/>
    </xf>
    <xf numFmtId="0" fontId="7" fillId="7" borderId="0" xfId="0" applyFont="1" applyFill="1"/>
    <xf numFmtId="0" fontId="11" fillId="7" borderId="0" xfId="0" applyFont="1" applyFill="1" applyBorder="1" applyAlignment="1">
      <alignment horizontal="left" vertical="top" wrapText="1"/>
    </xf>
    <xf numFmtId="0" fontId="7" fillId="7" borderId="0" xfId="0" applyFont="1" applyFill="1" applyAlignment="1">
      <alignment vertical="top"/>
    </xf>
    <xf numFmtId="164" fontId="6" fillId="7" borderId="0" xfId="0" applyNumberFormat="1" applyFont="1" applyFill="1" applyBorder="1" applyAlignment="1">
      <alignment horizontal="right" vertical="top"/>
    </xf>
    <xf numFmtId="0" fontId="6" fillId="7" borderId="0" xfId="0" applyFont="1" applyFill="1"/>
    <xf numFmtId="164" fontId="6" fillId="7" borderId="0" xfId="0" applyNumberFormat="1" applyFont="1" applyFill="1" applyBorder="1" applyAlignment="1">
      <alignment horizontal="right"/>
    </xf>
    <xf numFmtId="0" fontId="6" fillId="7" borderId="0" xfId="0" applyFont="1" applyFill="1" applyAlignment="1">
      <alignment horizontal="left" wrapText="1"/>
    </xf>
    <xf numFmtId="0" fontId="7" fillId="7" borderId="0" xfId="0" applyFont="1" applyFill="1" applyBorder="1" applyAlignment="1">
      <alignment horizontal="left"/>
    </xf>
    <xf numFmtId="0" fontId="1" fillId="6" borderId="0" xfId="0" applyNumberFormat="1" applyFont="1" applyFill="1" applyBorder="1" applyAlignment="1">
      <alignment horizontal="center" vertical="top"/>
    </xf>
    <xf numFmtId="0" fontId="1" fillId="6" borderId="0" xfId="0" applyNumberFormat="1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vertical="top" wrapText="1"/>
    </xf>
    <xf numFmtId="0" fontId="1" fillId="4" borderId="21" xfId="0" applyFont="1" applyFill="1" applyBorder="1" applyAlignment="1">
      <alignment horizontal="center" vertical="top" wrapText="1"/>
    </xf>
    <xf numFmtId="0" fontId="4" fillId="8" borderId="16" xfId="0" applyFont="1" applyFill="1" applyBorder="1" applyAlignment="1">
      <alignment horizontal="center" vertical="top"/>
    </xf>
    <xf numFmtId="3" fontId="4" fillId="8" borderId="16" xfId="0" applyNumberFormat="1" applyFont="1" applyFill="1" applyBorder="1" applyAlignment="1">
      <alignment horizontal="center" vertical="top"/>
    </xf>
    <xf numFmtId="3" fontId="4" fillId="8" borderId="45" xfId="0" applyNumberFormat="1" applyFont="1" applyFill="1" applyBorder="1" applyAlignment="1">
      <alignment horizontal="center" vertical="top"/>
    </xf>
    <xf numFmtId="3" fontId="4" fillId="8" borderId="74" xfId="0" applyNumberFormat="1" applyFont="1" applyFill="1" applyBorder="1" applyAlignment="1">
      <alignment horizontal="center" vertical="top"/>
    </xf>
    <xf numFmtId="3" fontId="1" fillId="7" borderId="39" xfId="0" applyNumberFormat="1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vertical="top" wrapText="1"/>
    </xf>
    <xf numFmtId="3" fontId="4" fillId="8" borderId="48" xfId="0" applyNumberFormat="1" applyFont="1" applyFill="1" applyBorder="1" applyAlignment="1">
      <alignment horizontal="center" vertical="top" wrapText="1"/>
    </xf>
    <xf numFmtId="0" fontId="4" fillId="6" borderId="42" xfId="0" applyNumberFormat="1" applyFont="1" applyFill="1" applyBorder="1" applyAlignment="1">
      <alignment vertical="top"/>
    </xf>
    <xf numFmtId="0" fontId="4" fillId="6" borderId="26" xfId="0" applyNumberFormat="1" applyFont="1" applyFill="1" applyBorder="1" applyAlignment="1">
      <alignment vertical="top"/>
    </xf>
    <xf numFmtId="165" fontId="3" fillId="6" borderId="18" xfId="0" applyNumberFormat="1" applyFont="1" applyFill="1" applyBorder="1" applyAlignment="1">
      <alignment vertical="top" wrapText="1"/>
    </xf>
    <xf numFmtId="49" fontId="2" fillId="4" borderId="56" xfId="0" applyNumberFormat="1" applyFont="1" applyFill="1" applyBorder="1" applyAlignment="1">
      <alignment horizontal="center" vertical="top"/>
    </xf>
    <xf numFmtId="0" fontId="3" fillId="0" borderId="57" xfId="0" applyNumberFormat="1" applyFont="1" applyFill="1" applyBorder="1" applyAlignment="1">
      <alignment horizontal="center" vertical="top"/>
    </xf>
    <xf numFmtId="49" fontId="1" fillId="7" borderId="0" xfId="0" applyNumberFormat="1" applyFont="1" applyFill="1" applyBorder="1" applyAlignment="1">
      <alignment horizontal="left" vertical="top"/>
    </xf>
    <xf numFmtId="0" fontId="3" fillId="0" borderId="39" xfId="0" applyFont="1" applyBorder="1" applyAlignment="1">
      <alignment horizontal="center" vertical="top"/>
    </xf>
    <xf numFmtId="0" fontId="1" fillId="4" borderId="71" xfId="0" applyFont="1" applyFill="1" applyBorder="1" applyAlignment="1">
      <alignment horizontal="center" vertical="top"/>
    </xf>
    <xf numFmtId="0" fontId="1" fillId="4" borderId="33" xfId="0" applyFont="1" applyFill="1" applyBorder="1" applyAlignment="1">
      <alignment horizontal="center" vertical="top" wrapText="1"/>
    </xf>
    <xf numFmtId="0" fontId="1" fillId="4" borderId="33" xfId="0" applyFont="1" applyFill="1" applyBorder="1" applyAlignment="1">
      <alignment horizontal="center" vertical="top"/>
    </xf>
    <xf numFmtId="0" fontId="1" fillId="4" borderId="36" xfId="0" applyFont="1" applyFill="1" applyBorder="1" applyAlignment="1">
      <alignment horizontal="center" vertical="top"/>
    </xf>
    <xf numFmtId="0" fontId="1" fillId="0" borderId="42" xfId="0" applyNumberFormat="1" applyFont="1" applyBorder="1" applyAlignment="1">
      <alignment horizontal="left" vertical="top" wrapText="1"/>
    </xf>
    <xf numFmtId="0" fontId="1" fillId="4" borderId="71" xfId="0" applyFont="1" applyFill="1" applyBorder="1" applyAlignment="1">
      <alignment horizontal="center" vertical="top" wrapText="1"/>
    </xf>
    <xf numFmtId="0" fontId="1" fillId="4" borderId="36" xfId="0" applyFont="1" applyFill="1" applyBorder="1" applyAlignment="1">
      <alignment horizontal="center" vertical="top" wrapText="1"/>
    </xf>
    <xf numFmtId="0" fontId="15" fillId="0" borderId="0" xfId="0" applyFont="1"/>
    <xf numFmtId="0" fontId="1" fillId="0" borderId="42" xfId="0" applyFont="1" applyBorder="1" applyAlignment="1">
      <alignment horizontal="left" vertical="top" wrapText="1"/>
    </xf>
    <xf numFmtId="0" fontId="1" fillId="0" borderId="26" xfId="0" applyFont="1" applyFill="1" applyBorder="1" applyAlignment="1">
      <alignment horizontal="left" vertical="top" wrapText="1"/>
    </xf>
    <xf numFmtId="0" fontId="1" fillId="6" borderId="0" xfId="0" applyNumberFormat="1" applyFont="1" applyFill="1" applyBorder="1" applyAlignment="1">
      <alignment horizontal="center" vertical="top"/>
    </xf>
    <xf numFmtId="0" fontId="1" fillId="6" borderId="0" xfId="0" applyNumberFormat="1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/>
    </xf>
    <xf numFmtId="49" fontId="2" fillId="4" borderId="18" xfId="0" applyNumberFormat="1" applyFont="1" applyFill="1" applyBorder="1" applyAlignment="1">
      <alignment horizontal="center" vertical="top"/>
    </xf>
    <xf numFmtId="49" fontId="2" fillId="5" borderId="12" xfId="0" applyNumberFormat="1" applyFont="1" applyFill="1" applyBorder="1" applyAlignment="1">
      <alignment horizontal="center" vertical="top"/>
    </xf>
    <xf numFmtId="0" fontId="3" fillId="0" borderId="42" xfId="0" applyFont="1" applyBorder="1" applyAlignment="1">
      <alignment horizontal="center" vertical="top"/>
    </xf>
    <xf numFmtId="0" fontId="3" fillId="0" borderId="64" xfId="0" applyFont="1" applyBorder="1" applyAlignment="1">
      <alignment horizontal="center" vertical="top"/>
    </xf>
    <xf numFmtId="0" fontId="1" fillId="0" borderId="42" xfId="0" applyFont="1" applyBorder="1" applyAlignment="1">
      <alignment horizontal="center" vertical="top"/>
    </xf>
    <xf numFmtId="3" fontId="1" fillId="7" borderId="51" xfId="0" applyNumberFormat="1" applyFont="1" applyFill="1" applyBorder="1" applyAlignment="1">
      <alignment horizontal="center" vertical="top"/>
    </xf>
    <xf numFmtId="0" fontId="1" fillId="7" borderId="14" xfId="0" applyFont="1" applyFill="1" applyBorder="1" applyAlignment="1">
      <alignment horizontal="left" vertical="top" wrapText="1"/>
    </xf>
    <xf numFmtId="0" fontId="1" fillId="0" borderId="57" xfId="0" applyNumberFormat="1" applyFont="1" applyFill="1" applyBorder="1" applyAlignment="1">
      <alignment horizontal="center" vertical="top" wrapText="1"/>
    </xf>
    <xf numFmtId="0" fontId="1" fillId="0" borderId="40" xfId="0" applyNumberFormat="1" applyFont="1" applyFill="1" applyBorder="1" applyAlignment="1">
      <alignment horizontal="center" vertical="top" wrapText="1"/>
    </xf>
    <xf numFmtId="0" fontId="1" fillId="0" borderId="60" xfId="0" applyNumberFormat="1" applyFont="1" applyFill="1" applyBorder="1" applyAlignment="1">
      <alignment horizontal="center" vertical="top"/>
    </xf>
    <xf numFmtId="0" fontId="1" fillId="0" borderId="69" xfId="0" applyNumberFormat="1" applyFont="1" applyFill="1" applyBorder="1" applyAlignment="1">
      <alignment horizontal="center" vertical="top"/>
    </xf>
    <xf numFmtId="0" fontId="3" fillId="0" borderId="40" xfId="0" applyNumberFormat="1" applyFont="1" applyFill="1" applyBorder="1" applyAlignment="1">
      <alignment horizontal="center" vertical="top" wrapText="1"/>
    </xf>
    <xf numFmtId="0" fontId="1" fillId="7" borderId="69" xfId="0" applyNumberFormat="1" applyFont="1" applyFill="1" applyBorder="1" applyAlignment="1">
      <alignment horizontal="center" vertical="top"/>
    </xf>
    <xf numFmtId="0" fontId="1" fillId="7" borderId="40" xfId="0" applyNumberFormat="1" applyFont="1" applyFill="1" applyBorder="1" applyAlignment="1">
      <alignment horizontal="center" vertical="top"/>
    </xf>
    <xf numFmtId="0" fontId="1" fillId="0" borderId="40" xfId="0" applyFont="1" applyFill="1" applyBorder="1" applyAlignment="1">
      <alignment horizontal="center" vertical="top" wrapText="1"/>
    </xf>
    <xf numFmtId="0" fontId="1" fillId="7" borderId="40" xfId="0" applyFont="1" applyFill="1" applyBorder="1" applyAlignment="1">
      <alignment horizontal="center" vertical="top" wrapText="1"/>
    </xf>
    <xf numFmtId="0" fontId="3" fillId="0" borderId="47" xfId="0" applyNumberFormat="1" applyFont="1" applyFill="1" applyBorder="1" applyAlignment="1">
      <alignment horizontal="center" vertical="top"/>
    </xf>
    <xf numFmtId="0" fontId="1" fillId="0" borderId="17" xfId="0" applyNumberFormat="1" applyFont="1" applyFill="1" applyBorder="1" applyAlignment="1">
      <alignment horizontal="left" vertical="top" wrapText="1"/>
    </xf>
    <xf numFmtId="0" fontId="1" fillId="0" borderId="42" xfId="0" applyNumberFormat="1" applyFont="1" applyFill="1" applyBorder="1" applyAlignment="1">
      <alignment horizontal="left" vertical="top" wrapText="1"/>
    </xf>
    <xf numFmtId="0" fontId="3" fillId="0" borderId="17" xfId="0" applyNumberFormat="1" applyFont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3" fillId="0" borderId="18" xfId="0" applyNumberFormat="1" applyFont="1" applyFill="1" applyBorder="1" applyAlignment="1">
      <alignment horizontal="left" vertical="top" wrapText="1"/>
    </xf>
    <xf numFmtId="0" fontId="1" fillId="10" borderId="12" xfId="0" applyNumberFormat="1" applyFont="1" applyFill="1" applyBorder="1" applyAlignment="1">
      <alignment horizontal="center" vertical="top" wrapText="1"/>
    </xf>
    <xf numFmtId="0" fontId="1" fillId="10" borderId="19" xfId="0" applyNumberFormat="1" applyFont="1" applyFill="1" applyBorder="1" applyAlignment="1">
      <alignment horizontal="center" vertical="top" wrapText="1"/>
    </xf>
    <xf numFmtId="0" fontId="4" fillId="10" borderId="22" xfId="0" applyNumberFormat="1" applyFont="1" applyFill="1" applyBorder="1" applyAlignment="1">
      <alignment horizontal="center" vertical="top"/>
    </xf>
    <xf numFmtId="0" fontId="4" fillId="10" borderId="27" xfId="0" applyNumberFormat="1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left" vertical="top"/>
    </xf>
    <xf numFmtId="0" fontId="1" fillId="4" borderId="32" xfId="0" applyFont="1" applyFill="1" applyBorder="1" applyAlignment="1">
      <alignment horizontal="left" vertical="top" wrapText="1"/>
    </xf>
    <xf numFmtId="0" fontId="4" fillId="4" borderId="10" xfId="0" applyFont="1" applyFill="1" applyBorder="1" applyAlignment="1">
      <alignment horizontal="left" vertical="top"/>
    </xf>
    <xf numFmtId="0" fontId="4" fillId="4" borderId="35" xfId="0" applyFont="1" applyFill="1" applyBorder="1" applyAlignment="1">
      <alignment horizontal="left" vertical="top"/>
    </xf>
    <xf numFmtId="0" fontId="4" fillId="4" borderId="20" xfId="0" applyFont="1" applyFill="1" applyBorder="1" applyAlignment="1">
      <alignment horizontal="left" vertical="top"/>
    </xf>
    <xf numFmtId="0" fontId="4" fillId="4" borderId="38" xfId="0" applyFont="1" applyFill="1" applyBorder="1" applyAlignment="1">
      <alignment horizontal="left" vertical="top"/>
    </xf>
    <xf numFmtId="0" fontId="3" fillId="0" borderId="0" xfId="0" applyNumberFormat="1" applyFont="1" applyBorder="1" applyAlignment="1">
      <alignment horizontal="left" vertical="top"/>
    </xf>
    <xf numFmtId="3" fontId="3" fillId="0" borderId="42" xfId="0" applyNumberFormat="1" applyFont="1" applyBorder="1" applyAlignment="1">
      <alignment horizontal="left" vertical="top" wrapText="1"/>
    </xf>
    <xf numFmtId="0" fontId="3" fillId="0" borderId="53" xfId="0" applyNumberFormat="1" applyFont="1" applyBorder="1" applyAlignment="1">
      <alignment horizontal="left" vertical="top"/>
    </xf>
    <xf numFmtId="0" fontId="3" fillId="0" borderId="49" xfId="0" applyNumberFormat="1" applyFont="1" applyBorder="1" applyAlignment="1">
      <alignment horizontal="left" vertical="top"/>
    </xf>
    <xf numFmtId="49" fontId="3" fillId="6" borderId="0" xfId="0" applyNumberFormat="1" applyFont="1" applyFill="1" applyBorder="1" applyAlignment="1">
      <alignment horizontal="left" vertical="top" wrapText="1"/>
    </xf>
    <xf numFmtId="49" fontId="3" fillId="6" borderId="54" xfId="0" applyNumberFormat="1" applyFont="1" applyFill="1" applyBorder="1" applyAlignment="1">
      <alignment horizontal="left" vertical="top" wrapText="1"/>
    </xf>
    <xf numFmtId="49" fontId="3" fillId="6" borderId="17" xfId="0" applyNumberFormat="1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3" fillId="0" borderId="42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42" xfId="0" applyFont="1" applyBorder="1" applyAlignment="1">
      <alignment horizontal="left" vertical="top"/>
    </xf>
    <xf numFmtId="0" fontId="1" fillId="0" borderId="54" xfId="0" applyFont="1" applyBorder="1" applyAlignment="1">
      <alignment horizontal="left" vertical="top"/>
    </xf>
    <xf numFmtId="0" fontId="1" fillId="0" borderId="56" xfId="0" applyFont="1" applyBorder="1" applyAlignment="1">
      <alignment horizontal="left" vertical="top"/>
    </xf>
    <xf numFmtId="0" fontId="1" fillId="0" borderId="53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42" xfId="0" applyFont="1" applyFill="1" applyBorder="1" applyAlignment="1">
      <alignment horizontal="left" vertical="top" wrapText="1"/>
    </xf>
    <xf numFmtId="0" fontId="3" fillId="0" borderId="54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0" fontId="1" fillId="0" borderId="54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3" fillId="0" borderId="53" xfId="0" applyFont="1" applyFill="1" applyBorder="1" applyAlignment="1">
      <alignment horizontal="left" vertical="top" wrapText="1"/>
    </xf>
    <xf numFmtId="0" fontId="3" fillId="0" borderId="49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26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6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2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 wrapText="1"/>
    </xf>
    <xf numFmtId="0" fontId="1" fillId="0" borderId="6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6" borderId="0" xfId="0" applyNumberFormat="1" applyFont="1" applyFill="1" applyBorder="1" applyAlignment="1">
      <alignment horizontal="left" vertical="top" wrapText="1"/>
    </xf>
    <xf numFmtId="0" fontId="4" fillId="6" borderId="1" xfId="0" applyNumberFormat="1" applyFont="1" applyFill="1" applyBorder="1" applyAlignment="1">
      <alignment horizontal="left" vertical="top"/>
    </xf>
    <xf numFmtId="0" fontId="1" fillId="0" borderId="7" xfId="0" applyNumberFormat="1" applyFont="1" applyBorder="1" applyAlignment="1">
      <alignment horizontal="left" vertical="top"/>
    </xf>
    <xf numFmtId="0" fontId="1" fillId="7" borderId="64" xfId="0" applyNumberFormat="1" applyFont="1" applyFill="1" applyBorder="1" applyAlignment="1">
      <alignment horizontal="left" vertical="top"/>
    </xf>
    <xf numFmtId="0" fontId="1" fillId="0" borderId="0" xfId="0" applyNumberFormat="1" applyFont="1" applyBorder="1" applyAlignment="1">
      <alignment horizontal="left" vertical="top"/>
    </xf>
    <xf numFmtId="0" fontId="1" fillId="0" borderId="42" xfId="0" applyNumberFormat="1" applyFont="1" applyBorder="1" applyAlignment="1">
      <alignment horizontal="left" vertical="top"/>
    </xf>
    <xf numFmtId="0" fontId="1" fillId="6" borderId="1" xfId="0" applyNumberFormat="1" applyFont="1" applyFill="1" applyBorder="1" applyAlignment="1">
      <alignment horizontal="left" vertical="top" wrapText="1"/>
    </xf>
    <xf numFmtId="0" fontId="1" fillId="0" borderId="26" xfId="0" applyNumberFormat="1" applyFont="1" applyFill="1" applyBorder="1" applyAlignment="1">
      <alignment horizontal="left" vertical="top"/>
    </xf>
    <xf numFmtId="0" fontId="1" fillId="7" borderId="7" xfId="0" applyNumberFormat="1" applyFont="1" applyFill="1" applyBorder="1" applyAlignment="1">
      <alignment horizontal="left" vertical="top"/>
    </xf>
    <xf numFmtId="0" fontId="1" fillId="7" borderId="0" xfId="0" applyNumberFormat="1" applyFont="1" applyFill="1" applyBorder="1" applyAlignment="1">
      <alignment horizontal="left" vertical="top" wrapText="1"/>
    </xf>
    <xf numFmtId="0" fontId="1" fillId="7" borderId="42" xfId="0" applyNumberFormat="1" applyFont="1" applyFill="1" applyBorder="1" applyAlignment="1">
      <alignment horizontal="left" vertical="top"/>
    </xf>
    <xf numFmtId="0" fontId="16" fillId="4" borderId="2" xfId="0" applyFont="1" applyFill="1" applyBorder="1" applyAlignment="1">
      <alignment horizontal="left" vertical="top" wrapText="1"/>
    </xf>
    <xf numFmtId="0" fontId="1" fillId="4" borderId="72" xfId="0" applyFont="1" applyFill="1" applyBorder="1" applyAlignment="1">
      <alignment horizontal="left" vertical="top" wrapText="1"/>
    </xf>
    <xf numFmtId="0" fontId="1" fillId="0" borderId="6" xfId="0" applyNumberFormat="1" applyFont="1" applyFill="1" applyBorder="1" applyAlignment="1">
      <alignment horizontal="left" vertical="top"/>
    </xf>
    <xf numFmtId="0" fontId="3" fillId="0" borderId="64" xfId="0" applyNumberFormat="1" applyFont="1" applyBorder="1" applyAlignment="1">
      <alignment horizontal="left" vertical="top"/>
    </xf>
    <xf numFmtId="0" fontId="1" fillId="0" borderId="16" xfId="0" applyNumberFormat="1" applyFont="1" applyFill="1" applyBorder="1" applyAlignment="1">
      <alignment horizontal="left" vertical="top"/>
    </xf>
    <xf numFmtId="0" fontId="1" fillId="0" borderId="39" xfId="0" applyNumberFormat="1" applyFont="1" applyFill="1" applyBorder="1" applyAlignment="1">
      <alignment horizontal="left" vertical="top"/>
    </xf>
    <xf numFmtId="0" fontId="3" fillId="0" borderId="39" xfId="0" applyNumberFormat="1" applyFont="1" applyFill="1" applyBorder="1" applyAlignment="1">
      <alignment horizontal="left" vertical="top" wrapText="1"/>
    </xf>
    <xf numFmtId="0" fontId="1" fillId="0" borderId="48" xfId="0" applyNumberFormat="1" applyFont="1" applyFill="1" applyBorder="1" applyAlignment="1">
      <alignment horizontal="left" vertical="top" wrapText="1"/>
    </xf>
    <xf numFmtId="0" fontId="1" fillId="0" borderId="49" xfId="0" applyNumberFormat="1" applyFont="1" applyFill="1" applyBorder="1" applyAlignment="1">
      <alignment horizontal="left" vertical="top" wrapText="1"/>
    </xf>
    <xf numFmtId="0" fontId="1" fillId="0" borderId="39" xfId="0" applyNumberFormat="1" applyFont="1" applyFill="1" applyBorder="1" applyAlignment="1">
      <alignment horizontal="left" vertical="top" wrapText="1"/>
    </xf>
    <xf numFmtId="0" fontId="3" fillId="0" borderId="42" xfId="0" applyNumberFormat="1" applyFont="1" applyBorder="1" applyAlignment="1">
      <alignment horizontal="left" vertical="top"/>
    </xf>
    <xf numFmtId="0" fontId="3" fillId="0" borderId="26" xfId="0" applyNumberFormat="1" applyFont="1" applyBorder="1" applyAlignment="1">
      <alignment horizontal="left" vertical="top"/>
    </xf>
    <xf numFmtId="0" fontId="1" fillId="0" borderId="68" xfId="0" applyNumberFormat="1" applyFont="1" applyFill="1" applyBorder="1" applyAlignment="1">
      <alignment horizontal="left" vertical="top"/>
    </xf>
    <xf numFmtId="0" fontId="3" fillId="0" borderId="32" xfId="0" applyNumberFormat="1" applyFont="1" applyBorder="1" applyAlignment="1">
      <alignment horizontal="left" vertical="top"/>
    </xf>
    <xf numFmtId="0" fontId="3" fillId="0" borderId="48" xfId="0" applyNumberFormat="1" applyFont="1" applyFill="1" applyBorder="1" applyAlignment="1">
      <alignment horizontal="left" vertical="top"/>
    </xf>
    <xf numFmtId="0" fontId="3" fillId="0" borderId="6" xfId="0" applyNumberFormat="1" applyFont="1" applyFill="1" applyBorder="1" applyAlignment="1">
      <alignment horizontal="left" vertical="top"/>
    </xf>
    <xf numFmtId="0" fontId="3" fillId="0" borderId="39" xfId="0" applyNumberFormat="1" applyFont="1" applyFill="1" applyBorder="1" applyAlignment="1">
      <alignment horizontal="left" vertical="top"/>
    </xf>
    <xf numFmtId="0" fontId="2" fillId="0" borderId="25" xfId="0" applyNumberFormat="1" applyFont="1" applyFill="1" applyBorder="1" applyAlignment="1">
      <alignment horizontal="left" vertical="top"/>
    </xf>
    <xf numFmtId="0" fontId="3" fillId="0" borderId="73" xfId="0" applyNumberFormat="1" applyFont="1" applyFill="1" applyBorder="1" applyAlignment="1">
      <alignment horizontal="left" vertical="top"/>
    </xf>
    <xf numFmtId="0" fontId="3" fillId="0" borderId="35" xfId="0" applyNumberFormat="1" applyFont="1" applyBorder="1" applyAlignment="1">
      <alignment horizontal="left" vertical="top"/>
    </xf>
    <xf numFmtId="49" fontId="2" fillId="5" borderId="29" xfId="0" applyNumberFormat="1" applyFont="1" applyFill="1" applyBorder="1" applyAlignment="1">
      <alignment horizontal="left" vertical="top"/>
    </xf>
    <xf numFmtId="49" fontId="2" fillId="5" borderId="30" xfId="0" applyNumberFormat="1" applyFont="1" applyFill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64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0" fillId="0" borderId="64" xfId="0" applyBorder="1" applyAlignment="1">
      <alignment horizontal="left"/>
    </xf>
    <xf numFmtId="0" fontId="3" fillId="0" borderId="48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8" xfId="0" applyNumberFormat="1" applyFont="1" applyBorder="1" applyAlignment="1">
      <alignment horizontal="left" vertical="top"/>
    </xf>
    <xf numFmtId="0" fontId="3" fillId="0" borderId="56" xfId="0" applyNumberFormat="1" applyFont="1" applyFill="1" applyBorder="1" applyAlignment="1">
      <alignment horizontal="left" vertical="top" wrapText="1"/>
    </xf>
    <xf numFmtId="0" fontId="3" fillId="6" borderId="52" xfId="0" applyNumberFormat="1" applyFont="1" applyFill="1" applyBorder="1" applyAlignment="1">
      <alignment horizontal="left" vertical="top"/>
    </xf>
    <xf numFmtId="0" fontId="3" fillId="6" borderId="52" xfId="0" applyNumberFormat="1" applyFont="1" applyFill="1" applyBorder="1" applyAlignment="1">
      <alignment horizontal="left" vertical="top" wrapText="1" shrinkToFit="1"/>
    </xf>
    <xf numFmtId="164" fontId="3" fillId="0" borderId="56" xfId="0" applyNumberFormat="1" applyFont="1" applyFill="1" applyBorder="1" applyAlignment="1">
      <alignment horizontal="left" vertical="top" wrapText="1"/>
    </xf>
    <xf numFmtId="164" fontId="3" fillId="7" borderId="52" xfId="0" applyNumberFormat="1" applyFont="1" applyFill="1" applyBorder="1" applyAlignment="1">
      <alignment horizontal="left" vertical="top"/>
    </xf>
    <xf numFmtId="0" fontId="3" fillId="7" borderId="52" xfId="0" applyNumberFormat="1" applyFont="1" applyFill="1" applyBorder="1" applyAlignment="1">
      <alignment horizontal="left" vertical="top"/>
    </xf>
    <xf numFmtId="0" fontId="3" fillId="6" borderId="19" xfId="0" applyNumberFormat="1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top"/>
    </xf>
    <xf numFmtId="0" fontId="3" fillId="6" borderId="74" xfId="0" applyNumberFormat="1" applyFont="1" applyFill="1" applyBorder="1" applyAlignment="1">
      <alignment horizontal="left" vertical="top"/>
    </xf>
    <xf numFmtId="0" fontId="2" fillId="0" borderId="24" xfId="0" applyNumberFormat="1" applyFont="1" applyFill="1" applyBorder="1" applyAlignment="1">
      <alignment horizontal="left" vertical="top"/>
    </xf>
    <xf numFmtId="0" fontId="3" fillId="0" borderId="27" xfId="0" applyNumberFormat="1" applyFont="1" applyBorder="1" applyAlignment="1">
      <alignment horizontal="left" vertical="top"/>
    </xf>
    <xf numFmtId="0" fontId="3" fillId="0" borderId="9" xfId="0" applyNumberFormat="1" applyFont="1" applyFill="1" applyBorder="1" applyAlignment="1">
      <alignment horizontal="left" vertical="top"/>
    </xf>
    <xf numFmtId="0" fontId="3" fillId="0" borderId="9" xfId="0" applyNumberFormat="1" applyFont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wrapText="1"/>
    </xf>
    <xf numFmtId="0" fontId="7" fillId="0" borderId="0" xfId="0" applyNumberFormat="1" applyFont="1" applyBorder="1" applyAlignment="1">
      <alignment horizontal="left"/>
    </xf>
    <xf numFmtId="0" fontId="4" fillId="6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Alignment="1">
      <alignment horizontal="left" vertical="top"/>
    </xf>
    <xf numFmtId="0" fontId="4" fillId="6" borderId="0" xfId="0" applyNumberFormat="1" applyFont="1" applyFill="1" applyBorder="1" applyAlignment="1">
      <alignment horizontal="left" vertical="top" wrapText="1"/>
    </xf>
    <xf numFmtId="0" fontId="4" fillId="6" borderId="0" xfId="0" applyNumberFormat="1" applyFont="1" applyFill="1" applyBorder="1" applyAlignment="1">
      <alignment horizontal="left" vertical="top"/>
    </xf>
    <xf numFmtId="0" fontId="1" fillId="6" borderId="0" xfId="0" applyNumberFormat="1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1" fillId="11" borderId="6" xfId="0" applyFont="1" applyFill="1" applyBorder="1" applyAlignment="1">
      <alignment horizontal="left" vertical="top" wrapText="1"/>
    </xf>
    <xf numFmtId="0" fontId="1" fillId="11" borderId="4" xfId="0" applyFont="1" applyFill="1" applyBorder="1" applyAlignment="1">
      <alignment horizontal="center" vertical="top" wrapText="1"/>
    </xf>
    <xf numFmtId="0" fontId="1" fillId="11" borderId="4" xfId="0" applyNumberFormat="1" applyFont="1" applyFill="1" applyBorder="1" applyAlignment="1">
      <alignment horizontal="center" vertical="top"/>
    </xf>
    <xf numFmtId="0" fontId="1" fillId="11" borderId="64" xfId="0" applyNumberFormat="1" applyFont="1" applyFill="1" applyBorder="1" applyAlignment="1">
      <alignment horizontal="center" vertical="top"/>
    </xf>
    <xf numFmtId="0" fontId="1" fillId="11" borderId="22" xfId="0" applyNumberFormat="1" applyFont="1" applyFill="1" applyBorder="1" applyAlignment="1">
      <alignment horizontal="center" vertical="top" wrapText="1"/>
    </xf>
    <xf numFmtId="0" fontId="1" fillId="11" borderId="26" xfId="0" applyNumberFormat="1" applyFont="1" applyFill="1" applyBorder="1" applyAlignment="1">
      <alignment horizontal="center" vertical="top" wrapText="1"/>
    </xf>
    <xf numFmtId="0" fontId="1" fillId="11" borderId="1" xfId="0" applyNumberFormat="1" applyFont="1" applyFill="1" applyBorder="1" applyAlignment="1">
      <alignment horizontal="left" vertical="top" wrapText="1"/>
    </xf>
    <xf numFmtId="0" fontId="1" fillId="0" borderId="26" xfId="0" applyFont="1" applyBorder="1" applyAlignment="1">
      <alignment horizontal="center" vertical="top"/>
    </xf>
    <xf numFmtId="0" fontId="15" fillId="0" borderId="42" xfId="0" applyFont="1" applyBorder="1" applyAlignment="1">
      <alignment horizontal="center"/>
    </xf>
    <xf numFmtId="0" fontId="1" fillId="0" borderId="60" xfId="0" applyFont="1" applyFill="1" applyBorder="1" applyAlignment="1">
      <alignment horizontal="center" vertical="top" wrapText="1"/>
    </xf>
    <xf numFmtId="49" fontId="1" fillId="7" borderId="0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" fillId="11" borderId="2" xfId="0" applyFont="1" applyFill="1" applyBorder="1" applyAlignment="1">
      <alignment horizontal="left" vertical="top" wrapText="1"/>
    </xf>
    <xf numFmtId="0" fontId="1" fillId="11" borderId="3" xfId="0" applyNumberFormat="1" applyFont="1" applyFill="1" applyBorder="1" applyAlignment="1">
      <alignment horizontal="center" vertical="top"/>
    </xf>
    <xf numFmtId="0" fontId="1" fillId="11" borderId="71" xfId="0" applyNumberFormat="1" applyFont="1" applyFill="1" applyBorder="1" applyAlignment="1">
      <alignment horizontal="center" vertical="top"/>
    </xf>
    <xf numFmtId="0" fontId="1" fillId="11" borderId="68" xfId="0" applyNumberFormat="1" applyFont="1" applyFill="1" applyBorder="1" applyAlignment="1">
      <alignment horizontal="left" vertical="top"/>
    </xf>
    <xf numFmtId="0" fontId="3" fillId="11" borderId="32" xfId="0" applyNumberFormat="1" applyFont="1" applyFill="1" applyBorder="1" applyAlignment="1">
      <alignment horizontal="left" vertical="top"/>
    </xf>
    <xf numFmtId="0" fontId="1" fillId="11" borderId="45" xfId="0" applyNumberFormat="1" applyFont="1" applyFill="1" applyBorder="1" applyAlignment="1">
      <alignment horizontal="center" vertical="top"/>
    </xf>
    <xf numFmtId="0" fontId="1" fillId="11" borderId="54" xfId="0" applyNumberFormat="1" applyFont="1" applyFill="1" applyBorder="1" applyAlignment="1">
      <alignment horizontal="center" vertical="top"/>
    </xf>
    <xf numFmtId="0" fontId="1" fillId="11" borderId="22" xfId="0" applyNumberFormat="1" applyFont="1" applyFill="1" applyBorder="1" applyAlignment="1">
      <alignment horizontal="center" vertical="top"/>
    </xf>
    <xf numFmtId="0" fontId="1" fillId="11" borderId="1" xfId="0" applyNumberFormat="1" applyFont="1" applyFill="1" applyBorder="1" applyAlignment="1">
      <alignment horizontal="center" vertical="top"/>
    </xf>
    <xf numFmtId="0" fontId="7" fillId="7" borderId="0" xfId="0" applyFont="1" applyFill="1" applyAlignment="1">
      <alignment horizontal="right"/>
    </xf>
    <xf numFmtId="0" fontId="7" fillId="7" borderId="0" xfId="0" applyFont="1" applyFill="1" applyAlignment="1">
      <alignment horizontal="center"/>
    </xf>
    <xf numFmtId="1" fontId="6" fillId="7" borderId="0" xfId="0" applyNumberFormat="1" applyFont="1" applyFill="1" applyBorder="1" applyAlignment="1">
      <alignment horizontal="center" vertical="top"/>
    </xf>
    <xf numFmtId="1" fontId="6" fillId="7" borderId="0" xfId="0" applyNumberFormat="1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49" fontId="4" fillId="6" borderId="40" xfId="0" applyNumberFormat="1" applyFont="1" applyFill="1" applyBorder="1" applyAlignment="1">
      <alignment horizontal="center" vertical="top"/>
    </xf>
    <xf numFmtId="49" fontId="2" fillId="5" borderId="12" xfId="0" applyNumberFormat="1" applyFont="1" applyFill="1" applyBorder="1" applyAlignment="1">
      <alignment horizontal="center" vertical="top"/>
    </xf>
    <xf numFmtId="49" fontId="2" fillId="4" borderId="9" xfId="0" applyNumberFormat="1" applyFont="1" applyFill="1" applyBorder="1" applyAlignment="1">
      <alignment horizontal="center" vertical="top"/>
    </xf>
    <xf numFmtId="49" fontId="2" fillId="4" borderId="18" xfId="0" applyNumberFormat="1" applyFont="1" applyFill="1" applyBorder="1" applyAlignment="1">
      <alignment horizontal="center" vertical="top"/>
    </xf>
    <xf numFmtId="49" fontId="2" fillId="5" borderId="4" xfId="0" applyNumberFormat="1" applyFont="1" applyFill="1" applyBorder="1" applyAlignment="1">
      <alignment horizontal="center" vertical="top"/>
    </xf>
    <xf numFmtId="0" fontId="3" fillId="6" borderId="56" xfId="0" applyFont="1" applyFill="1" applyBorder="1" applyAlignment="1">
      <alignment horizontal="left" vertical="top" wrapText="1"/>
    </xf>
    <xf numFmtId="165" fontId="1" fillId="10" borderId="9" xfId="0" applyNumberFormat="1" applyFont="1" applyFill="1" applyBorder="1" applyAlignment="1">
      <alignment vertical="top" wrapText="1"/>
    </xf>
    <xf numFmtId="0" fontId="1" fillId="10" borderId="4" xfId="0" applyNumberFormat="1" applyFont="1" applyFill="1" applyBorder="1" applyAlignment="1">
      <alignment horizontal="center" vertical="top"/>
    </xf>
    <xf numFmtId="0" fontId="3" fillId="10" borderId="7" xfId="0" applyFont="1" applyFill="1" applyBorder="1" applyAlignment="1">
      <alignment horizontal="center" vertical="top"/>
    </xf>
    <xf numFmtId="165" fontId="1" fillId="10" borderId="39" xfId="0" applyNumberFormat="1" applyFont="1" applyFill="1" applyBorder="1" applyAlignment="1">
      <alignment horizontal="left" vertical="top" wrapText="1"/>
    </xf>
    <xf numFmtId="0" fontId="1" fillId="10" borderId="12" xfId="0" applyNumberFormat="1" applyFont="1" applyFill="1" applyBorder="1" applyAlignment="1">
      <alignment horizontal="center" vertical="top"/>
    </xf>
    <xf numFmtId="0" fontId="1" fillId="10" borderId="0" xfId="0" applyNumberFormat="1" applyFont="1" applyFill="1" applyBorder="1" applyAlignment="1">
      <alignment horizontal="center" vertical="top"/>
    </xf>
    <xf numFmtId="165" fontId="1" fillId="10" borderId="18" xfId="0" applyNumberFormat="1" applyFont="1" applyFill="1" applyBorder="1" applyAlignment="1">
      <alignment vertical="top" wrapText="1"/>
    </xf>
    <xf numFmtId="0" fontId="1" fillId="10" borderId="40" xfId="0" applyNumberFormat="1" applyFont="1" applyFill="1" applyBorder="1" applyAlignment="1">
      <alignment horizontal="center" vertical="top"/>
    </xf>
    <xf numFmtId="165" fontId="1" fillId="10" borderId="56" xfId="0" applyNumberFormat="1" applyFont="1" applyFill="1" applyBorder="1" applyAlignment="1">
      <alignment vertical="top" wrapText="1"/>
    </xf>
    <xf numFmtId="0" fontId="1" fillId="10" borderId="41" xfId="0" applyNumberFormat="1" applyFont="1" applyFill="1" applyBorder="1" applyAlignment="1">
      <alignment horizontal="center" vertical="top"/>
    </xf>
    <xf numFmtId="0" fontId="1" fillId="10" borderId="57" xfId="0" applyNumberFormat="1" applyFont="1" applyFill="1" applyBorder="1" applyAlignment="1">
      <alignment horizontal="center" vertical="top"/>
    </xf>
    <xf numFmtId="0" fontId="4" fillId="7" borderId="4" xfId="0" applyFont="1" applyFill="1" applyBorder="1" applyAlignment="1">
      <alignment vertical="top" wrapText="1"/>
    </xf>
    <xf numFmtId="3" fontId="0" fillId="0" borderId="0" xfId="0" applyNumberFormat="1"/>
    <xf numFmtId="3" fontId="1" fillId="0" borderId="28" xfId="0" applyNumberFormat="1" applyFont="1" applyBorder="1" applyAlignment="1">
      <alignment horizontal="center" vertical="center" wrapText="1"/>
    </xf>
    <xf numFmtId="3" fontId="2" fillId="3" borderId="9" xfId="0" applyNumberFormat="1" applyFont="1" applyFill="1" applyBorder="1" applyAlignment="1">
      <alignment horizontal="center" vertical="top" wrapText="1"/>
    </xf>
    <xf numFmtId="3" fontId="3" fillId="7" borderId="10" xfId="0" applyNumberFormat="1" applyFont="1" applyFill="1" applyBorder="1" applyAlignment="1">
      <alignment horizontal="center" vertical="top" wrapText="1"/>
    </xf>
    <xf numFmtId="3" fontId="3" fillId="7" borderId="35" xfId="0" applyNumberFormat="1" applyFont="1" applyFill="1" applyBorder="1" applyAlignment="1">
      <alignment horizontal="center" vertical="top" wrapText="1"/>
    </xf>
    <xf numFmtId="3" fontId="3" fillId="7" borderId="18" xfId="0" applyNumberFormat="1" applyFont="1" applyFill="1" applyBorder="1" applyAlignment="1">
      <alignment horizontal="center" vertical="top" wrapText="1"/>
    </xf>
    <xf numFmtId="3" fontId="2" fillId="3" borderId="10" xfId="0" applyNumberFormat="1" applyFont="1" applyFill="1" applyBorder="1" applyAlignment="1">
      <alignment horizontal="center" vertical="top" wrapText="1"/>
    </xf>
    <xf numFmtId="3" fontId="3" fillId="7" borderId="56" xfId="0" applyNumberFormat="1" applyFont="1" applyFill="1" applyBorder="1" applyAlignment="1">
      <alignment horizontal="center" vertical="top" wrapText="1"/>
    </xf>
    <xf numFmtId="3" fontId="3" fillId="7" borderId="14" xfId="0" applyNumberFormat="1" applyFont="1" applyFill="1" applyBorder="1" applyAlignment="1">
      <alignment horizontal="center" vertical="top" wrapText="1"/>
    </xf>
    <xf numFmtId="3" fontId="2" fillId="8" borderId="20" xfId="0" applyNumberFormat="1" applyFont="1" applyFill="1" applyBorder="1" applyAlignment="1">
      <alignment horizontal="center" vertical="top" wrapText="1"/>
    </xf>
    <xf numFmtId="0" fontId="3" fillId="10" borderId="64" xfId="0" applyNumberFormat="1" applyFont="1" applyFill="1" applyBorder="1" applyAlignment="1">
      <alignment horizontal="left" vertical="top" wrapText="1"/>
    </xf>
    <xf numFmtId="0" fontId="3" fillId="7" borderId="52" xfId="0" applyNumberFormat="1" applyFont="1" applyFill="1" applyBorder="1" applyAlignment="1">
      <alignment horizontal="left" vertical="top" wrapText="1" shrinkToFit="1"/>
    </xf>
    <xf numFmtId="0" fontId="2" fillId="0" borderId="3" xfId="0" applyFont="1" applyFill="1" applyBorder="1" applyAlignment="1">
      <alignment vertical="center" textRotation="90" wrapText="1"/>
    </xf>
    <xf numFmtId="0" fontId="2" fillId="0" borderId="63" xfId="0" applyNumberFormat="1" applyFont="1" applyBorder="1" applyAlignment="1">
      <alignment horizontal="center" vertical="top"/>
    </xf>
    <xf numFmtId="3" fontId="3" fillId="7" borderId="68" xfId="0" applyNumberFormat="1" applyFont="1" applyFill="1" applyBorder="1" applyAlignment="1">
      <alignment horizontal="center" vertical="top" wrapText="1"/>
    </xf>
    <xf numFmtId="3" fontId="3" fillId="7" borderId="3" xfId="0" applyNumberFormat="1" applyFont="1" applyFill="1" applyBorder="1" applyAlignment="1">
      <alignment horizontal="center" vertical="top" wrapText="1"/>
    </xf>
    <xf numFmtId="165" fontId="3" fillId="6" borderId="68" xfId="0" applyNumberFormat="1" applyFont="1" applyFill="1" applyBorder="1" applyAlignment="1">
      <alignment horizontal="center" vertical="top"/>
    </xf>
    <xf numFmtId="0" fontId="3" fillId="6" borderId="3" xfId="0" applyNumberFormat="1" applyFont="1" applyFill="1" applyBorder="1" applyAlignment="1">
      <alignment horizontal="center" vertical="top"/>
    </xf>
    <xf numFmtId="0" fontId="3" fillId="6" borderId="72" xfId="0" applyNumberFormat="1" applyFont="1" applyFill="1" applyBorder="1" applyAlignment="1">
      <alignment horizontal="center" vertical="top"/>
    </xf>
    <xf numFmtId="0" fontId="3" fillId="6" borderId="2" xfId="0" applyNumberFormat="1" applyFont="1" applyFill="1" applyBorder="1" applyAlignment="1">
      <alignment horizontal="left" vertical="top"/>
    </xf>
    <xf numFmtId="0" fontId="3" fillId="0" borderId="72" xfId="0" applyNumberFormat="1" applyFont="1" applyBorder="1" applyAlignment="1">
      <alignment horizontal="left" vertical="top"/>
    </xf>
    <xf numFmtId="0" fontId="3" fillId="11" borderId="56" xfId="0" applyFont="1" applyFill="1" applyBorder="1" applyAlignment="1">
      <alignment horizontal="left" vertical="top" wrapText="1"/>
    </xf>
    <xf numFmtId="0" fontId="3" fillId="11" borderId="41" xfId="0" applyNumberFormat="1" applyFont="1" applyFill="1" applyBorder="1" applyAlignment="1">
      <alignment horizontal="center" vertical="top"/>
    </xf>
    <xf numFmtId="0" fontId="3" fillId="11" borderId="49" xfId="0" applyNumberFormat="1" applyFont="1" applyFill="1" applyBorder="1" applyAlignment="1">
      <alignment horizontal="center" vertical="top"/>
    </xf>
    <xf numFmtId="0" fontId="3" fillId="11" borderId="56" xfId="0" applyNumberFormat="1" applyFont="1" applyFill="1" applyBorder="1" applyAlignment="1">
      <alignment horizontal="left" vertical="top" wrapText="1"/>
    </xf>
    <xf numFmtId="0" fontId="3" fillId="11" borderId="52" xfId="0" applyNumberFormat="1" applyFont="1" applyFill="1" applyBorder="1" applyAlignment="1">
      <alignment horizontal="left" vertical="top" wrapText="1"/>
    </xf>
    <xf numFmtId="49" fontId="2" fillId="6" borderId="57" xfId="0" applyNumberFormat="1" applyFont="1" applyFill="1" applyBorder="1" applyAlignment="1">
      <alignment horizontal="center" vertical="top"/>
    </xf>
    <xf numFmtId="0" fontId="2" fillId="0" borderId="41" xfId="0" applyFont="1" applyFill="1" applyBorder="1" applyAlignment="1">
      <alignment horizontal="center" vertical="center" textRotation="90" wrapText="1"/>
    </xf>
    <xf numFmtId="0" fontId="2" fillId="0" borderId="49" xfId="0" applyNumberFormat="1" applyFont="1" applyBorder="1" applyAlignment="1">
      <alignment horizontal="center" vertical="top"/>
    </xf>
    <xf numFmtId="0" fontId="3" fillId="0" borderId="46" xfId="0" applyFont="1" applyFill="1" applyBorder="1" applyAlignment="1">
      <alignment horizontal="center" vertical="top" wrapText="1"/>
    </xf>
    <xf numFmtId="3" fontId="3" fillId="7" borderId="48" xfId="0" applyNumberFormat="1" applyFont="1" applyFill="1" applyBorder="1" applyAlignment="1">
      <alignment horizontal="center" vertical="top" wrapText="1"/>
    </xf>
    <xf numFmtId="0" fontId="3" fillId="0" borderId="40" xfId="0" applyNumberFormat="1" applyFont="1" applyFill="1" applyBorder="1" applyAlignment="1">
      <alignment horizontal="center" vertical="top"/>
    </xf>
    <xf numFmtId="49" fontId="4" fillId="6" borderId="12" xfId="0" applyNumberFormat="1" applyFont="1" applyFill="1" applyBorder="1" applyAlignment="1">
      <alignment horizontal="center" vertical="top"/>
    </xf>
    <xf numFmtId="0" fontId="5" fillId="0" borderId="41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vertical="center" textRotation="90" wrapText="1"/>
    </xf>
    <xf numFmtId="49" fontId="2" fillId="4" borderId="39" xfId="0" applyNumberFormat="1" applyFont="1" applyFill="1" applyBorder="1" applyAlignment="1">
      <alignment horizontal="center" vertical="top"/>
    </xf>
    <xf numFmtId="49" fontId="2" fillId="5" borderId="12" xfId="0" applyNumberFormat="1" applyFont="1" applyFill="1" applyBorder="1" applyAlignment="1">
      <alignment horizontal="center" vertical="top"/>
    </xf>
    <xf numFmtId="49" fontId="2" fillId="4" borderId="18" xfId="0" applyNumberFormat="1" applyFont="1" applyFill="1" applyBorder="1" applyAlignment="1">
      <alignment horizontal="center" vertical="top"/>
    </xf>
    <xf numFmtId="49" fontId="2" fillId="4" borderId="24" xfId="0" applyNumberFormat="1" applyFont="1" applyFill="1" applyBorder="1" applyAlignment="1">
      <alignment horizontal="center" vertical="top"/>
    </xf>
    <xf numFmtId="165" fontId="3" fillId="6" borderId="24" xfId="0" applyNumberFormat="1" applyFont="1" applyFill="1" applyBorder="1" applyAlignment="1">
      <alignment horizontal="left" vertical="top" wrapText="1"/>
    </xf>
    <xf numFmtId="49" fontId="2" fillId="5" borderId="22" xfId="0" applyNumberFormat="1" applyFont="1" applyFill="1" applyBorder="1" applyAlignment="1">
      <alignment horizontal="center" vertical="top"/>
    </xf>
    <xf numFmtId="0" fontId="1" fillId="11" borderId="59" xfId="0" applyFont="1" applyFill="1" applyBorder="1" applyAlignment="1">
      <alignment horizontal="center" vertical="top" wrapText="1"/>
    </xf>
    <xf numFmtId="0" fontId="1" fillId="0" borderId="65" xfId="0" applyFont="1" applyFill="1" applyBorder="1" applyAlignment="1">
      <alignment horizontal="center" vertical="top" wrapText="1"/>
    </xf>
    <xf numFmtId="0" fontId="1" fillId="11" borderId="0" xfId="0" applyNumberFormat="1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32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left" vertical="top" wrapText="1"/>
    </xf>
    <xf numFmtId="0" fontId="1" fillId="0" borderId="38" xfId="0" applyFont="1" applyFill="1" applyBorder="1" applyAlignment="1">
      <alignment vertical="top" wrapText="1"/>
    </xf>
    <xf numFmtId="49" fontId="4" fillId="4" borderId="48" xfId="0" applyNumberFormat="1" applyFont="1" applyFill="1" applyBorder="1" applyAlignment="1">
      <alignment vertical="top"/>
    </xf>
    <xf numFmtId="49" fontId="4" fillId="5" borderId="41" xfId="0" applyNumberFormat="1" applyFont="1" applyFill="1" applyBorder="1" applyAlignment="1">
      <alignment vertical="top"/>
    </xf>
    <xf numFmtId="49" fontId="4" fillId="6" borderId="41" xfId="0" applyNumberFormat="1" applyFont="1" applyFill="1" applyBorder="1" applyAlignment="1">
      <alignment horizontal="center" vertical="top"/>
    </xf>
    <xf numFmtId="49" fontId="4" fillId="6" borderId="60" xfId="0" applyNumberFormat="1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64" xfId="0" applyNumberFormat="1" applyFont="1" applyBorder="1" applyAlignment="1">
      <alignment horizontal="left" vertical="top" wrapText="1"/>
    </xf>
    <xf numFmtId="0" fontId="3" fillId="6" borderId="56" xfId="0" applyFont="1" applyFill="1" applyBorder="1" applyAlignment="1">
      <alignment horizontal="left" vertical="top" wrapText="1"/>
    </xf>
    <xf numFmtId="49" fontId="2" fillId="5" borderId="3" xfId="0" applyNumberFormat="1" applyFont="1" applyFill="1" applyBorder="1" applyAlignment="1">
      <alignment horizontal="center" vertical="top"/>
    </xf>
    <xf numFmtId="49" fontId="4" fillId="6" borderId="12" xfId="0" applyNumberFormat="1" applyFont="1" applyFill="1" applyBorder="1" applyAlignment="1">
      <alignment horizontal="center" vertical="top"/>
    </xf>
    <xf numFmtId="0" fontId="4" fillId="0" borderId="41" xfId="0" applyFont="1" applyFill="1" applyBorder="1" applyAlignment="1">
      <alignment horizontal="center" vertical="top" wrapText="1"/>
    </xf>
    <xf numFmtId="49" fontId="4" fillId="0" borderId="49" xfId="0" applyNumberFormat="1" applyFont="1" applyBorder="1" applyAlignment="1">
      <alignment horizontal="center" vertical="top"/>
    </xf>
    <xf numFmtId="0" fontId="5" fillId="0" borderId="41" xfId="0" applyFont="1" applyFill="1" applyBorder="1" applyAlignment="1">
      <alignment horizontal="left" vertical="top" wrapText="1"/>
    </xf>
    <xf numFmtId="3" fontId="1" fillId="7" borderId="57" xfId="0" applyNumberFormat="1" applyFont="1" applyFill="1" applyBorder="1" applyAlignment="1">
      <alignment horizontal="center" vertical="top"/>
    </xf>
    <xf numFmtId="3" fontId="1" fillId="0" borderId="52" xfId="0" applyNumberFormat="1" applyFont="1" applyFill="1" applyBorder="1" applyAlignment="1">
      <alignment horizontal="center" vertical="top"/>
    </xf>
    <xf numFmtId="49" fontId="4" fillId="0" borderId="64" xfId="0" applyNumberFormat="1" applyFont="1" applyBorder="1" applyAlignment="1">
      <alignment horizontal="center" vertical="top"/>
    </xf>
    <xf numFmtId="3" fontId="3" fillId="7" borderId="59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left" vertical="top"/>
    </xf>
    <xf numFmtId="0" fontId="1" fillId="0" borderId="50" xfId="0" applyFont="1" applyFill="1" applyBorder="1" applyAlignment="1">
      <alignment horizontal="center" vertical="top"/>
    </xf>
    <xf numFmtId="3" fontId="3" fillId="7" borderId="57" xfId="0" applyNumberFormat="1" applyFont="1" applyFill="1" applyBorder="1" applyAlignment="1">
      <alignment horizontal="center" vertical="top"/>
    </xf>
    <xf numFmtId="3" fontId="1" fillId="0" borderId="34" xfId="0" applyNumberFormat="1" applyFont="1" applyFill="1" applyBorder="1" applyAlignment="1">
      <alignment horizontal="center" vertical="top"/>
    </xf>
    <xf numFmtId="0" fontId="3" fillId="0" borderId="49" xfId="0" applyNumberFormat="1" applyFont="1" applyBorder="1" applyAlignment="1">
      <alignment horizontal="left" vertical="top" wrapText="1"/>
    </xf>
    <xf numFmtId="49" fontId="2" fillId="4" borderId="2" xfId="0" applyNumberFormat="1" applyFont="1" applyFill="1" applyBorder="1" applyAlignment="1">
      <alignment horizontal="center" vertical="top"/>
    </xf>
    <xf numFmtId="49" fontId="2" fillId="6" borderId="3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13" fillId="7" borderId="0" xfId="1" applyFont="1" applyFill="1" applyBorder="1" applyAlignment="1">
      <alignment horizontal="left" wrapText="1"/>
    </xf>
    <xf numFmtId="0" fontId="13" fillId="7" borderId="0" xfId="1" applyFont="1" applyFill="1" applyAlignment="1">
      <alignment horizontal="left" vertical="center" wrapText="1"/>
    </xf>
    <xf numFmtId="0" fontId="12" fillId="7" borderId="0" xfId="0" applyFont="1" applyFill="1" applyBorder="1" applyAlignment="1">
      <alignment horizontal="left" vertical="top" wrapText="1"/>
    </xf>
    <xf numFmtId="0" fontId="9" fillId="7" borderId="0" xfId="0" applyFont="1" applyFill="1" applyAlignment="1">
      <alignment horizontal="center" vertical="top"/>
    </xf>
    <xf numFmtId="0" fontId="9" fillId="7" borderId="0" xfId="0" applyFont="1" applyFill="1" applyAlignment="1">
      <alignment horizontal="center" vertical="top" wrapText="1"/>
    </xf>
    <xf numFmtId="0" fontId="9" fillId="7" borderId="0" xfId="0" applyFont="1" applyFill="1" applyBorder="1" applyAlignment="1">
      <alignment horizontal="left" vertical="top" wrapText="1"/>
    </xf>
    <xf numFmtId="0" fontId="6" fillId="7" borderId="0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 wrapText="1"/>
    </xf>
    <xf numFmtId="0" fontId="1" fillId="4" borderId="61" xfId="0" applyFont="1" applyFill="1" applyBorder="1" applyAlignment="1">
      <alignment horizontal="left" vertical="top" wrapText="1"/>
    </xf>
    <xf numFmtId="0" fontId="1" fillId="4" borderId="62" xfId="0" applyFont="1" applyFill="1" applyBorder="1" applyAlignment="1">
      <alignment horizontal="left" vertical="top" wrapText="1"/>
    </xf>
    <xf numFmtId="0" fontId="1" fillId="4" borderId="73" xfId="0" applyFont="1" applyFill="1" applyBorder="1" applyAlignment="1">
      <alignment horizontal="left" vertical="top" wrapText="1"/>
    </xf>
    <xf numFmtId="0" fontId="1" fillId="4" borderId="51" xfId="0" applyFont="1" applyFill="1" applyBorder="1" applyAlignment="1">
      <alignment horizontal="left" vertical="top" wrapText="1"/>
    </xf>
    <xf numFmtId="0" fontId="1" fillId="11" borderId="16" xfId="0" applyNumberFormat="1" applyFont="1" applyFill="1" applyBorder="1" applyAlignment="1">
      <alignment horizontal="left" vertical="top" wrapText="1"/>
    </xf>
    <xf numFmtId="0" fontId="1" fillId="11" borderId="74" xfId="0" applyNumberFormat="1" applyFont="1" applyFill="1" applyBorder="1" applyAlignment="1">
      <alignment horizontal="left" vertical="top" wrapText="1"/>
    </xf>
    <xf numFmtId="0" fontId="1" fillId="11" borderId="25" xfId="0" applyNumberFormat="1" applyFont="1" applyFill="1" applyBorder="1" applyAlignment="1">
      <alignment horizontal="left" vertical="top" wrapText="1"/>
    </xf>
    <xf numFmtId="0" fontId="1" fillId="11" borderId="27" xfId="0" applyNumberFormat="1" applyFont="1" applyFill="1" applyBorder="1" applyAlignment="1">
      <alignment horizontal="left" vertical="top" wrapText="1"/>
    </xf>
    <xf numFmtId="0" fontId="3" fillId="0" borderId="64" xfId="0" applyNumberFormat="1" applyFont="1" applyBorder="1" applyAlignment="1">
      <alignment horizontal="left" vertical="top" wrapText="1"/>
    </xf>
    <xf numFmtId="0" fontId="3" fillId="0" borderId="26" xfId="0" applyNumberFormat="1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0" fontId="1" fillId="0" borderId="49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11" borderId="42" xfId="0" applyNumberFormat="1" applyFont="1" applyFill="1" applyBorder="1" applyAlignment="1">
      <alignment horizontal="left" vertical="top" wrapText="1"/>
    </xf>
    <xf numFmtId="0" fontId="1" fillId="11" borderId="26" xfId="0" applyNumberFormat="1" applyFont="1" applyFill="1" applyBorder="1" applyAlignment="1">
      <alignment horizontal="left" vertical="top" wrapText="1"/>
    </xf>
    <xf numFmtId="0" fontId="1" fillId="10" borderId="6" xfId="0" applyNumberFormat="1" applyFont="1" applyFill="1" applyBorder="1" applyAlignment="1">
      <alignment horizontal="left" vertical="top" wrapText="1"/>
    </xf>
    <xf numFmtId="0" fontId="1" fillId="10" borderId="8" xfId="0" applyNumberFormat="1" applyFont="1" applyFill="1" applyBorder="1" applyAlignment="1">
      <alignment horizontal="left" vertical="top" wrapText="1"/>
    </xf>
    <xf numFmtId="0" fontId="1" fillId="10" borderId="25" xfId="0" applyNumberFormat="1" applyFont="1" applyFill="1" applyBorder="1" applyAlignment="1">
      <alignment horizontal="left" vertical="top" wrapText="1"/>
    </xf>
    <xf numFmtId="0" fontId="1" fillId="10" borderId="27" xfId="0" applyNumberFormat="1" applyFont="1" applyFill="1" applyBorder="1" applyAlignment="1">
      <alignment horizontal="left" vertical="top" wrapText="1"/>
    </xf>
    <xf numFmtId="0" fontId="3" fillId="0" borderId="61" xfId="0" applyFont="1" applyFill="1" applyBorder="1" applyAlignment="1">
      <alignment horizontal="left" vertical="top" wrapText="1"/>
    </xf>
    <xf numFmtId="0" fontId="3" fillId="0" borderId="62" xfId="0" applyFont="1" applyFill="1" applyBorder="1" applyAlignment="1">
      <alignment horizontal="left" vertical="top" wrapText="1"/>
    </xf>
    <xf numFmtId="0" fontId="1" fillId="0" borderId="16" xfId="0" applyNumberFormat="1" applyFont="1" applyFill="1" applyBorder="1" applyAlignment="1">
      <alignment horizontal="left" vertical="top" wrapText="1"/>
    </xf>
    <xf numFmtId="0" fontId="1" fillId="0" borderId="74" xfId="0" applyNumberFormat="1" applyFont="1" applyFill="1" applyBorder="1" applyAlignment="1">
      <alignment horizontal="left" vertical="top" wrapText="1"/>
    </xf>
    <xf numFmtId="0" fontId="1" fillId="0" borderId="39" xfId="0" applyNumberFormat="1" applyFont="1" applyFill="1" applyBorder="1" applyAlignment="1">
      <alignment horizontal="left" vertical="top" wrapText="1"/>
    </xf>
    <xf numFmtId="0" fontId="1" fillId="0" borderId="19" xfId="0" applyNumberFormat="1" applyFont="1" applyFill="1" applyBorder="1" applyAlignment="1">
      <alignment horizontal="left" vertical="top" wrapText="1"/>
    </xf>
    <xf numFmtId="0" fontId="1" fillId="0" borderId="25" xfId="0" applyNumberFormat="1" applyFont="1" applyFill="1" applyBorder="1" applyAlignment="1">
      <alignment horizontal="left" vertical="top" wrapText="1"/>
    </xf>
    <xf numFmtId="0" fontId="1" fillId="0" borderId="27" xfId="0" applyNumberFormat="1" applyFont="1" applyFill="1" applyBorder="1" applyAlignment="1">
      <alignment horizontal="left" vertical="top" wrapText="1"/>
    </xf>
    <xf numFmtId="0" fontId="3" fillId="10" borderId="42" xfId="0" applyNumberFormat="1" applyFont="1" applyFill="1" applyBorder="1" applyAlignment="1">
      <alignment horizontal="left" vertical="top" wrapText="1"/>
    </xf>
    <xf numFmtId="0" fontId="3" fillId="10" borderId="49" xfId="0" applyNumberFormat="1" applyFont="1" applyFill="1" applyBorder="1" applyAlignment="1">
      <alignment horizontal="left" vertical="top" wrapText="1"/>
    </xf>
    <xf numFmtId="0" fontId="3" fillId="7" borderId="4" xfId="0" applyFont="1" applyFill="1" applyBorder="1" applyAlignment="1">
      <alignment horizontal="left" vertical="top" wrapText="1"/>
    </xf>
    <xf numFmtId="0" fontId="3" fillId="7" borderId="12" xfId="0" applyFont="1" applyFill="1" applyBorder="1" applyAlignment="1">
      <alignment horizontal="left" vertical="top" wrapText="1"/>
    </xf>
    <xf numFmtId="0" fontId="2" fillId="0" borderId="64" xfId="0" applyNumberFormat="1" applyFont="1" applyBorder="1" applyAlignment="1">
      <alignment horizontal="center" vertical="top"/>
    </xf>
    <xf numFmtId="0" fontId="2" fillId="0" borderId="42" xfId="0" applyNumberFormat="1" applyFont="1" applyBorder="1" applyAlignment="1">
      <alignment horizontal="center" vertical="top"/>
    </xf>
    <xf numFmtId="0" fontId="3" fillId="7" borderId="45" xfId="0" applyFont="1" applyFill="1" applyBorder="1" applyAlignment="1">
      <alignment horizontal="left" vertical="top" wrapText="1"/>
    </xf>
    <xf numFmtId="0" fontId="3" fillId="7" borderId="22" xfId="0" applyFont="1" applyFill="1" applyBorder="1" applyAlignment="1">
      <alignment horizontal="left" vertical="top" wrapText="1"/>
    </xf>
    <xf numFmtId="0" fontId="3" fillId="7" borderId="0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vertical="top" wrapText="1"/>
    </xf>
    <xf numFmtId="49" fontId="3" fillId="7" borderId="42" xfId="0" applyNumberFormat="1" applyFont="1" applyFill="1" applyBorder="1" applyAlignment="1">
      <alignment horizontal="center" vertical="top" wrapText="1"/>
    </xf>
    <xf numFmtId="49" fontId="3" fillId="7" borderId="26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22" xfId="0" applyFont="1" applyFill="1" applyBorder="1" applyAlignment="1">
      <alignment horizontal="left" vertical="top" wrapText="1"/>
    </xf>
    <xf numFmtId="0" fontId="1" fillId="0" borderId="59" xfId="0" applyFont="1" applyFill="1" applyBorder="1" applyAlignment="1">
      <alignment horizontal="center" vertical="center" textRotation="90" wrapText="1"/>
    </xf>
    <xf numFmtId="0" fontId="1" fillId="0" borderId="60" xfId="0" applyFont="1" applyFill="1" applyBorder="1" applyAlignment="1">
      <alignment horizontal="center" vertical="center" textRotation="90" wrapText="1"/>
    </xf>
    <xf numFmtId="0" fontId="2" fillId="0" borderId="26" xfId="0" applyNumberFormat="1" applyFont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right" vertical="top"/>
    </xf>
    <xf numFmtId="49" fontId="2" fillId="5" borderId="29" xfId="0" applyNumberFormat="1" applyFont="1" applyFill="1" applyBorder="1" applyAlignment="1">
      <alignment horizontal="right" vertical="top"/>
    </xf>
    <xf numFmtId="164" fontId="2" fillId="5" borderId="28" xfId="0" applyNumberFormat="1" applyFont="1" applyFill="1" applyBorder="1" applyAlignment="1">
      <alignment horizontal="center" vertical="top"/>
    </xf>
    <xf numFmtId="164" fontId="2" fillId="5" borderId="29" xfId="0" applyNumberFormat="1" applyFont="1" applyFill="1" applyBorder="1" applyAlignment="1">
      <alignment horizontal="center" vertical="top"/>
    </xf>
    <xf numFmtId="164" fontId="2" fillId="5" borderId="30" xfId="0" applyNumberFormat="1" applyFont="1" applyFill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left" vertical="top" wrapText="1"/>
    </xf>
    <xf numFmtId="49" fontId="2" fillId="5" borderId="29" xfId="0" applyNumberFormat="1" applyFont="1" applyFill="1" applyBorder="1" applyAlignment="1">
      <alignment horizontal="left" vertical="top" wrapText="1"/>
    </xf>
    <xf numFmtId="49" fontId="2" fillId="5" borderId="30" xfId="0" applyNumberFormat="1" applyFont="1" applyFill="1" applyBorder="1" applyAlignment="1">
      <alignment horizontal="left" vertical="top" wrapText="1"/>
    </xf>
    <xf numFmtId="164" fontId="3" fillId="0" borderId="9" xfId="0" applyNumberFormat="1" applyFont="1" applyFill="1" applyBorder="1" applyAlignment="1">
      <alignment horizontal="left" vertical="top" wrapText="1"/>
    </xf>
    <xf numFmtId="164" fontId="3" fillId="0" borderId="24" xfId="0" applyNumberFormat="1" applyFont="1" applyFill="1" applyBorder="1" applyAlignment="1">
      <alignment horizontal="left" vertical="top" wrapText="1"/>
    </xf>
    <xf numFmtId="0" fontId="2" fillId="8" borderId="61" xfId="0" applyFont="1" applyFill="1" applyBorder="1" applyAlignment="1">
      <alignment horizontal="right" vertical="top" wrapText="1"/>
    </xf>
    <xf numFmtId="0" fontId="2" fillId="8" borderId="36" xfId="0" applyFont="1" applyFill="1" applyBorder="1" applyAlignment="1">
      <alignment horizontal="right" vertical="top" wrapText="1"/>
    </xf>
    <xf numFmtId="0" fontId="2" fillId="8" borderId="62" xfId="0" applyFont="1" applyFill="1" applyBorder="1" applyAlignment="1">
      <alignment horizontal="right" vertical="top" wrapText="1"/>
    </xf>
    <xf numFmtId="0" fontId="4" fillId="6" borderId="0" xfId="0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0" fontId="2" fillId="0" borderId="64" xfId="0" applyNumberFormat="1" applyFont="1" applyFill="1" applyBorder="1" applyAlignment="1">
      <alignment horizontal="center" vertical="top"/>
    </xf>
    <xf numFmtId="0" fontId="2" fillId="0" borderId="26" xfId="0" applyNumberFormat="1" applyFont="1" applyFill="1" applyBorder="1" applyAlignment="1">
      <alignment horizontal="center" vertical="top"/>
    </xf>
    <xf numFmtId="164" fontId="3" fillId="0" borderId="9" xfId="0" applyNumberFormat="1" applyFont="1" applyBorder="1" applyAlignment="1">
      <alignment horizontal="left" vertical="top" wrapText="1"/>
    </xf>
    <xf numFmtId="164" fontId="3" fillId="0" borderId="24" xfId="0" applyNumberFormat="1" applyFont="1" applyBorder="1" applyAlignment="1">
      <alignment horizontal="left" vertical="top" wrapText="1"/>
    </xf>
    <xf numFmtId="0" fontId="3" fillId="6" borderId="16" xfId="0" applyFont="1" applyFill="1" applyBorder="1" applyAlignment="1">
      <alignment horizontal="left" vertical="top" wrapText="1"/>
    </xf>
    <xf numFmtId="0" fontId="3" fillId="6" borderId="54" xfId="0" applyFont="1" applyFill="1" applyBorder="1" applyAlignment="1">
      <alignment horizontal="left" vertical="top" wrapText="1"/>
    </xf>
    <xf numFmtId="0" fontId="3" fillId="6" borderId="74" xfId="0" applyFont="1" applyFill="1" applyBorder="1" applyAlignment="1">
      <alignment horizontal="left" vertical="top" wrapText="1"/>
    </xf>
    <xf numFmtId="0" fontId="3" fillId="6" borderId="73" xfId="0" applyFont="1" applyFill="1" applyBorder="1" applyAlignment="1">
      <alignment horizontal="left" vertical="top" wrapText="1"/>
    </xf>
    <xf numFmtId="0" fontId="3" fillId="6" borderId="33" xfId="0" applyFont="1" applyFill="1" applyBorder="1" applyAlignment="1">
      <alignment horizontal="left" vertical="top" wrapText="1"/>
    </xf>
    <xf numFmtId="0" fontId="3" fillId="6" borderId="51" xfId="0" applyFont="1" applyFill="1" applyBorder="1" applyAlignment="1">
      <alignment horizontal="left" vertical="top" wrapText="1"/>
    </xf>
    <xf numFmtId="0" fontId="1" fillId="6" borderId="0" xfId="0" applyNumberFormat="1" applyFont="1" applyFill="1" applyBorder="1" applyAlignment="1">
      <alignment horizontal="center" vertical="top" wrapText="1"/>
    </xf>
    <xf numFmtId="49" fontId="2" fillId="9" borderId="29" xfId="0" applyNumberFormat="1" applyFont="1" applyFill="1" applyBorder="1" applyAlignment="1">
      <alignment horizontal="right" vertical="top"/>
    </xf>
    <xf numFmtId="164" fontId="2" fillId="9" borderId="28" xfId="0" applyNumberFormat="1" applyFont="1" applyFill="1" applyBorder="1" applyAlignment="1">
      <alignment horizontal="center" vertical="top"/>
    </xf>
    <xf numFmtId="164" fontId="2" fillId="9" borderId="29" xfId="0" applyNumberFormat="1" applyFont="1" applyFill="1" applyBorder="1" applyAlignment="1">
      <alignment horizontal="center" vertical="top"/>
    </xf>
    <xf numFmtId="164" fontId="2" fillId="9" borderId="30" xfId="0" applyNumberFormat="1" applyFont="1" applyFill="1" applyBorder="1" applyAlignment="1">
      <alignment horizontal="center" vertical="top"/>
    </xf>
    <xf numFmtId="49" fontId="2" fillId="3" borderId="29" xfId="0" applyNumberFormat="1" applyFont="1" applyFill="1" applyBorder="1" applyAlignment="1">
      <alignment horizontal="right" vertical="top"/>
    </xf>
    <xf numFmtId="164" fontId="2" fillId="3" borderId="25" xfId="0" applyNumberFormat="1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164" fontId="2" fillId="3" borderId="27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wrapText="1"/>
    </xf>
    <xf numFmtId="49" fontId="1" fillId="7" borderId="7" xfId="0" applyNumberFormat="1" applyFont="1" applyFill="1" applyBorder="1" applyAlignment="1">
      <alignment horizontal="left" vertical="top"/>
    </xf>
    <xf numFmtId="0" fontId="3" fillId="0" borderId="16" xfId="0" applyFont="1" applyBorder="1" applyAlignment="1">
      <alignment horizontal="left" vertical="top" wrapText="1"/>
    </xf>
    <xf numFmtId="0" fontId="3" fillId="0" borderId="54" xfId="0" applyFont="1" applyBorder="1" applyAlignment="1">
      <alignment horizontal="left" vertical="top" wrapText="1"/>
    </xf>
    <xf numFmtId="0" fontId="3" fillId="0" borderId="74" xfId="0" applyFont="1" applyBorder="1" applyAlignment="1">
      <alignment horizontal="left" vertical="top" wrapText="1"/>
    </xf>
    <xf numFmtId="0" fontId="3" fillId="0" borderId="73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51" xfId="0" applyFont="1" applyBorder="1" applyAlignment="1">
      <alignment horizontal="left" vertical="top" wrapText="1"/>
    </xf>
    <xf numFmtId="0" fontId="2" fillId="3" borderId="73" xfId="0" applyFont="1" applyFill="1" applyBorder="1" applyAlignment="1">
      <alignment horizontal="right" vertical="top" wrapText="1"/>
    </xf>
    <xf numFmtId="0" fontId="2" fillId="3" borderId="33" xfId="0" applyFont="1" applyFill="1" applyBorder="1" applyAlignment="1">
      <alignment horizontal="right" vertical="top" wrapText="1"/>
    </xf>
    <xf numFmtId="0" fontId="2" fillId="3" borderId="51" xfId="0" applyFont="1" applyFill="1" applyBorder="1" applyAlignment="1">
      <alignment horizontal="right" vertical="top" wrapText="1"/>
    </xf>
    <xf numFmtId="0" fontId="4" fillId="6" borderId="0" xfId="0" applyNumberFormat="1" applyFont="1" applyFill="1" applyBorder="1" applyAlignment="1">
      <alignment horizontal="center" vertical="top"/>
    </xf>
    <xf numFmtId="0" fontId="3" fillId="6" borderId="56" xfId="0" applyFont="1" applyFill="1" applyBorder="1" applyAlignment="1">
      <alignment horizontal="left" vertical="top" wrapText="1"/>
    </xf>
    <xf numFmtId="0" fontId="3" fillId="6" borderId="41" xfId="0" applyFont="1" applyFill="1" applyBorder="1" applyAlignment="1">
      <alignment horizontal="left" vertical="top" wrapText="1"/>
    </xf>
    <xf numFmtId="0" fontId="3" fillId="6" borderId="49" xfId="0" applyFont="1" applyFill="1" applyBorder="1" applyAlignment="1">
      <alignment horizontal="left" vertical="top" wrapText="1"/>
    </xf>
    <xf numFmtId="0" fontId="1" fillId="6" borderId="0" xfId="0" applyNumberFormat="1" applyFont="1" applyFill="1" applyBorder="1" applyAlignment="1">
      <alignment horizontal="center" vertical="top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4" fillId="6" borderId="0" xfId="0" applyNumberFormat="1" applyFont="1" applyFill="1" applyBorder="1" applyAlignment="1">
      <alignment horizontal="center" vertical="center" wrapText="1"/>
    </xf>
    <xf numFmtId="0" fontId="2" fillId="3" borderId="68" xfId="0" applyFont="1" applyFill="1" applyBorder="1" applyAlignment="1">
      <alignment horizontal="right" vertical="top" wrapText="1"/>
    </xf>
    <xf numFmtId="0" fontId="2" fillId="3" borderId="71" xfId="0" applyFont="1" applyFill="1" applyBorder="1" applyAlignment="1">
      <alignment horizontal="right" vertical="top" wrapText="1"/>
    </xf>
    <xf numFmtId="0" fontId="2" fillId="3" borderId="72" xfId="0" applyFont="1" applyFill="1" applyBorder="1" applyAlignment="1">
      <alignment horizontal="right" vertical="top" wrapText="1"/>
    </xf>
    <xf numFmtId="49" fontId="2" fillId="4" borderId="6" xfId="0" applyNumberFormat="1" applyFont="1" applyFill="1" applyBorder="1" applyAlignment="1">
      <alignment horizontal="center" vertical="top"/>
    </xf>
    <xf numFmtId="49" fontId="2" fillId="4" borderId="25" xfId="0" applyNumberFormat="1" applyFont="1" applyFill="1" applyBorder="1" applyAlignment="1">
      <alignment horizontal="center" vertical="top"/>
    </xf>
    <xf numFmtId="49" fontId="2" fillId="5" borderId="3" xfId="0" applyNumberFormat="1" applyFont="1" applyFill="1" applyBorder="1" applyAlignment="1">
      <alignment horizontal="center" vertical="top"/>
    </xf>
    <xf numFmtId="49" fontId="2" fillId="5" borderId="21" xfId="0" applyNumberFormat="1" applyFont="1" applyFill="1" applyBorder="1" applyAlignment="1">
      <alignment horizontal="center" vertical="top"/>
    </xf>
    <xf numFmtId="49" fontId="2" fillId="4" borderId="9" xfId="0" applyNumberFormat="1" applyFont="1" applyFill="1" applyBorder="1" applyAlignment="1">
      <alignment horizontal="center" vertical="top"/>
    </xf>
    <xf numFmtId="49" fontId="2" fillId="4" borderId="24" xfId="0" applyNumberFormat="1" applyFont="1" applyFill="1" applyBorder="1" applyAlignment="1">
      <alignment horizontal="center" vertical="top"/>
    </xf>
    <xf numFmtId="49" fontId="2" fillId="5" borderId="4" xfId="0" applyNumberFormat="1" applyFont="1" applyFill="1" applyBorder="1" applyAlignment="1">
      <alignment horizontal="center" vertical="top"/>
    </xf>
    <xf numFmtId="49" fontId="2" fillId="5" borderId="22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22" xfId="0" applyFont="1" applyFill="1" applyBorder="1" applyAlignment="1">
      <alignment horizontal="center" vertical="center" textRotation="90" wrapText="1"/>
    </xf>
    <xf numFmtId="49" fontId="2" fillId="5" borderId="30" xfId="0" applyNumberFormat="1" applyFont="1" applyFill="1" applyBorder="1" applyAlignment="1">
      <alignment horizontal="right" vertical="top"/>
    </xf>
    <xf numFmtId="0" fontId="1" fillId="7" borderId="12" xfId="0" applyFont="1" applyFill="1" applyBorder="1" applyAlignment="1">
      <alignment horizontal="left" vertical="top" wrapText="1"/>
    </xf>
    <xf numFmtId="0" fontId="1" fillId="7" borderId="22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center" vertical="center" textRotation="90" wrapText="1"/>
    </xf>
    <xf numFmtId="0" fontId="4" fillId="0" borderId="22" xfId="0" applyFont="1" applyFill="1" applyBorder="1" applyAlignment="1">
      <alignment horizontal="center" vertical="center" textRotation="90" wrapText="1"/>
    </xf>
    <xf numFmtId="164" fontId="4" fillId="5" borderId="28" xfId="0" applyNumberFormat="1" applyFont="1" applyFill="1" applyBorder="1" applyAlignment="1">
      <alignment horizontal="center" vertical="top"/>
    </xf>
    <xf numFmtId="164" fontId="4" fillId="5" borderId="29" xfId="0" applyNumberFormat="1" applyFont="1" applyFill="1" applyBorder="1" applyAlignment="1">
      <alignment horizontal="center" vertical="top"/>
    </xf>
    <xf numFmtId="164" fontId="4" fillId="5" borderId="30" xfId="0" applyNumberFormat="1" applyFont="1" applyFill="1" applyBorder="1" applyAlignment="1">
      <alignment horizontal="center" vertical="top"/>
    </xf>
    <xf numFmtId="0" fontId="1" fillId="6" borderId="4" xfId="0" applyFont="1" applyFill="1" applyBorder="1" applyAlignment="1">
      <alignment horizontal="left" vertical="top" wrapText="1"/>
    </xf>
    <xf numFmtId="0" fontId="1" fillId="6" borderId="22" xfId="0" applyFont="1" applyFill="1" applyBorder="1" applyAlignment="1">
      <alignment horizontal="left" vertical="top" wrapText="1"/>
    </xf>
    <xf numFmtId="0" fontId="4" fillId="0" borderId="59" xfId="0" applyNumberFormat="1" applyFont="1" applyFill="1" applyBorder="1" applyAlignment="1">
      <alignment horizontal="center" vertical="top"/>
    </xf>
    <xf numFmtId="0" fontId="4" fillId="0" borderId="60" xfId="0" applyNumberFormat="1" applyFont="1" applyFill="1" applyBorder="1" applyAlignment="1">
      <alignment horizontal="center" vertical="top"/>
    </xf>
    <xf numFmtId="0" fontId="1" fillId="0" borderId="9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4" fillId="7" borderId="4" xfId="0" applyFont="1" applyFill="1" applyBorder="1" applyAlignment="1">
      <alignment horizontal="left" vertical="top" wrapText="1"/>
    </xf>
    <xf numFmtId="0" fontId="1" fillId="0" borderId="45" xfId="0" applyFont="1" applyFill="1" applyBorder="1" applyAlignment="1">
      <alignment horizontal="center" vertical="center" textRotation="90" wrapText="1"/>
    </xf>
    <xf numFmtId="164" fontId="1" fillId="11" borderId="14" xfId="0" applyNumberFormat="1" applyFont="1" applyFill="1" applyBorder="1" applyAlignment="1">
      <alignment horizontal="left" vertical="top" wrapText="1"/>
    </xf>
    <xf numFmtId="164" fontId="1" fillId="11" borderId="24" xfId="0" applyNumberFormat="1" applyFont="1" applyFill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56" xfId="0" applyFont="1" applyBorder="1" applyAlignment="1">
      <alignment horizontal="left" vertical="top" wrapText="1"/>
    </xf>
    <xf numFmtId="0" fontId="1" fillId="6" borderId="12" xfId="0" applyFont="1" applyFill="1" applyBorder="1" applyAlignment="1">
      <alignment horizontal="left" vertical="top" wrapText="1"/>
    </xf>
    <xf numFmtId="0" fontId="4" fillId="8" borderId="65" xfId="0" applyFont="1" applyFill="1" applyBorder="1" applyAlignment="1">
      <alignment horizontal="center" vertical="top" wrapText="1"/>
    </xf>
    <xf numFmtId="0" fontId="4" fillId="8" borderId="36" xfId="0" applyFont="1" applyFill="1" applyBorder="1" applyAlignment="1">
      <alignment horizontal="center" vertical="top" wrapText="1"/>
    </xf>
    <xf numFmtId="0" fontId="4" fillId="8" borderId="62" xfId="0" applyFont="1" applyFill="1" applyBorder="1" applyAlignment="1">
      <alignment horizontal="center" vertical="top" wrapText="1"/>
    </xf>
    <xf numFmtId="0" fontId="1" fillId="7" borderId="4" xfId="0" applyFont="1" applyFill="1" applyBorder="1" applyAlignment="1">
      <alignment horizontal="left" vertical="top" wrapText="1"/>
    </xf>
    <xf numFmtId="0" fontId="1" fillId="0" borderId="44" xfId="0" applyFont="1" applyFill="1" applyBorder="1" applyAlignment="1">
      <alignment horizontal="center" vertical="center" textRotation="90" wrapText="1"/>
    </xf>
    <xf numFmtId="0" fontId="1" fillId="0" borderId="70" xfId="0" applyFont="1" applyFill="1" applyBorder="1" applyAlignment="1">
      <alignment horizontal="center" vertical="center" textRotation="90" wrapText="1"/>
    </xf>
    <xf numFmtId="0" fontId="4" fillId="6" borderId="59" xfId="0" applyNumberFormat="1" applyFont="1" applyFill="1" applyBorder="1" applyAlignment="1">
      <alignment horizontal="center" vertical="top"/>
    </xf>
    <xf numFmtId="0" fontId="4" fillId="6" borderId="40" xfId="0" applyNumberFormat="1" applyFont="1" applyFill="1" applyBorder="1" applyAlignment="1">
      <alignment horizontal="center" vertical="top"/>
    </xf>
    <xf numFmtId="0" fontId="4" fillId="6" borderId="60" xfId="0" applyNumberFormat="1" applyFont="1" applyFill="1" applyBorder="1" applyAlignment="1">
      <alignment horizontal="center" vertical="top"/>
    </xf>
    <xf numFmtId="165" fontId="3" fillId="6" borderId="9" xfId="0" applyNumberFormat="1" applyFont="1" applyFill="1" applyBorder="1" applyAlignment="1">
      <alignment horizontal="left" vertical="top" wrapText="1"/>
    </xf>
    <xf numFmtId="165" fontId="3" fillId="6" borderId="18" xfId="0" applyNumberFormat="1" applyFont="1" applyFill="1" applyBorder="1" applyAlignment="1">
      <alignment horizontal="left" vertical="top" wrapText="1"/>
    </xf>
    <xf numFmtId="165" fontId="3" fillId="6" borderId="24" xfId="0" applyNumberFormat="1" applyFont="1" applyFill="1" applyBorder="1" applyAlignment="1">
      <alignment horizontal="left" vertical="top" wrapText="1"/>
    </xf>
    <xf numFmtId="0" fontId="4" fillId="6" borderId="64" xfId="0" applyNumberFormat="1" applyFont="1" applyFill="1" applyBorder="1" applyAlignment="1">
      <alignment horizontal="center" vertical="top"/>
    </xf>
    <xf numFmtId="0" fontId="4" fillId="6" borderId="42" xfId="0" applyNumberFormat="1" applyFont="1" applyFill="1" applyBorder="1" applyAlignment="1">
      <alignment horizontal="center" vertical="top"/>
    </xf>
    <xf numFmtId="0" fontId="1" fillId="0" borderId="14" xfId="0" applyFont="1" applyFill="1" applyBorder="1" applyAlignment="1">
      <alignment horizontal="left" vertical="top" wrapText="1"/>
    </xf>
    <xf numFmtId="0" fontId="1" fillId="0" borderId="24" xfId="0" applyFont="1" applyFill="1" applyBorder="1" applyAlignment="1">
      <alignment horizontal="left" vertical="top" wrapText="1"/>
    </xf>
    <xf numFmtId="0" fontId="1" fillId="6" borderId="45" xfId="0" applyFont="1" applyFill="1" applyBorder="1" applyAlignment="1">
      <alignment horizontal="left" vertical="top" wrapText="1"/>
    </xf>
    <xf numFmtId="0" fontId="1" fillId="6" borderId="41" xfId="0" applyFont="1" applyFill="1" applyBorder="1" applyAlignment="1">
      <alignment horizontal="left" vertical="top" wrapText="1"/>
    </xf>
    <xf numFmtId="165" fontId="1" fillId="7" borderId="14" xfId="0" applyNumberFormat="1" applyFont="1" applyFill="1" applyBorder="1" applyAlignment="1">
      <alignment horizontal="left" vertical="top" wrapText="1"/>
    </xf>
    <xf numFmtId="165" fontId="1" fillId="7" borderId="18" xfId="0" applyNumberFormat="1" applyFont="1" applyFill="1" applyBorder="1" applyAlignment="1">
      <alignment horizontal="left" vertical="top" wrapText="1"/>
    </xf>
    <xf numFmtId="49" fontId="4" fillId="8" borderId="65" xfId="0" applyNumberFormat="1" applyFont="1" applyFill="1" applyBorder="1" applyAlignment="1">
      <alignment horizontal="center" vertical="top"/>
    </xf>
    <xf numFmtId="49" fontId="4" fillId="8" borderId="36" xfId="0" applyNumberFormat="1" applyFont="1" applyFill="1" applyBorder="1" applyAlignment="1">
      <alignment horizontal="center" vertical="top"/>
    </xf>
    <xf numFmtId="0" fontId="1" fillId="7" borderId="41" xfId="0" applyFont="1" applyFill="1" applyBorder="1" applyAlignment="1">
      <alignment horizontal="left" vertical="top" wrapText="1"/>
    </xf>
    <xf numFmtId="49" fontId="4" fillId="6" borderId="40" xfId="0" applyNumberFormat="1" applyFont="1" applyFill="1" applyBorder="1" applyAlignment="1">
      <alignment horizontal="center" vertical="top"/>
    </xf>
    <xf numFmtId="49" fontId="4" fillId="6" borderId="60" xfId="0" applyNumberFormat="1" applyFont="1" applyFill="1" applyBorder="1" applyAlignment="1">
      <alignment horizontal="center" vertical="top"/>
    </xf>
    <xf numFmtId="0" fontId="2" fillId="0" borderId="42" xfId="0" applyNumberFormat="1" applyFont="1" applyFill="1" applyBorder="1" applyAlignment="1">
      <alignment horizontal="center" vertical="top"/>
    </xf>
    <xf numFmtId="0" fontId="1" fillId="0" borderId="18" xfId="0" applyFont="1" applyFill="1" applyBorder="1" applyAlignment="1">
      <alignment horizontal="left" vertical="top" wrapText="1"/>
    </xf>
    <xf numFmtId="49" fontId="2" fillId="4" borderId="18" xfId="0" applyNumberFormat="1" applyFont="1" applyFill="1" applyBorder="1" applyAlignment="1">
      <alignment horizontal="center" vertical="top"/>
    </xf>
    <xf numFmtId="0" fontId="4" fillId="4" borderId="59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left" vertical="top" wrapText="1"/>
    </xf>
    <xf numFmtId="0" fontId="4" fillId="4" borderId="40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60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49" fontId="2" fillId="4" borderId="59" xfId="0" applyNumberFormat="1" applyFont="1" applyFill="1" applyBorder="1" applyAlignment="1">
      <alignment horizontal="right" vertical="top"/>
    </xf>
    <xf numFmtId="49" fontId="2" fillId="4" borderId="7" xfId="0" applyNumberFormat="1" applyFont="1" applyFill="1" applyBorder="1" applyAlignment="1">
      <alignment horizontal="right" vertical="top"/>
    </xf>
    <xf numFmtId="49" fontId="2" fillId="4" borderId="68" xfId="0" applyNumberFormat="1" applyFont="1" applyFill="1" applyBorder="1" applyAlignment="1">
      <alignment horizontal="center" vertical="top"/>
    </xf>
    <xf numFmtId="49" fontId="2" fillId="4" borderId="16" xfId="0" applyNumberFormat="1" applyFont="1" applyFill="1" applyBorder="1" applyAlignment="1">
      <alignment horizontal="center" vertical="top"/>
    </xf>
    <xf numFmtId="49" fontId="2" fillId="5" borderId="45" xfId="0" applyNumberFormat="1" applyFont="1" applyFill="1" applyBorder="1" applyAlignment="1">
      <alignment horizontal="center" vertical="top"/>
    </xf>
    <xf numFmtId="49" fontId="2" fillId="6" borderId="63" xfId="0" applyNumberFormat="1" applyFont="1" applyFill="1" applyBorder="1" applyAlignment="1">
      <alignment horizontal="center" vertical="top"/>
    </xf>
    <xf numFmtId="49" fontId="2" fillId="6" borderId="69" xfId="0" applyNumberFormat="1" applyFont="1" applyFill="1" applyBorder="1" applyAlignment="1">
      <alignment horizontal="center" vertical="top"/>
    </xf>
    <xf numFmtId="0" fontId="3" fillId="0" borderId="63" xfId="0" applyFont="1" applyFill="1" applyBorder="1" applyAlignment="1">
      <alignment horizontal="left" vertical="top" wrapText="1"/>
    </xf>
    <xf numFmtId="0" fontId="3" fillId="0" borderId="69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2" fillId="0" borderId="32" xfId="0" applyNumberFormat="1" applyFont="1" applyBorder="1" applyAlignment="1">
      <alignment horizontal="center" vertical="top"/>
    </xf>
    <xf numFmtId="0" fontId="2" fillId="0" borderId="17" xfId="0" applyNumberFormat="1" applyFont="1" applyBorder="1" applyAlignment="1">
      <alignment horizontal="center" vertical="top"/>
    </xf>
    <xf numFmtId="49" fontId="2" fillId="4" borderId="39" xfId="0" applyNumberFormat="1" applyFont="1" applyFill="1" applyBorder="1" applyAlignment="1">
      <alignment horizontal="center" vertical="top"/>
    </xf>
    <xf numFmtId="49" fontId="2" fillId="4" borderId="61" xfId="0" applyNumberFormat="1" applyFont="1" applyFill="1" applyBorder="1" applyAlignment="1">
      <alignment horizontal="center" vertical="top"/>
    </xf>
    <xf numFmtId="49" fontId="2" fillId="5" borderId="12" xfId="0" applyNumberFormat="1" applyFont="1" applyFill="1" applyBorder="1" applyAlignment="1">
      <alignment horizontal="center" vertical="top"/>
    </xf>
    <xf numFmtId="49" fontId="2" fillId="6" borderId="40" xfId="0" applyNumberFormat="1" applyFont="1" applyFill="1" applyBorder="1" applyAlignment="1">
      <alignment horizontal="center" vertical="top"/>
    </xf>
    <xf numFmtId="49" fontId="2" fillId="6" borderId="65" xfId="0" applyNumberFormat="1" applyFont="1" applyFill="1" applyBorder="1" applyAlignment="1">
      <alignment horizontal="center" vertical="top"/>
    </xf>
    <xf numFmtId="0" fontId="3" fillId="0" borderId="40" xfId="0" applyFont="1" applyFill="1" applyBorder="1" applyAlignment="1">
      <alignment horizontal="left" vertical="top" wrapText="1"/>
    </xf>
    <xf numFmtId="0" fontId="3" fillId="0" borderId="65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textRotation="90" wrapText="1"/>
    </xf>
    <xf numFmtId="0" fontId="2" fillId="0" borderId="38" xfId="0" applyNumberFormat="1" applyFont="1" applyBorder="1" applyAlignment="1">
      <alignment horizontal="center" vertical="top"/>
    </xf>
    <xf numFmtId="49" fontId="2" fillId="6" borderId="59" xfId="0" applyNumberFormat="1" applyFont="1" applyFill="1" applyBorder="1" applyAlignment="1">
      <alignment horizontal="center" vertical="top"/>
    </xf>
    <xf numFmtId="49" fontId="2" fillId="6" borderId="60" xfId="0" applyNumberFormat="1" applyFont="1" applyFill="1" applyBorder="1" applyAlignment="1">
      <alignment horizontal="center" vertical="top"/>
    </xf>
    <xf numFmtId="0" fontId="2" fillId="0" borderId="32" xfId="0" applyNumberFormat="1" applyFont="1" applyFill="1" applyBorder="1" applyAlignment="1">
      <alignment horizontal="center" vertical="top"/>
    </xf>
    <xf numFmtId="0" fontId="2" fillId="0" borderId="38" xfId="0" applyNumberFormat="1" applyFont="1" applyFill="1" applyBorder="1" applyAlignment="1">
      <alignment horizontal="center" vertical="top"/>
    </xf>
    <xf numFmtId="0" fontId="3" fillId="7" borderId="63" xfId="0" applyFont="1" applyFill="1" applyBorder="1" applyAlignment="1">
      <alignment horizontal="left" vertical="top" wrapText="1"/>
    </xf>
    <xf numFmtId="0" fontId="3" fillId="7" borderId="65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2" fillId="0" borderId="21" xfId="0" applyFont="1" applyFill="1" applyBorder="1" applyAlignment="1">
      <alignment horizontal="center" vertical="center" textRotation="90" wrapText="1"/>
    </xf>
    <xf numFmtId="0" fontId="1" fillId="0" borderId="63" xfId="0" applyFont="1" applyFill="1" applyBorder="1" applyAlignment="1">
      <alignment horizontal="left" vertical="top" wrapText="1"/>
    </xf>
    <xf numFmtId="0" fontId="1" fillId="0" borderId="69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center" textRotation="90" wrapText="1"/>
    </xf>
    <xf numFmtId="0" fontId="4" fillId="0" borderId="45" xfId="0" applyFont="1" applyFill="1" applyBorder="1" applyAlignment="1">
      <alignment horizontal="center" vertical="center" textRotation="90" wrapText="1"/>
    </xf>
    <xf numFmtId="0" fontId="4" fillId="0" borderId="32" xfId="0" applyNumberFormat="1" applyFont="1" applyBorder="1" applyAlignment="1">
      <alignment horizontal="center" vertical="top"/>
    </xf>
    <xf numFmtId="0" fontId="4" fillId="0" borderId="17" xfId="0" applyNumberFormat="1" applyFont="1" applyBorder="1" applyAlignment="1">
      <alignment horizontal="center" vertical="top"/>
    </xf>
    <xf numFmtId="49" fontId="2" fillId="5" borderId="22" xfId="0" applyNumberFormat="1" applyFont="1" applyFill="1" applyBorder="1" applyAlignment="1">
      <alignment horizontal="right" vertical="top"/>
    </xf>
    <xf numFmtId="49" fontId="2" fillId="5" borderId="28" xfId="0" applyNumberFormat="1" applyFont="1" applyFill="1" applyBorder="1" applyAlignment="1">
      <alignment horizontal="left" vertical="top" wrapText="1"/>
    </xf>
    <xf numFmtId="49" fontId="2" fillId="5" borderId="7" xfId="0" applyNumberFormat="1" applyFont="1" applyFill="1" applyBorder="1" applyAlignment="1">
      <alignment horizontal="left" vertical="top" wrapText="1"/>
    </xf>
    <xf numFmtId="49" fontId="2" fillId="5" borderId="8" xfId="0" applyNumberFormat="1" applyFont="1" applyFill="1" applyBorder="1" applyAlignment="1">
      <alignment horizontal="left" vertical="top" wrapText="1"/>
    </xf>
    <xf numFmtId="49" fontId="4" fillId="6" borderId="59" xfId="0" applyNumberFormat="1" applyFont="1" applyFill="1" applyBorder="1" applyAlignment="1">
      <alignment horizontal="center" vertical="top"/>
    </xf>
    <xf numFmtId="0" fontId="1" fillId="6" borderId="59" xfId="0" applyFont="1" applyFill="1" applyBorder="1" applyAlignment="1">
      <alignment horizontal="left" vertical="top" wrapText="1"/>
    </xf>
    <xf numFmtId="0" fontId="1" fillId="6" borderId="60" xfId="0" applyFont="1" applyFill="1" applyBorder="1" applyAlignment="1">
      <alignment horizontal="left" vertical="top" wrapText="1"/>
    </xf>
    <xf numFmtId="0" fontId="4" fillId="0" borderId="21" xfId="0" applyFont="1" applyFill="1" applyBorder="1" applyAlignment="1">
      <alignment horizontal="center" vertical="center" textRotation="90" wrapText="1"/>
    </xf>
    <xf numFmtId="0" fontId="4" fillId="0" borderId="63" xfId="0" applyNumberFormat="1" applyFont="1" applyFill="1" applyBorder="1" applyAlignment="1">
      <alignment horizontal="center" vertical="top"/>
    </xf>
    <xf numFmtId="0" fontId="4" fillId="0" borderId="65" xfId="0" applyNumberFormat="1" applyFont="1" applyFill="1" applyBorder="1" applyAlignment="1">
      <alignment horizontal="center" vertical="top"/>
    </xf>
    <xf numFmtId="0" fontId="1" fillId="7" borderId="3" xfId="0" applyFont="1" applyFill="1" applyBorder="1" applyAlignment="1">
      <alignment horizontal="left" vertical="top" wrapText="1"/>
    </xf>
    <xf numFmtId="0" fontId="1" fillId="7" borderId="21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vertical="center" textRotation="90" wrapText="1"/>
    </xf>
    <xf numFmtId="0" fontId="4" fillId="0" borderId="22" xfId="0" applyFont="1" applyFill="1" applyBorder="1" applyAlignment="1">
      <alignment vertical="center" textRotation="90" wrapText="1"/>
    </xf>
    <xf numFmtId="0" fontId="4" fillId="0" borderId="38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center" vertical="top"/>
    </xf>
    <xf numFmtId="0" fontId="7" fillId="0" borderId="26" xfId="0" applyFont="1" applyBorder="1" applyAlignment="1">
      <alignment horizontal="center" vertical="top"/>
    </xf>
    <xf numFmtId="0" fontId="3" fillId="0" borderId="42" xfId="0" applyFont="1" applyBorder="1" applyAlignment="1">
      <alignment horizontal="left" vertical="top"/>
    </xf>
    <xf numFmtId="0" fontId="7" fillId="0" borderId="26" xfId="0" applyFont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3" fillId="0" borderId="64" xfId="0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/>
    </xf>
    <xf numFmtId="0" fontId="3" fillId="0" borderId="64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4" fillId="0" borderId="45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vertical="center" textRotation="90" wrapText="1"/>
    </xf>
    <xf numFmtId="0" fontId="1" fillId="0" borderId="21" xfId="0" applyFont="1" applyFill="1" applyBorder="1" applyAlignment="1">
      <alignment vertical="center" textRotation="90" wrapText="1"/>
    </xf>
    <xf numFmtId="0" fontId="3" fillId="0" borderId="18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3" fillId="0" borderId="12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0" fontId="1" fillId="6" borderId="14" xfId="0" applyFont="1" applyFill="1" applyBorder="1" applyAlignment="1">
      <alignment horizontal="left" vertical="top" wrapText="1"/>
    </xf>
    <xf numFmtId="0" fontId="1" fillId="6" borderId="18" xfId="0" applyFont="1" applyFill="1" applyBorder="1" applyAlignment="1">
      <alignment horizontal="left" vertical="top" wrapText="1"/>
    </xf>
    <xf numFmtId="0" fontId="1" fillId="0" borderId="45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17" xfId="0" applyFont="1" applyFill="1" applyBorder="1" applyAlignment="1">
      <alignment horizontal="center" vertical="top"/>
    </xf>
    <xf numFmtId="0" fontId="1" fillId="0" borderId="42" xfId="0" applyFont="1" applyFill="1" applyBorder="1" applyAlignment="1">
      <alignment horizontal="center" vertical="top"/>
    </xf>
    <xf numFmtId="0" fontId="4" fillId="0" borderId="47" xfId="0" applyFont="1" applyFill="1" applyBorder="1" applyAlignment="1">
      <alignment horizontal="left" vertical="top" wrapText="1"/>
    </xf>
    <xf numFmtId="0" fontId="4" fillId="0" borderId="57" xfId="0" applyFont="1" applyFill="1" applyBorder="1" applyAlignment="1">
      <alignment horizontal="left" vertical="top" wrapText="1"/>
    </xf>
    <xf numFmtId="0" fontId="1" fillId="0" borderId="4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49" fontId="4" fillId="0" borderId="49" xfId="0" applyNumberFormat="1" applyFont="1" applyFill="1" applyBorder="1" applyAlignment="1">
      <alignment horizontal="center" vertical="top"/>
    </xf>
    <xf numFmtId="49" fontId="4" fillId="0" borderId="42" xfId="0" applyNumberFormat="1" applyFont="1" applyFill="1" applyBorder="1" applyAlignment="1">
      <alignment horizontal="center" vertical="top"/>
    </xf>
    <xf numFmtId="49" fontId="4" fillId="4" borderId="39" xfId="0" applyNumberFormat="1" applyFont="1" applyFill="1" applyBorder="1" applyAlignment="1">
      <alignment horizontal="center" vertical="top"/>
    </xf>
    <xf numFmtId="49" fontId="4" fillId="5" borderId="12" xfId="0" applyNumberFormat="1" applyFont="1" applyFill="1" applyBorder="1" applyAlignment="1">
      <alignment horizontal="center" vertical="top"/>
    </xf>
    <xf numFmtId="49" fontId="4" fillId="6" borderId="12" xfId="0" applyNumberFormat="1" applyFont="1" applyFill="1" applyBorder="1" applyAlignment="1">
      <alignment horizontal="center" vertical="top"/>
    </xf>
    <xf numFmtId="0" fontId="4" fillId="0" borderId="41" xfId="0" applyFont="1" applyFill="1" applyBorder="1" applyAlignment="1">
      <alignment horizontal="center" vertical="center" textRotation="90" wrapText="1"/>
    </xf>
    <xf numFmtId="0" fontId="4" fillId="0" borderId="49" xfId="0" applyNumberFormat="1" applyFont="1" applyBorder="1" applyAlignment="1">
      <alignment horizontal="center" vertical="top"/>
    </xf>
    <xf numFmtId="49" fontId="4" fillId="4" borderId="48" xfId="0" applyNumberFormat="1" applyFont="1" applyFill="1" applyBorder="1" applyAlignment="1">
      <alignment horizontal="center" vertical="top"/>
    </xf>
    <xf numFmtId="49" fontId="4" fillId="5" borderId="41" xfId="0" applyNumberFormat="1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left" vertical="top" wrapText="1"/>
    </xf>
    <xf numFmtId="0" fontId="1" fillId="0" borderId="41" xfId="0" applyFont="1" applyFill="1" applyBorder="1" applyAlignment="1">
      <alignment horizontal="left" vertical="top" wrapText="1"/>
    </xf>
    <xf numFmtId="0" fontId="4" fillId="0" borderId="41" xfId="0" applyFont="1" applyFill="1" applyBorder="1" applyAlignment="1">
      <alignment horizontal="center" vertical="top" textRotation="180" wrapText="1"/>
    </xf>
    <xf numFmtId="0" fontId="4" fillId="0" borderId="12" xfId="0" applyFont="1" applyFill="1" applyBorder="1" applyAlignment="1">
      <alignment horizontal="center" vertical="top" textRotation="180" wrapText="1"/>
    </xf>
    <xf numFmtId="0" fontId="4" fillId="0" borderId="42" xfId="0" applyNumberFormat="1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35" xfId="0" applyFont="1" applyBorder="1" applyAlignment="1">
      <alignment horizontal="center" vertical="top"/>
    </xf>
    <xf numFmtId="0" fontId="1" fillId="0" borderId="42" xfId="0" applyFont="1" applyBorder="1" applyAlignment="1">
      <alignment horizontal="center" vertical="top"/>
    </xf>
    <xf numFmtId="0" fontId="4" fillId="0" borderId="41" xfId="0" applyFont="1" applyFill="1" applyBorder="1" applyAlignment="1">
      <alignment horizontal="center" vertical="top" wrapText="1"/>
    </xf>
    <xf numFmtId="0" fontId="4" fillId="0" borderId="45" xfId="0" applyFont="1" applyFill="1" applyBorder="1" applyAlignment="1">
      <alignment horizontal="center" vertical="top" wrapText="1"/>
    </xf>
    <xf numFmtId="49" fontId="4" fillId="0" borderId="17" xfId="0" applyNumberFormat="1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left" vertical="top" wrapText="1"/>
    </xf>
    <xf numFmtId="164" fontId="1" fillId="0" borderId="16" xfId="0" applyNumberFormat="1" applyFont="1" applyBorder="1" applyAlignment="1">
      <alignment horizontal="left" vertical="top" wrapText="1"/>
    </xf>
    <xf numFmtId="164" fontId="1" fillId="0" borderId="39" xfId="0" applyNumberFormat="1" applyFont="1" applyBorder="1" applyAlignment="1">
      <alignment horizontal="left" vertical="top" wrapText="1"/>
    </xf>
    <xf numFmtId="49" fontId="4" fillId="4" borderId="18" xfId="0" applyNumberFormat="1" applyFont="1" applyFill="1" applyBorder="1" applyAlignment="1">
      <alignment horizontal="center" vertical="top"/>
    </xf>
    <xf numFmtId="49" fontId="4" fillId="6" borderId="55" xfId="0" applyNumberFormat="1" applyFont="1" applyFill="1" applyBorder="1" applyAlignment="1">
      <alignment horizontal="center" vertical="top"/>
    </xf>
    <xf numFmtId="0" fontId="1" fillId="0" borderId="45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center" vertical="top" wrapText="1"/>
    </xf>
    <xf numFmtId="49" fontId="4" fillId="0" borderId="49" xfId="0" applyNumberFormat="1" applyFont="1" applyBorder="1" applyAlignment="1">
      <alignment horizontal="center" vertical="top"/>
    </xf>
    <xf numFmtId="49" fontId="4" fillId="0" borderId="35" xfId="0" applyNumberFormat="1" applyFont="1" applyBorder="1" applyAlignment="1">
      <alignment horizontal="center" vertical="top"/>
    </xf>
    <xf numFmtId="49" fontId="4" fillId="0" borderId="17" xfId="0" applyNumberFormat="1" applyFont="1" applyBorder="1" applyAlignment="1">
      <alignment horizontal="center" vertical="top"/>
    </xf>
    <xf numFmtId="0" fontId="3" fillId="6" borderId="14" xfId="0" applyFont="1" applyFill="1" applyBorder="1" applyAlignment="1">
      <alignment horizontal="left" vertical="top" wrapText="1"/>
    </xf>
    <xf numFmtId="0" fontId="3" fillId="6" borderId="18" xfId="0" applyFont="1" applyFill="1" applyBorder="1" applyAlignment="1">
      <alignment horizontal="left" vertical="top" wrapText="1"/>
    </xf>
    <xf numFmtId="49" fontId="2" fillId="2" borderId="28" xfId="0" applyNumberFormat="1" applyFont="1" applyFill="1" applyBorder="1" applyAlignment="1">
      <alignment horizontal="left" vertical="top" wrapText="1"/>
    </xf>
    <xf numFmtId="49" fontId="2" fillId="2" borderId="29" xfId="0" applyNumberFormat="1" applyFont="1" applyFill="1" applyBorder="1" applyAlignment="1">
      <alignment horizontal="left" vertical="top" wrapText="1"/>
    </xf>
    <xf numFmtId="49" fontId="2" fillId="2" borderId="30" xfId="0" applyNumberFormat="1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left" vertical="top"/>
    </xf>
    <xf numFmtId="0" fontId="4" fillId="4" borderId="8" xfId="0" applyFont="1" applyFill="1" applyBorder="1" applyAlignment="1">
      <alignment horizontal="left" vertical="top"/>
    </xf>
    <xf numFmtId="0" fontId="4" fillId="5" borderId="28" xfId="0" applyFont="1" applyFill="1" applyBorder="1" applyAlignment="1">
      <alignment horizontal="left" vertical="top" wrapText="1"/>
    </xf>
    <xf numFmtId="0" fontId="4" fillId="5" borderId="29" xfId="0" applyFont="1" applyFill="1" applyBorder="1" applyAlignment="1">
      <alignment horizontal="left" vertical="top" wrapText="1"/>
    </xf>
    <xf numFmtId="0" fontId="4" fillId="5" borderId="30" xfId="0" applyFont="1" applyFill="1" applyBorder="1" applyAlignment="1">
      <alignment horizontal="left" vertical="top" wrapText="1"/>
    </xf>
    <xf numFmtId="49" fontId="4" fillId="6" borderId="4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left" vertical="top" wrapText="1"/>
    </xf>
    <xf numFmtId="0" fontId="5" fillId="0" borderId="45" xfId="0" applyFont="1" applyFill="1" applyBorder="1" applyAlignment="1">
      <alignment horizontal="left" vertical="top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 textRotation="90" wrapText="1"/>
    </xf>
    <xf numFmtId="0" fontId="3" fillId="0" borderId="5" xfId="0" applyNumberFormat="1" applyFont="1" applyBorder="1" applyAlignment="1">
      <alignment horizontal="center" vertical="center" textRotation="90" wrapText="1"/>
    </xf>
    <xf numFmtId="0" fontId="3" fillId="0" borderId="13" xfId="0" applyNumberFormat="1" applyFont="1" applyBorder="1" applyAlignment="1">
      <alignment horizontal="center" vertical="center" textRotation="90" wrapText="1"/>
    </xf>
    <xf numFmtId="0" fontId="3" fillId="0" borderId="23" xfId="0" applyNumberFormat="1" applyFont="1" applyBorder="1" applyAlignment="1">
      <alignment horizontal="center" vertical="center" textRotation="90" wrapText="1"/>
    </xf>
    <xf numFmtId="3" fontId="1" fillId="0" borderId="15" xfId="0" applyNumberFormat="1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textRotation="90"/>
    </xf>
    <xf numFmtId="0" fontId="1" fillId="0" borderId="26" xfId="0" applyFont="1" applyBorder="1" applyAlignment="1">
      <alignment horizontal="center" vertical="center" textRotation="90"/>
    </xf>
    <xf numFmtId="0" fontId="3" fillId="0" borderId="69" xfId="0" applyNumberFormat="1" applyFont="1" applyFill="1" applyBorder="1" applyAlignment="1">
      <alignment horizontal="center" vertical="top"/>
    </xf>
    <xf numFmtId="0" fontId="3" fillId="0" borderId="40" xfId="0" applyNumberFormat="1" applyFont="1" applyFill="1" applyBorder="1" applyAlignment="1">
      <alignment horizontal="center" vertical="top"/>
    </xf>
    <xf numFmtId="0" fontId="1" fillId="7" borderId="17" xfId="0" applyFont="1" applyFill="1" applyBorder="1" applyAlignment="1">
      <alignment horizontal="left" vertical="top" wrapText="1"/>
    </xf>
    <xf numFmtId="0" fontId="1" fillId="7" borderId="42" xfId="0" applyFont="1" applyFill="1" applyBorder="1" applyAlignment="1">
      <alignment horizontal="left" vertical="top" wrapText="1"/>
    </xf>
    <xf numFmtId="0" fontId="3" fillId="10" borderId="9" xfId="0" applyFont="1" applyFill="1" applyBorder="1" applyAlignment="1">
      <alignment horizontal="left" vertical="top" wrapText="1"/>
    </xf>
    <xf numFmtId="0" fontId="3" fillId="10" borderId="18" xfId="0" applyFont="1" applyFill="1" applyBorder="1" applyAlignment="1">
      <alignment horizontal="left" vertical="top" wrapText="1"/>
    </xf>
    <xf numFmtId="0" fontId="3" fillId="10" borderId="56" xfId="0" applyFont="1" applyFill="1" applyBorder="1" applyAlignment="1">
      <alignment horizontal="left" vertical="top" wrapText="1"/>
    </xf>
    <xf numFmtId="0" fontId="1" fillId="7" borderId="18" xfId="0" applyFont="1" applyFill="1" applyBorder="1" applyAlignment="1">
      <alignment horizontal="left" vertical="top" wrapText="1"/>
    </xf>
    <xf numFmtId="0" fontId="1" fillId="7" borderId="24" xfId="0" applyFont="1" applyFill="1" applyBorder="1" applyAlignment="1">
      <alignment horizontal="left" vertical="top" wrapText="1"/>
    </xf>
    <xf numFmtId="0" fontId="1" fillId="0" borderId="18" xfId="0" applyNumberFormat="1" applyFont="1" applyFill="1" applyBorder="1" applyAlignment="1">
      <alignment horizontal="left" vertical="top" wrapText="1"/>
    </xf>
    <xf numFmtId="0" fontId="1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8" xfId="0" applyNumberFormat="1" applyFont="1" applyFill="1" applyBorder="1" applyAlignment="1">
      <alignment horizontal="left" vertical="top" wrapText="1"/>
    </xf>
    <xf numFmtId="0" fontId="3" fillId="0" borderId="1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textRotation="90"/>
    </xf>
    <xf numFmtId="0" fontId="1" fillId="0" borderId="25" xfId="0" applyFont="1" applyBorder="1" applyAlignment="1">
      <alignment horizontal="center" vertical="center" textRotation="90"/>
    </xf>
    <xf numFmtId="0" fontId="1" fillId="0" borderId="17" xfId="0" applyFont="1" applyFill="1" applyBorder="1" applyAlignment="1">
      <alignment horizontal="left" vertical="top"/>
    </xf>
    <xf numFmtId="0" fontId="1" fillId="0" borderId="42" xfId="0" applyFont="1" applyFill="1" applyBorder="1" applyAlignment="1">
      <alignment horizontal="left" vertical="top"/>
    </xf>
    <xf numFmtId="0" fontId="1" fillId="0" borderId="32" xfId="0" applyFont="1" applyBorder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0" fontId="1" fillId="11" borderId="9" xfId="0" applyFont="1" applyFill="1" applyBorder="1" applyAlignment="1">
      <alignment horizontal="left" vertical="top" wrapText="1"/>
    </xf>
    <xf numFmtId="0" fontId="1" fillId="11" borderId="24" xfId="0" applyFont="1" applyFill="1" applyBorder="1" applyAlignment="1">
      <alignment horizontal="left" vertical="top" wrapText="1"/>
    </xf>
    <xf numFmtId="0" fontId="4" fillId="5" borderId="25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7" xfId="0" applyFont="1" applyFill="1" applyBorder="1" applyAlignment="1">
      <alignment horizontal="left" vertical="top" wrapText="1"/>
    </xf>
    <xf numFmtId="165" fontId="1" fillId="0" borderId="14" xfId="0" applyNumberFormat="1" applyFont="1" applyFill="1" applyBorder="1" applyAlignment="1">
      <alignment horizontal="left" vertical="top" wrapText="1"/>
    </xf>
    <xf numFmtId="165" fontId="1" fillId="0" borderId="18" xfId="0" applyNumberFormat="1" applyFont="1" applyFill="1" applyBorder="1" applyAlignment="1">
      <alignment horizontal="left" vertical="top" wrapText="1"/>
    </xf>
    <xf numFmtId="165" fontId="1" fillId="7" borderId="56" xfId="0" applyNumberFormat="1" applyFont="1" applyFill="1" applyBorder="1" applyAlignment="1">
      <alignment horizontal="left" vertical="top" wrapText="1"/>
    </xf>
    <xf numFmtId="164" fontId="1" fillId="10" borderId="9" xfId="0" applyNumberFormat="1" applyFont="1" applyFill="1" applyBorder="1" applyAlignment="1">
      <alignment horizontal="left" vertical="top" wrapText="1"/>
    </xf>
    <xf numFmtId="164" fontId="1" fillId="10" borderId="24" xfId="0" applyNumberFormat="1" applyFont="1" applyFill="1" applyBorder="1" applyAlignment="1">
      <alignment horizontal="left" vertical="top" wrapText="1"/>
    </xf>
    <xf numFmtId="0" fontId="4" fillId="5" borderId="29" xfId="0" applyNumberFormat="1" applyFont="1" applyFill="1" applyBorder="1" applyAlignment="1">
      <alignment horizontal="center" vertical="top"/>
    </xf>
    <xf numFmtId="0" fontId="4" fillId="5" borderId="30" xfId="0" applyNumberFormat="1" applyFont="1" applyFill="1" applyBorder="1" applyAlignment="1">
      <alignment horizontal="center" vertical="top"/>
    </xf>
    <xf numFmtId="164" fontId="4" fillId="4" borderId="6" xfId="0" applyNumberFormat="1" applyFont="1" applyFill="1" applyBorder="1" applyAlignment="1">
      <alignment horizontal="center" vertical="top"/>
    </xf>
    <xf numFmtId="164" fontId="4" fillId="4" borderId="7" xfId="0" applyNumberFormat="1" applyFont="1" applyFill="1" applyBorder="1" applyAlignment="1">
      <alignment horizontal="center" vertical="top"/>
    </xf>
    <xf numFmtId="164" fontId="4" fillId="4" borderId="8" xfId="0" applyNumberFormat="1" applyFont="1" applyFill="1" applyBorder="1" applyAlignment="1">
      <alignment horizontal="center" vertical="top"/>
    </xf>
    <xf numFmtId="0" fontId="1" fillId="0" borderId="17" xfId="0" applyNumberFormat="1" applyFont="1" applyFill="1" applyBorder="1" applyAlignment="1">
      <alignment horizontal="left" vertical="top" wrapText="1"/>
    </xf>
    <xf numFmtId="0" fontId="1" fillId="0" borderId="42" xfId="0" applyNumberFormat="1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lt-LT"/>
              <a:t>2015 m. SVP programos Nr. 10 įvykdymas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5665845823326134E-2"/>
          <c:y val="0.26157926994550695"/>
          <c:w val="0.81837229805733747"/>
          <c:h val="0.68693175217618307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DD1-49D0-8E4C-69B6C8867341}"/>
              </c:ext>
            </c:extLst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DD1-49D0-8E4C-69B6C8867341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DD1-49D0-8E4C-69B6C8867341}"/>
              </c:ext>
            </c:extLst>
          </c:dPt>
          <c:dLbls>
            <c:dLbl>
              <c:idx val="0"/>
              <c:layout>
                <c:manualLayout>
                  <c:x val="3.4480284559024715E-2"/>
                  <c:y val="1.95102035911192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DD1-49D0-8E4C-69B6C886734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0427750585230903E-2"/>
                  <c:y val="-2.56788929941527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DD1-49D0-8E4C-69B6C886734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8524670902623658"/>
                  <c:y val="1.94778228956219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DD1-49D0-8E4C-69B6C886734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Aprašymas!$A$15:$A$17</c:f>
              <c:strCache>
                <c:ptCount val="3"/>
                <c:pt idx="0">
                  <c:v>faktiškai įvykdyta</c:v>
                </c:pt>
                <c:pt idx="1">
                  <c:v>iš dalies įvykdyta</c:v>
                </c:pt>
                <c:pt idx="2">
                  <c:v>neįvykdyta</c:v>
                </c:pt>
              </c:strCache>
            </c:strRef>
          </c:cat>
          <c:val>
            <c:numRef>
              <c:f>Aprašymas!$B$15:$B$17</c:f>
              <c:numCache>
                <c:formatCode>General</c:formatCode>
                <c:ptCount val="3"/>
                <c:pt idx="0">
                  <c:v>20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DD1-49D0-8E4C-69B6C8867341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11</xdr:row>
      <xdr:rowOff>14288</xdr:rowOff>
    </xdr:from>
    <xdr:to>
      <xdr:col>3</xdr:col>
      <xdr:colOff>390525</xdr:colOff>
      <xdr:row>26</xdr:row>
      <xdr:rowOff>581025</xdr:rowOff>
    </xdr:to>
    <xdr:graphicFrame macro="">
      <xdr:nvGraphicFramePr>
        <xdr:cNvPr id="3" name="Diagrama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zoomScaleNormal="100" workbookViewId="0">
      <selection activeCell="M14" sqref="M14"/>
    </sheetView>
  </sheetViews>
  <sheetFormatPr defaultRowHeight="12.75" x14ac:dyDescent="0.2"/>
  <cols>
    <col min="1" max="1" width="44.85546875" style="464" customWidth="1"/>
    <col min="2" max="2" width="16.42578125" style="464" customWidth="1"/>
    <col min="3" max="16384" width="9.140625" style="464"/>
  </cols>
  <sheetData>
    <row r="1" spans="1:5" s="463" customFormat="1" ht="15.75" x14ac:dyDescent="0.25">
      <c r="A1" s="759" t="s">
        <v>208</v>
      </c>
      <c r="B1" s="759"/>
      <c r="C1" s="759"/>
      <c r="D1" s="759"/>
      <c r="E1" s="759"/>
    </row>
    <row r="2" spans="1:5" s="463" customFormat="1" ht="15.75" x14ac:dyDescent="0.25">
      <c r="A2" s="760" t="s">
        <v>194</v>
      </c>
      <c r="B2" s="760"/>
      <c r="C2" s="760"/>
      <c r="D2" s="760"/>
      <c r="E2" s="760"/>
    </row>
    <row r="3" spans="1:5" s="463" customFormat="1" ht="35.25" customHeight="1" x14ac:dyDescent="0.25">
      <c r="A3" s="759" t="s">
        <v>195</v>
      </c>
      <c r="B3" s="759"/>
      <c r="C3" s="759"/>
      <c r="D3" s="759"/>
      <c r="E3" s="759"/>
    </row>
    <row r="4" spans="1:5" ht="45.75" customHeight="1" x14ac:dyDescent="0.2">
      <c r="A4" s="761" t="s">
        <v>196</v>
      </c>
      <c r="B4" s="761"/>
      <c r="C4" s="761"/>
      <c r="D4" s="761"/>
      <c r="E4" s="761"/>
    </row>
    <row r="5" spans="1:5" s="463" customFormat="1" ht="14.25" x14ac:dyDescent="0.25">
      <c r="A5" s="465" t="s">
        <v>197</v>
      </c>
    </row>
    <row r="6" spans="1:5" s="463" customFormat="1" ht="39.75" customHeight="1" x14ac:dyDescent="0.25">
      <c r="A6" s="762" t="s">
        <v>198</v>
      </c>
      <c r="B6" s="762"/>
      <c r="C6" s="762"/>
      <c r="D6" s="762"/>
      <c r="E6" s="762"/>
    </row>
    <row r="7" spans="1:5" s="466" customFormat="1" ht="21" customHeight="1" x14ac:dyDescent="0.25">
      <c r="A7" s="758" t="s">
        <v>209</v>
      </c>
      <c r="B7" s="758"/>
      <c r="C7" s="758"/>
      <c r="D7" s="758"/>
    </row>
    <row r="8" spans="1:5" s="468" customFormat="1" ht="15.75" x14ac:dyDescent="0.25">
      <c r="A8" s="467" t="s">
        <v>199</v>
      </c>
      <c r="B8" s="661">
        <v>20</v>
      </c>
      <c r="C8" s="755" t="s">
        <v>200</v>
      </c>
      <c r="D8" s="755"/>
      <c r="E8" s="755"/>
    </row>
    <row r="9" spans="1:5" s="468" customFormat="1" ht="15.75" x14ac:dyDescent="0.25">
      <c r="A9" s="469" t="s">
        <v>201</v>
      </c>
      <c r="B9" s="662">
        <v>5</v>
      </c>
      <c r="C9" s="468" t="s">
        <v>202</v>
      </c>
    </row>
    <row r="10" spans="1:5" s="468" customFormat="1" ht="15.75" x14ac:dyDescent="0.25">
      <c r="A10" s="467" t="s">
        <v>203</v>
      </c>
      <c r="B10" s="661">
        <v>1</v>
      </c>
      <c r="C10" s="470"/>
      <c r="D10" s="470"/>
      <c r="E10" s="470"/>
    </row>
    <row r="11" spans="1:5" x14ac:dyDescent="0.2">
      <c r="A11" s="471"/>
    </row>
    <row r="12" spans="1:5" x14ac:dyDescent="0.2">
      <c r="A12" s="471"/>
    </row>
    <row r="13" spans="1:5" x14ac:dyDescent="0.2">
      <c r="A13" s="471"/>
    </row>
    <row r="15" spans="1:5" x14ac:dyDescent="0.2">
      <c r="A15" s="659" t="s">
        <v>222</v>
      </c>
      <c r="B15" s="660">
        <v>20</v>
      </c>
    </row>
    <row r="16" spans="1:5" x14ac:dyDescent="0.2">
      <c r="A16" s="659" t="s">
        <v>223</v>
      </c>
      <c r="B16" s="660">
        <v>5</v>
      </c>
    </row>
    <row r="17" spans="1:5" x14ac:dyDescent="0.2">
      <c r="A17" s="659" t="s">
        <v>224</v>
      </c>
      <c r="B17" s="660">
        <v>1</v>
      </c>
    </row>
    <row r="27" spans="1:5" ht="51" customHeight="1" x14ac:dyDescent="0.2"/>
    <row r="28" spans="1:5" ht="48" customHeight="1" x14ac:dyDescent="0.25">
      <c r="A28" s="756" t="s">
        <v>204</v>
      </c>
      <c r="B28" s="756"/>
      <c r="C28" s="756"/>
      <c r="D28" s="756"/>
      <c r="E28" s="756"/>
    </row>
    <row r="29" spans="1:5" ht="32.25" customHeight="1" x14ac:dyDescent="0.2">
      <c r="A29" s="757" t="s">
        <v>205</v>
      </c>
      <c r="B29" s="757"/>
      <c r="C29" s="757"/>
      <c r="D29" s="757"/>
      <c r="E29" s="757"/>
    </row>
    <row r="30" spans="1:5" ht="32.25" customHeight="1" x14ac:dyDescent="0.2">
      <c r="A30" s="757" t="s">
        <v>206</v>
      </c>
      <c r="B30" s="757"/>
      <c r="C30" s="757"/>
      <c r="D30" s="757"/>
      <c r="E30" s="757"/>
    </row>
    <row r="31" spans="1:5" ht="32.25" customHeight="1" x14ac:dyDescent="0.2">
      <c r="A31" s="757" t="s">
        <v>207</v>
      </c>
      <c r="B31" s="757"/>
      <c r="C31" s="757"/>
      <c r="D31" s="757"/>
      <c r="E31" s="757"/>
    </row>
  </sheetData>
  <mergeCells count="11">
    <mergeCell ref="A7:D7"/>
    <mergeCell ref="A1:E1"/>
    <mergeCell ref="A2:E2"/>
    <mergeCell ref="A3:E3"/>
    <mergeCell ref="A4:E4"/>
    <mergeCell ref="A6:E6"/>
    <mergeCell ref="C8:E8"/>
    <mergeCell ref="A28:E28"/>
    <mergeCell ref="A29:E29"/>
    <mergeCell ref="A30:E30"/>
    <mergeCell ref="A31:E31"/>
  </mergeCells>
  <printOptions horizontalCentered="1"/>
  <pageMargins left="0.9055118110236221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2"/>
  <sheetViews>
    <sheetView zoomScaleNormal="100" zoomScaleSheetLayoutView="80" workbookViewId="0">
      <selection activeCell="K12" sqref="K12"/>
    </sheetView>
  </sheetViews>
  <sheetFormatPr defaultRowHeight="15" x14ac:dyDescent="0.25"/>
  <cols>
    <col min="1" max="3" width="3.28515625" customWidth="1"/>
    <col min="4" max="4" width="23.85546875" customWidth="1"/>
    <col min="5" max="6" width="4" customWidth="1"/>
    <col min="8" max="10" width="10.28515625" customWidth="1"/>
    <col min="11" max="11" width="20.85546875" customWidth="1"/>
    <col min="12" max="12" width="5.85546875" style="502" customWidth="1"/>
    <col min="13" max="13" width="5.85546875" style="649" customWidth="1"/>
    <col min="14" max="15" width="19.42578125" style="636" customWidth="1"/>
  </cols>
  <sheetData>
    <row r="1" spans="1:19" ht="15.75" x14ac:dyDescent="0.25">
      <c r="A1" s="763" t="s">
        <v>210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  <c r="O1" s="763"/>
      <c r="P1" s="735"/>
    </row>
    <row r="2" spans="1:19" ht="15" customHeight="1" x14ac:dyDescent="0.25">
      <c r="A2" s="764" t="s">
        <v>211</v>
      </c>
      <c r="B2" s="764"/>
      <c r="C2" s="764"/>
      <c r="D2" s="764"/>
      <c r="E2" s="764"/>
      <c r="F2" s="764"/>
      <c r="G2" s="764"/>
      <c r="H2" s="764"/>
      <c r="I2" s="764"/>
      <c r="J2" s="764"/>
      <c r="K2" s="764"/>
      <c r="L2" s="764"/>
      <c r="M2" s="764"/>
      <c r="N2" s="764"/>
      <c r="O2" s="764"/>
      <c r="P2" s="736"/>
    </row>
    <row r="3" spans="1:19" ht="15.75" thickBot="1" x14ac:dyDescent="0.3">
      <c r="A3" s="1"/>
      <c r="B3" s="1"/>
      <c r="C3" s="1085"/>
      <c r="D3" s="1085"/>
      <c r="E3" s="1085"/>
      <c r="F3" s="1085"/>
      <c r="G3" s="1085"/>
      <c r="H3" s="1085"/>
      <c r="I3" s="1085"/>
      <c r="J3" s="1085"/>
      <c r="K3" s="1085"/>
      <c r="L3" s="1085"/>
      <c r="M3" s="1085"/>
      <c r="N3" s="1085"/>
      <c r="O3" s="1085"/>
    </row>
    <row r="4" spans="1:19" x14ac:dyDescent="0.25">
      <c r="A4" s="1086" t="s">
        <v>0</v>
      </c>
      <c r="B4" s="1089" t="s">
        <v>1</v>
      </c>
      <c r="C4" s="1089" t="s">
        <v>2</v>
      </c>
      <c r="D4" s="1092" t="s">
        <v>3</v>
      </c>
      <c r="E4" s="1095" t="s">
        <v>4</v>
      </c>
      <c r="F4" s="1098" t="s">
        <v>5</v>
      </c>
      <c r="G4" s="1144" t="s">
        <v>6</v>
      </c>
      <c r="H4" s="1071" t="s">
        <v>7</v>
      </c>
      <c r="I4" s="1072"/>
      <c r="J4" s="1073"/>
      <c r="K4" s="1074" t="s">
        <v>8</v>
      </c>
      <c r="L4" s="1075"/>
      <c r="M4" s="1076"/>
      <c r="N4" s="1077" t="s">
        <v>9</v>
      </c>
      <c r="O4" s="1080" t="s">
        <v>10</v>
      </c>
    </row>
    <row r="5" spans="1:19" ht="47.25" customHeight="1" x14ac:dyDescent="0.25">
      <c r="A5" s="1087"/>
      <c r="B5" s="1090"/>
      <c r="C5" s="1090"/>
      <c r="D5" s="1093"/>
      <c r="E5" s="1096"/>
      <c r="F5" s="1099"/>
      <c r="G5" s="1145"/>
      <c r="H5" s="1083" t="s">
        <v>11</v>
      </c>
      <c r="I5" s="1101" t="s">
        <v>12</v>
      </c>
      <c r="J5" s="1101" t="s">
        <v>13</v>
      </c>
      <c r="K5" s="1118" t="s">
        <v>232</v>
      </c>
      <c r="L5" s="1120" t="s">
        <v>14</v>
      </c>
      <c r="M5" s="1103" t="s">
        <v>15</v>
      </c>
      <c r="N5" s="1078"/>
      <c r="O5" s="1081"/>
    </row>
    <row r="6" spans="1:19" ht="60" customHeight="1" thickBot="1" x14ac:dyDescent="0.3">
      <c r="A6" s="1088"/>
      <c r="B6" s="1091"/>
      <c r="C6" s="1091"/>
      <c r="D6" s="1094"/>
      <c r="E6" s="1097"/>
      <c r="F6" s="1100"/>
      <c r="G6" s="1146"/>
      <c r="H6" s="1084"/>
      <c r="I6" s="1102"/>
      <c r="J6" s="1102"/>
      <c r="K6" s="1119"/>
      <c r="L6" s="1121"/>
      <c r="M6" s="1104"/>
      <c r="N6" s="1079"/>
      <c r="O6" s="1082"/>
    </row>
    <row r="7" spans="1:19" ht="15.75" thickBot="1" x14ac:dyDescent="0.3">
      <c r="A7" s="1057" t="s">
        <v>16</v>
      </c>
      <c r="B7" s="1058"/>
      <c r="C7" s="1058"/>
      <c r="D7" s="1058"/>
      <c r="E7" s="1058"/>
      <c r="F7" s="1058"/>
      <c r="G7" s="1058"/>
      <c r="H7" s="1058"/>
      <c r="I7" s="1058"/>
      <c r="J7" s="1058"/>
      <c r="K7" s="1058"/>
      <c r="L7" s="1058"/>
      <c r="M7" s="1058"/>
      <c r="N7" s="1058"/>
      <c r="O7" s="1059"/>
    </row>
    <row r="8" spans="1:19" ht="15.75" thickBot="1" x14ac:dyDescent="0.3">
      <c r="A8" s="1060" t="s">
        <v>17</v>
      </c>
      <c r="B8" s="1061"/>
      <c r="C8" s="1061"/>
      <c r="D8" s="1061"/>
      <c r="E8" s="1061"/>
      <c r="F8" s="1061"/>
      <c r="G8" s="1061"/>
      <c r="H8" s="1061"/>
      <c r="I8" s="1061"/>
      <c r="J8" s="1061"/>
      <c r="K8" s="1061"/>
      <c r="L8" s="1061"/>
      <c r="M8" s="1061"/>
      <c r="N8" s="1061"/>
      <c r="O8" s="1062"/>
    </row>
    <row r="9" spans="1:19" ht="69" customHeight="1" x14ac:dyDescent="0.25">
      <c r="A9" s="450" t="s">
        <v>18</v>
      </c>
      <c r="B9" s="1063" t="s">
        <v>19</v>
      </c>
      <c r="C9" s="1063"/>
      <c r="D9" s="1063"/>
      <c r="E9" s="1063"/>
      <c r="F9" s="1063"/>
      <c r="G9" s="1063"/>
      <c r="H9" s="1063"/>
      <c r="I9" s="1063"/>
      <c r="J9" s="1064"/>
      <c r="K9" s="477" t="s">
        <v>20</v>
      </c>
      <c r="L9" s="478">
        <v>82.5</v>
      </c>
      <c r="M9" s="495">
        <v>71.599999999999994</v>
      </c>
      <c r="N9" s="534"/>
      <c r="O9" s="535" t="s">
        <v>226</v>
      </c>
    </row>
    <row r="10" spans="1:19" ht="56.25" customHeight="1" x14ac:dyDescent="0.25">
      <c r="A10" s="451"/>
      <c r="B10" s="2"/>
      <c r="C10" s="2"/>
      <c r="D10" s="2"/>
      <c r="E10" s="2"/>
      <c r="F10" s="2"/>
      <c r="G10" s="2"/>
      <c r="H10" s="2"/>
      <c r="I10" s="2"/>
      <c r="J10" s="3"/>
      <c r="K10" s="4" t="s">
        <v>212</v>
      </c>
      <c r="L10" s="479">
        <v>1.7</v>
      </c>
      <c r="M10" s="496">
        <v>1.7</v>
      </c>
      <c r="N10" s="536"/>
      <c r="O10" s="537"/>
    </row>
    <row r="11" spans="1:19" ht="66.75" customHeight="1" x14ac:dyDescent="0.25">
      <c r="A11" s="451"/>
      <c r="B11" s="2"/>
      <c r="C11" s="2"/>
      <c r="D11" s="2"/>
      <c r="E11" s="2"/>
      <c r="F11" s="2"/>
      <c r="G11" s="2"/>
      <c r="H11" s="2"/>
      <c r="I11" s="2"/>
      <c r="J11" s="3"/>
      <c r="K11" s="4" t="s">
        <v>21</v>
      </c>
      <c r="L11" s="479">
        <v>31</v>
      </c>
      <c r="M11" s="497">
        <v>31.2</v>
      </c>
      <c r="N11" s="536"/>
      <c r="O11" s="537"/>
    </row>
    <row r="12" spans="1:19" ht="69.75" customHeight="1" x14ac:dyDescent="0.25">
      <c r="A12" s="451"/>
      <c r="B12" s="2"/>
      <c r="C12" s="2"/>
      <c r="D12" s="2"/>
      <c r="E12" s="2"/>
      <c r="F12" s="2"/>
      <c r="G12" s="2"/>
      <c r="H12" s="2"/>
      <c r="I12" s="2"/>
      <c r="J12" s="3"/>
      <c r="K12" s="4" t="s">
        <v>22</v>
      </c>
      <c r="L12" s="479">
        <v>25</v>
      </c>
      <c r="M12" s="497">
        <v>26.7</v>
      </c>
      <c r="N12" s="536"/>
      <c r="O12" s="537"/>
      <c r="S12" s="437"/>
    </row>
    <row r="13" spans="1:19" ht="42" customHeight="1" x14ac:dyDescent="0.25">
      <c r="A13" s="451"/>
      <c r="B13" s="2"/>
      <c r="C13" s="2"/>
      <c r="D13" s="2"/>
      <c r="E13" s="2"/>
      <c r="F13" s="2"/>
      <c r="G13" s="2"/>
      <c r="H13" s="2"/>
      <c r="I13" s="2"/>
      <c r="J13" s="3"/>
      <c r="K13" s="4" t="s">
        <v>23</v>
      </c>
      <c r="L13" s="479">
        <v>250</v>
      </c>
      <c r="M13" s="497">
        <v>398</v>
      </c>
      <c r="N13" s="536"/>
      <c r="O13" s="537"/>
    </row>
    <row r="14" spans="1:19" ht="30" customHeight="1" thickBot="1" x14ac:dyDescent="0.3">
      <c r="A14" s="452"/>
      <c r="B14" s="5"/>
      <c r="C14" s="5"/>
      <c r="D14" s="5"/>
      <c r="E14" s="5"/>
      <c r="F14" s="5"/>
      <c r="G14" s="5"/>
      <c r="H14" s="5"/>
      <c r="I14" s="5"/>
      <c r="J14" s="6"/>
      <c r="K14" s="7" t="s">
        <v>24</v>
      </c>
      <c r="L14" s="480">
        <v>180</v>
      </c>
      <c r="M14" s="498">
        <v>182</v>
      </c>
      <c r="N14" s="538"/>
      <c r="O14" s="539"/>
    </row>
    <row r="15" spans="1:19" ht="15.75" thickBot="1" x14ac:dyDescent="0.3">
      <c r="A15" s="438" t="s">
        <v>18</v>
      </c>
      <c r="B15" s="439" t="s">
        <v>18</v>
      </c>
      <c r="C15" s="1065" t="s">
        <v>25</v>
      </c>
      <c r="D15" s="1066"/>
      <c r="E15" s="1066"/>
      <c r="F15" s="1066"/>
      <c r="G15" s="1066"/>
      <c r="H15" s="1066"/>
      <c r="I15" s="1066"/>
      <c r="J15" s="1066"/>
      <c r="K15" s="1066"/>
      <c r="L15" s="1066"/>
      <c r="M15" s="1066"/>
      <c r="N15" s="1066"/>
      <c r="O15" s="1067"/>
    </row>
    <row r="16" spans="1:19" x14ac:dyDescent="0.25">
      <c r="A16" s="9" t="s">
        <v>18</v>
      </c>
      <c r="B16" s="10" t="s">
        <v>18</v>
      </c>
      <c r="C16" s="1068" t="s">
        <v>18</v>
      </c>
      <c r="D16" s="1069" t="s">
        <v>26</v>
      </c>
      <c r="E16" s="1143"/>
      <c r="F16" s="746" t="s">
        <v>27</v>
      </c>
      <c r="G16" s="12" t="s">
        <v>28</v>
      </c>
      <c r="H16" s="747">
        <v>20663317</v>
      </c>
      <c r="I16" s="13">
        <f>(32692.6+5135.9+15891.2+15303.6+749.4+1166.9+406.7)/3.4528*1000+63631+2720+7150+28974+19342+15227+6550</f>
        <v>20806910.728452269</v>
      </c>
      <c r="J16" s="14">
        <v>20791601</v>
      </c>
      <c r="K16" s="15"/>
      <c r="L16" s="16"/>
      <c r="M16" s="17"/>
      <c r="N16" s="748"/>
      <c r="O16" s="737"/>
    </row>
    <row r="17" spans="1:23" ht="26.25" customHeight="1" x14ac:dyDescent="0.25">
      <c r="A17" s="18"/>
      <c r="B17" s="19"/>
      <c r="C17" s="1028"/>
      <c r="D17" s="1070"/>
      <c r="E17" s="1043"/>
      <c r="F17" s="11"/>
      <c r="G17" s="20" t="s">
        <v>29</v>
      </c>
      <c r="H17" s="21">
        <v>30708025</v>
      </c>
      <c r="I17" s="22">
        <v>31558537</v>
      </c>
      <c r="J17" s="23">
        <f>637269+30499003</f>
        <v>31136272</v>
      </c>
      <c r="K17" s="24"/>
      <c r="L17" s="25"/>
      <c r="M17" s="26"/>
      <c r="N17" s="540"/>
      <c r="O17" s="541"/>
    </row>
    <row r="18" spans="1:23" x14ac:dyDescent="0.25">
      <c r="A18" s="731"/>
      <c r="B18" s="732"/>
      <c r="C18" s="733"/>
      <c r="D18" s="743"/>
      <c r="E18" s="741"/>
      <c r="F18" s="742"/>
      <c r="G18" s="749" t="s">
        <v>30</v>
      </c>
      <c r="H18" s="750">
        <v>5008279</v>
      </c>
      <c r="I18" s="30">
        <f>5008279+445640</f>
        <v>5453919</v>
      </c>
      <c r="J18" s="751">
        <v>4875534</v>
      </c>
      <c r="K18" s="32"/>
      <c r="L18" s="33"/>
      <c r="M18" s="34"/>
      <c r="N18" s="542"/>
      <c r="O18" s="752"/>
    </row>
    <row r="19" spans="1:23" x14ac:dyDescent="0.25">
      <c r="A19" s="18"/>
      <c r="B19" s="19"/>
      <c r="C19" s="740"/>
      <c r="D19" s="716"/>
      <c r="E19" s="27"/>
      <c r="F19" s="11"/>
      <c r="G19" s="20" t="s">
        <v>31</v>
      </c>
      <c r="H19" s="744">
        <v>8431</v>
      </c>
      <c r="I19" s="169">
        <v>8431</v>
      </c>
      <c r="J19" s="745">
        <v>8431</v>
      </c>
      <c r="K19" s="32"/>
      <c r="L19" s="33"/>
      <c r="M19" s="34"/>
      <c r="N19" s="542"/>
      <c r="O19" s="543"/>
    </row>
    <row r="20" spans="1:23" ht="42" customHeight="1" x14ac:dyDescent="0.25">
      <c r="A20" s="18"/>
      <c r="B20" s="35"/>
      <c r="C20" s="36"/>
      <c r="D20" s="1045" t="s">
        <v>32</v>
      </c>
      <c r="E20" s="37"/>
      <c r="F20" s="11"/>
      <c r="G20" s="38" t="s">
        <v>33</v>
      </c>
      <c r="H20" s="39">
        <v>681245</v>
      </c>
      <c r="I20" s="40">
        <v>681245</v>
      </c>
      <c r="J20" s="41">
        <v>681245</v>
      </c>
      <c r="K20" s="42" t="s">
        <v>34</v>
      </c>
      <c r="L20" s="43" t="s">
        <v>35</v>
      </c>
      <c r="M20" s="44" t="s">
        <v>213</v>
      </c>
      <c r="N20" s="544"/>
      <c r="O20" s="775" t="s">
        <v>216</v>
      </c>
    </row>
    <row r="21" spans="1:23" ht="18" customHeight="1" x14ac:dyDescent="0.25">
      <c r="A21" s="18"/>
      <c r="B21" s="19"/>
      <c r="C21" s="36"/>
      <c r="D21" s="1045"/>
      <c r="E21" s="37"/>
      <c r="F21" s="11"/>
      <c r="G21" s="45"/>
      <c r="H21" s="46"/>
      <c r="I21" s="40"/>
      <c r="J21" s="41"/>
      <c r="K21" s="47" t="s">
        <v>36</v>
      </c>
      <c r="L21" s="43" t="s">
        <v>37</v>
      </c>
      <c r="M21" s="48" t="s">
        <v>214</v>
      </c>
      <c r="N21" s="544"/>
      <c r="O21" s="776"/>
    </row>
    <row r="22" spans="1:23" x14ac:dyDescent="0.25">
      <c r="A22" s="18"/>
      <c r="B22" s="19"/>
      <c r="C22" s="36"/>
      <c r="D22" s="1045"/>
      <c r="E22" s="37"/>
      <c r="F22" s="11"/>
      <c r="G22" s="45"/>
      <c r="H22" s="46"/>
      <c r="I22" s="40"/>
      <c r="J22" s="49"/>
      <c r="K22" s="1046" t="s">
        <v>38</v>
      </c>
      <c r="L22" s="50" t="s">
        <v>39</v>
      </c>
      <c r="M22" s="51" t="s">
        <v>215</v>
      </c>
      <c r="N22" s="545"/>
      <c r="O22" s="546"/>
    </row>
    <row r="23" spans="1:23" ht="26.25" customHeight="1" x14ac:dyDescent="0.25">
      <c r="A23" s="18"/>
      <c r="B23" s="19"/>
      <c r="C23" s="36"/>
      <c r="D23" s="1045"/>
      <c r="E23" s="37"/>
      <c r="F23" s="11"/>
      <c r="G23" s="52"/>
      <c r="H23" s="53"/>
      <c r="I23" s="40"/>
      <c r="J23" s="54"/>
      <c r="K23" s="1047"/>
      <c r="L23" s="55"/>
      <c r="M23" s="510"/>
      <c r="N23" s="547"/>
      <c r="O23" s="548"/>
    </row>
    <row r="24" spans="1:23" ht="18" customHeight="1" x14ac:dyDescent="0.25">
      <c r="A24" s="18"/>
      <c r="B24" s="19"/>
      <c r="C24" s="56"/>
      <c r="D24" s="57"/>
      <c r="E24" s="27"/>
      <c r="F24" s="11"/>
      <c r="G24" s="58"/>
      <c r="H24" s="59"/>
      <c r="I24" s="60"/>
      <c r="J24" s="61"/>
      <c r="K24" s="62" t="s">
        <v>40</v>
      </c>
      <c r="L24" s="475">
        <v>244</v>
      </c>
      <c r="M24" s="512">
        <v>418</v>
      </c>
      <c r="N24" s="549"/>
      <c r="O24" s="550"/>
    </row>
    <row r="25" spans="1:23" ht="15" customHeight="1" x14ac:dyDescent="0.25">
      <c r="A25" s="1048"/>
      <c r="B25" s="19"/>
      <c r="C25" s="1049"/>
      <c r="D25" s="1033" t="s">
        <v>41</v>
      </c>
      <c r="E25" s="1042"/>
      <c r="F25" s="1052"/>
      <c r="G25" s="45"/>
      <c r="H25" s="46"/>
      <c r="I25" s="40"/>
      <c r="J25" s="41"/>
      <c r="K25" s="1055" t="s">
        <v>42</v>
      </c>
      <c r="L25" s="1038">
        <v>8</v>
      </c>
      <c r="M25" s="1040">
        <v>7</v>
      </c>
      <c r="N25" s="551"/>
      <c r="O25" s="777" t="s">
        <v>216</v>
      </c>
    </row>
    <row r="26" spans="1:23" ht="15" customHeight="1" x14ac:dyDescent="0.25">
      <c r="A26" s="1048"/>
      <c r="B26" s="19"/>
      <c r="C26" s="1049"/>
      <c r="D26" s="1033"/>
      <c r="E26" s="1051"/>
      <c r="F26" s="1053"/>
      <c r="G26" s="63"/>
      <c r="H26" s="64"/>
      <c r="I26" s="40"/>
      <c r="J26" s="65"/>
      <c r="K26" s="1056"/>
      <c r="L26" s="1039"/>
      <c r="M26" s="1041"/>
      <c r="N26" s="552"/>
      <c r="O26" s="775"/>
    </row>
    <row r="27" spans="1:23" ht="17.25" customHeight="1" x14ac:dyDescent="0.25">
      <c r="A27" s="1048"/>
      <c r="B27" s="19"/>
      <c r="C27" s="1028"/>
      <c r="D27" s="1050"/>
      <c r="E27" s="1043"/>
      <c r="F27" s="1054"/>
      <c r="G27" s="52"/>
      <c r="H27" s="53"/>
      <c r="I27" s="40"/>
      <c r="J27" s="41"/>
      <c r="K27" s="66" t="s">
        <v>43</v>
      </c>
      <c r="L27" s="67">
        <v>2119</v>
      </c>
      <c r="M27" s="68">
        <v>1895</v>
      </c>
      <c r="N27" s="551"/>
      <c r="O27" s="775"/>
    </row>
    <row r="28" spans="1:23" x14ac:dyDescent="0.25">
      <c r="A28" s="8"/>
      <c r="B28" s="19"/>
      <c r="C28" s="69"/>
      <c r="D28" s="70"/>
      <c r="E28" s="27"/>
      <c r="F28" s="11"/>
      <c r="G28" s="58"/>
      <c r="H28" s="59"/>
      <c r="I28" s="60"/>
      <c r="J28" s="61"/>
      <c r="K28" s="71" t="s">
        <v>44</v>
      </c>
      <c r="L28" s="72">
        <v>1060</v>
      </c>
      <c r="M28" s="73">
        <v>992</v>
      </c>
      <c r="N28" s="553"/>
      <c r="O28" s="776"/>
    </row>
    <row r="29" spans="1:23" ht="20.25" customHeight="1" x14ac:dyDescent="0.25">
      <c r="A29" s="1026"/>
      <c r="B29" s="35"/>
      <c r="C29" s="925"/>
      <c r="D29" s="1033" t="s">
        <v>45</v>
      </c>
      <c r="E29" s="1042"/>
      <c r="F29" s="1024"/>
      <c r="G29" s="45"/>
      <c r="H29" s="46"/>
      <c r="I29" s="40"/>
      <c r="J29" s="54"/>
      <c r="K29" s="74" t="s">
        <v>46</v>
      </c>
      <c r="L29" s="75">
        <v>36</v>
      </c>
      <c r="M29" s="663">
        <v>36</v>
      </c>
      <c r="N29" s="554"/>
      <c r="O29" s="555"/>
    </row>
    <row r="30" spans="1:23" ht="20.25" customHeight="1" x14ac:dyDescent="0.25">
      <c r="A30" s="1026"/>
      <c r="B30" s="35"/>
      <c r="C30" s="925"/>
      <c r="D30" s="1033"/>
      <c r="E30" s="1043"/>
      <c r="F30" s="1044"/>
      <c r="G30" s="45"/>
      <c r="H30" s="46"/>
      <c r="I30" s="40"/>
      <c r="J30" s="76"/>
      <c r="K30" s="77" t="s">
        <v>47</v>
      </c>
      <c r="L30" s="78">
        <v>16960</v>
      </c>
      <c r="M30" s="664">
        <v>17128</v>
      </c>
      <c r="N30" s="556"/>
      <c r="O30" s="557"/>
      <c r="W30" s="437"/>
    </row>
    <row r="31" spans="1:23" ht="20.25" customHeight="1" x14ac:dyDescent="0.25">
      <c r="A31" s="1031"/>
      <c r="B31" s="1032"/>
      <c r="C31" s="1028"/>
      <c r="D31" s="1033" t="s">
        <v>48</v>
      </c>
      <c r="E31" s="1035"/>
      <c r="F31" s="1030"/>
      <c r="G31" s="45"/>
      <c r="H31" s="46"/>
      <c r="I31" s="40"/>
      <c r="J31" s="41"/>
      <c r="K31" s="77" t="s">
        <v>49</v>
      </c>
      <c r="L31" s="78">
        <v>6</v>
      </c>
      <c r="M31" s="664">
        <v>6</v>
      </c>
      <c r="N31" s="556"/>
      <c r="O31" s="557"/>
    </row>
    <row r="32" spans="1:23" ht="20.25" customHeight="1" x14ac:dyDescent="0.25">
      <c r="A32" s="1026"/>
      <c r="B32" s="1027"/>
      <c r="C32" s="1028"/>
      <c r="D32" s="1034"/>
      <c r="E32" s="1036"/>
      <c r="F32" s="1037"/>
      <c r="G32" s="52"/>
      <c r="H32" s="53"/>
      <c r="I32" s="40"/>
      <c r="J32" s="49"/>
      <c r="K32" s="80" t="s">
        <v>50</v>
      </c>
      <c r="L32" s="78">
        <v>5049</v>
      </c>
      <c r="M32" s="664">
        <v>5452</v>
      </c>
      <c r="N32" s="556"/>
      <c r="O32" s="557"/>
    </row>
    <row r="33" spans="1:15" ht="20.25" customHeight="1" x14ac:dyDescent="0.25">
      <c r="A33" s="1026"/>
      <c r="B33" s="1027"/>
      <c r="C33" s="1028"/>
      <c r="D33" s="1020" t="s">
        <v>51</v>
      </c>
      <c r="E33" s="1029"/>
      <c r="F33" s="1030"/>
      <c r="G33" s="45"/>
      <c r="H33" s="46"/>
      <c r="I33" s="40"/>
      <c r="J33" s="54"/>
      <c r="K33" s="1014" t="s">
        <v>52</v>
      </c>
      <c r="L33" s="1016">
        <v>4</v>
      </c>
      <c r="M33" s="1018">
        <v>7</v>
      </c>
      <c r="N33" s="558"/>
      <c r="O33" s="1122"/>
    </row>
    <row r="34" spans="1:15" ht="20.25" customHeight="1" x14ac:dyDescent="0.25">
      <c r="A34" s="1026"/>
      <c r="B34" s="1027"/>
      <c r="C34" s="1028"/>
      <c r="D34" s="1020"/>
      <c r="E34" s="969"/>
      <c r="F34" s="971"/>
      <c r="G34" s="52"/>
      <c r="H34" s="53"/>
      <c r="I34" s="40"/>
      <c r="J34" s="54"/>
      <c r="K34" s="1015"/>
      <c r="L34" s="1017"/>
      <c r="M34" s="1019"/>
      <c r="N34" s="559"/>
      <c r="O34" s="1123"/>
    </row>
    <row r="35" spans="1:15" x14ac:dyDescent="0.25">
      <c r="A35" s="81"/>
      <c r="B35" s="19"/>
      <c r="C35" s="82"/>
      <c r="D35" s="1020" t="s">
        <v>53</v>
      </c>
      <c r="E35" s="1022"/>
      <c r="F35" s="1024"/>
      <c r="G35" s="45"/>
      <c r="H35" s="46"/>
      <c r="I35" s="40"/>
      <c r="J35" s="76"/>
      <c r="K35" s="83" t="s">
        <v>54</v>
      </c>
      <c r="L35" s="78">
        <v>92</v>
      </c>
      <c r="M35" s="79">
        <v>92</v>
      </c>
      <c r="N35" s="556"/>
      <c r="O35" s="557"/>
    </row>
    <row r="36" spans="1:15" x14ac:dyDescent="0.25">
      <c r="A36" s="81"/>
      <c r="B36" s="19"/>
      <c r="C36" s="82"/>
      <c r="D36" s="1021"/>
      <c r="E36" s="1023"/>
      <c r="F36" s="1025"/>
      <c r="G36" s="63"/>
      <c r="H36" s="64"/>
      <c r="I36" s="40"/>
      <c r="J36" s="76"/>
      <c r="K36" s="84"/>
      <c r="L36" s="85"/>
      <c r="M36" s="86"/>
      <c r="N36" s="560"/>
      <c r="O36" s="561"/>
    </row>
    <row r="37" spans="1:15" ht="27" customHeight="1" x14ac:dyDescent="0.25">
      <c r="A37" s="81"/>
      <c r="B37" s="19"/>
      <c r="C37" s="36"/>
      <c r="D37" s="1006" t="s">
        <v>55</v>
      </c>
      <c r="E37" s="87"/>
      <c r="F37" s="88"/>
      <c r="G37" s="45"/>
      <c r="H37" s="46"/>
      <c r="I37" s="40"/>
      <c r="J37" s="54"/>
      <c r="K37" s="89" t="s">
        <v>56</v>
      </c>
      <c r="L37" s="90">
        <v>250</v>
      </c>
      <c r="M37" s="91">
        <v>398</v>
      </c>
      <c r="N37" s="562"/>
      <c r="O37" s="503"/>
    </row>
    <row r="38" spans="1:15" ht="15.75" thickBot="1" x14ac:dyDescent="0.3">
      <c r="A38" s="92"/>
      <c r="B38" s="93"/>
      <c r="C38" s="94"/>
      <c r="D38" s="1007"/>
      <c r="E38" s="95"/>
      <c r="F38" s="96"/>
      <c r="G38" s="97" t="s">
        <v>57</v>
      </c>
      <c r="H38" s="98">
        <f>SUM(H16:H37)</f>
        <v>57069297</v>
      </c>
      <c r="I38" s="99">
        <f>SUM(I16:I37)</f>
        <v>58509042.728452265</v>
      </c>
      <c r="J38" s="100">
        <f>SUM(J16:J37)</f>
        <v>57493083</v>
      </c>
      <c r="K38" s="101"/>
      <c r="L38" s="102"/>
      <c r="M38" s="103"/>
      <c r="N38" s="563"/>
      <c r="O38" s="564"/>
    </row>
    <row r="39" spans="1:15" ht="51" customHeight="1" x14ac:dyDescent="0.25">
      <c r="A39" s="105" t="s">
        <v>18</v>
      </c>
      <c r="B39" s="106" t="s">
        <v>18</v>
      </c>
      <c r="C39" s="107" t="s">
        <v>58</v>
      </c>
      <c r="D39" s="999" t="s">
        <v>59</v>
      </c>
      <c r="E39" s="1008" t="s">
        <v>60</v>
      </c>
      <c r="F39" s="970">
        <v>2</v>
      </c>
      <c r="G39" s="20" t="s">
        <v>29</v>
      </c>
      <c r="H39" s="108">
        <v>14742</v>
      </c>
      <c r="I39" s="109">
        <v>8963</v>
      </c>
      <c r="J39" s="110">
        <v>8961</v>
      </c>
      <c r="K39" s="1010" t="s">
        <v>61</v>
      </c>
      <c r="L39" s="1012">
        <v>1</v>
      </c>
      <c r="M39" s="995">
        <v>1</v>
      </c>
      <c r="N39" s="547"/>
      <c r="O39" s="997"/>
    </row>
    <row r="40" spans="1:15" ht="15.75" thickBot="1" x14ac:dyDescent="0.3">
      <c r="A40" s="111"/>
      <c r="B40" s="93"/>
      <c r="C40" s="112"/>
      <c r="D40" s="992"/>
      <c r="E40" s="1009"/>
      <c r="F40" s="986"/>
      <c r="G40" s="97" t="s">
        <v>57</v>
      </c>
      <c r="H40" s="113">
        <f>H39</f>
        <v>14742</v>
      </c>
      <c r="I40" s="99">
        <f>SUM(I39:I39)</f>
        <v>8963</v>
      </c>
      <c r="J40" s="114">
        <f>SUM(J39:J39)</f>
        <v>8961</v>
      </c>
      <c r="K40" s="1011"/>
      <c r="L40" s="1013"/>
      <c r="M40" s="996"/>
      <c r="N40" s="565"/>
      <c r="O40" s="998"/>
    </row>
    <row r="41" spans="1:15" ht="39" customHeight="1" x14ac:dyDescent="0.25">
      <c r="A41" s="115" t="s">
        <v>18</v>
      </c>
      <c r="B41" s="116" t="s">
        <v>18</v>
      </c>
      <c r="C41" s="117" t="s">
        <v>62</v>
      </c>
      <c r="D41" s="999" t="s">
        <v>63</v>
      </c>
      <c r="E41" s="984"/>
      <c r="F41" s="970">
        <v>2</v>
      </c>
      <c r="G41" s="12" t="s">
        <v>29</v>
      </c>
      <c r="H41" s="118">
        <v>41190</v>
      </c>
      <c r="I41" s="109">
        <v>45982</v>
      </c>
      <c r="J41" s="119">
        <v>45970</v>
      </c>
      <c r="K41" s="827" t="s">
        <v>64</v>
      </c>
      <c r="L41" s="1000">
        <v>5</v>
      </c>
      <c r="M41" s="1002">
        <v>5</v>
      </c>
      <c r="N41" s="566"/>
      <c r="O41" s="1004"/>
    </row>
    <row r="42" spans="1:15" ht="15.75" thickBot="1" x14ac:dyDescent="0.3">
      <c r="A42" s="120"/>
      <c r="B42" s="93"/>
      <c r="C42" s="121"/>
      <c r="D42" s="992"/>
      <c r="E42" s="985"/>
      <c r="F42" s="986"/>
      <c r="G42" s="97" t="s">
        <v>57</v>
      </c>
      <c r="H42" s="122">
        <f>H41</f>
        <v>41190</v>
      </c>
      <c r="I42" s="99">
        <f>I41</f>
        <v>45982</v>
      </c>
      <c r="J42" s="123">
        <f>SUM(J41:J41)</f>
        <v>45970</v>
      </c>
      <c r="K42" s="828"/>
      <c r="L42" s="1001"/>
      <c r="M42" s="1003"/>
      <c r="N42" s="567"/>
      <c r="O42" s="1005"/>
    </row>
    <row r="43" spans="1:15" x14ac:dyDescent="0.25">
      <c r="A43" s="124" t="s">
        <v>18</v>
      </c>
      <c r="B43" s="116" t="s">
        <v>18</v>
      </c>
      <c r="C43" s="125" t="s">
        <v>65</v>
      </c>
      <c r="D43" s="991" t="s">
        <v>66</v>
      </c>
      <c r="E43" s="984"/>
      <c r="F43" s="970">
        <v>2</v>
      </c>
      <c r="G43" s="12" t="s">
        <v>29</v>
      </c>
      <c r="H43" s="118">
        <v>84185</v>
      </c>
      <c r="I43" s="109">
        <f>84185+172383</f>
        <v>256568</v>
      </c>
      <c r="J43" s="126">
        <v>242663</v>
      </c>
      <c r="K43" s="993" t="s">
        <v>67</v>
      </c>
      <c r="L43" s="474">
        <f>25+67</f>
        <v>92</v>
      </c>
      <c r="M43" s="511">
        <v>103</v>
      </c>
      <c r="N43" s="566"/>
      <c r="O43" s="568"/>
    </row>
    <row r="44" spans="1:15" ht="15.75" thickBot="1" x14ac:dyDescent="0.3">
      <c r="A44" s="120"/>
      <c r="B44" s="93"/>
      <c r="C44" s="121"/>
      <c r="D44" s="992"/>
      <c r="E44" s="985"/>
      <c r="F44" s="986"/>
      <c r="G44" s="97" t="s">
        <v>57</v>
      </c>
      <c r="H44" s="122">
        <f>H43</f>
        <v>84185</v>
      </c>
      <c r="I44" s="99">
        <f>I43</f>
        <v>256568</v>
      </c>
      <c r="J44" s="114">
        <f>SUM(J43:J43)</f>
        <v>242663</v>
      </c>
      <c r="K44" s="994"/>
      <c r="L44" s="127"/>
      <c r="M44" s="644"/>
      <c r="N44" s="569"/>
      <c r="O44" s="570"/>
    </row>
    <row r="45" spans="1:15" x14ac:dyDescent="0.25">
      <c r="A45" s="115" t="s">
        <v>18</v>
      </c>
      <c r="B45" s="116" t="s">
        <v>18</v>
      </c>
      <c r="C45" s="117" t="s">
        <v>68</v>
      </c>
      <c r="D45" s="982" t="s">
        <v>69</v>
      </c>
      <c r="E45" s="984"/>
      <c r="F45" s="970">
        <v>2</v>
      </c>
      <c r="G45" s="12" t="s">
        <v>28</v>
      </c>
      <c r="H45" s="128">
        <v>2896</v>
      </c>
      <c r="I45" s="165">
        <f>10/3.4528*1000</f>
        <v>2896.2001853568122</v>
      </c>
      <c r="J45" s="126">
        <v>2896</v>
      </c>
      <c r="K45" s="129" t="s">
        <v>70</v>
      </c>
      <c r="L45" s="130">
        <v>30</v>
      </c>
      <c r="M45" s="131">
        <v>37</v>
      </c>
      <c r="N45" s="571"/>
      <c r="O45" s="572"/>
    </row>
    <row r="46" spans="1:15" ht="27" customHeight="1" thickBot="1" x14ac:dyDescent="0.3">
      <c r="A46" s="120"/>
      <c r="B46" s="93"/>
      <c r="C46" s="121"/>
      <c r="D46" s="983"/>
      <c r="E46" s="985"/>
      <c r="F46" s="986"/>
      <c r="G46" s="97" t="s">
        <v>57</v>
      </c>
      <c r="H46" s="122">
        <f>H45</f>
        <v>2896</v>
      </c>
      <c r="I46" s="99">
        <f>I45</f>
        <v>2896.2001853568122</v>
      </c>
      <c r="J46" s="114">
        <f>SUM(J45:J45)</f>
        <v>2896</v>
      </c>
      <c r="K46" s="132"/>
      <c r="L46" s="133"/>
      <c r="M46" s="134"/>
      <c r="N46" s="573"/>
      <c r="O46" s="574"/>
    </row>
    <row r="47" spans="1:15" x14ac:dyDescent="0.25">
      <c r="A47" s="115" t="s">
        <v>18</v>
      </c>
      <c r="B47" s="116" t="s">
        <v>18</v>
      </c>
      <c r="C47" s="117" t="s">
        <v>71</v>
      </c>
      <c r="D47" s="982" t="s">
        <v>72</v>
      </c>
      <c r="E47" s="984"/>
      <c r="F47" s="970">
        <v>2</v>
      </c>
      <c r="G47" s="12" t="s">
        <v>28</v>
      </c>
      <c r="H47" s="128">
        <v>14481</v>
      </c>
      <c r="I47" s="165">
        <f>50/3.4528*1000</f>
        <v>14481.00092678406</v>
      </c>
      <c r="J47" s="126">
        <v>14481</v>
      </c>
      <c r="K47" s="893" t="s">
        <v>73</v>
      </c>
      <c r="L47" s="987">
        <v>1.5</v>
      </c>
      <c r="M47" s="989">
        <v>2.2999999999999998</v>
      </c>
      <c r="N47" s="507"/>
      <c r="O47" s="1124"/>
    </row>
    <row r="48" spans="1:15" ht="15.75" thickBot="1" x14ac:dyDescent="0.3">
      <c r="A48" s="120"/>
      <c r="B48" s="93"/>
      <c r="C48" s="121"/>
      <c r="D48" s="983"/>
      <c r="E48" s="985"/>
      <c r="F48" s="986"/>
      <c r="G48" s="97" t="s">
        <v>57</v>
      </c>
      <c r="H48" s="122">
        <f>H47</f>
        <v>14481</v>
      </c>
      <c r="I48" s="99">
        <f>I47</f>
        <v>14481.00092678406</v>
      </c>
      <c r="J48" s="114">
        <f>SUM(J47:J47)</f>
        <v>14481</v>
      </c>
      <c r="K48" s="894"/>
      <c r="L48" s="988"/>
      <c r="M48" s="990"/>
      <c r="N48" s="573"/>
      <c r="O48" s="1125"/>
    </row>
    <row r="49" spans="1:15" ht="15.75" thickBot="1" x14ac:dyDescent="0.3">
      <c r="A49" s="120" t="s">
        <v>18</v>
      </c>
      <c r="B49" s="135" t="s">
        <v>18</v>
      </c>
      <c r="C49" s="972" t="s">
        <v>74</v>
      </c>
      <c r="D49" s="972"/>
      <c r="E49" s="972"/>
      <c r="F49" s="972"/>
      <c r="G49" s="809"/>
      <c r="H49" s="136">
        <f>H48+H46+H44+H42+H40+H38</f>
        <v>57226791</v>
      </c>
      <c r="I49" s="137">
        <f>I48+I46+I44+I42+I40+I38</f>
        <v>58837932.929564409</v>
      </c>
      <c r="J49" s="138">
        <f>J44+J42+J40+J38+J46+J48</f>
        <v>57808054</v>
      </c>
      <c r="K49" s="886"/>
      <c r="L49" s="887"/>
      <c r="M49" s="887"/>
      <c r="N49" s="887"/>
      <c r="O49" s="888"/>
    </row>
    <row r="50" spans="1:15" ht="15.75" thickBot="1" x14ac:dyDescent="0.3">
      <c r="A50" s="139" t="s">
        <v>18</v>
      </c>
      <c r="B50" s="140" t="s">
        <v>58</v>
      </c>
      <c r="C50" s="973" t="s">
        <v>75</v>
      </c>
      <c r="D50" s="815"/>
      <c r="E50" s="815"/>
      <c r="F50" s="815"/>
      <c r="G50" s="815"/>
      <c r="H50" s="815"/>
      <c r="I50" s="815"/>
      <c r="J50" s="815"/>
      <c r="K50" s="815"/>
      <c r="L50" s="815"/>
      <c r="M50" s="815"/>
      <c r="N50" s="974"/>
      <c r="O50" s="975"/>
    </row>
    <row r="51" spans="1:15" ht="57" customHeight="1" x14ac:dyDescent="0.25">
      <c r="A51" s="141" t="s">
        <v>18</v>
      </c>
      <c r="B51" s="872" t="s">
        <v>58</v>
      </c>
      <c r="C51" s="976" t="s">
        <v>18</v>
      </c>
      <c r="D51" s="977" t="s">
        <v>76</v>
      </c>
      <c r="E51" s="968"/>
      <c r="F51" s="980">
        <v>2</v>
      </c>
      <c r="G51" s="142" t="s">
        <v>28</v>
      </c>
      <c r="H51" s="143">
        <v>18941</v>
      </c>
      <c r="I51" s="143">
        <f>65.4/3.4528*1000</f>
        <v>18941.149212233551</v>
      </c>
      <c r="J51" s="144">
        <v>18502</v>
      </c>
      <c r="K51" s="637" t="s">
        <v>77</v>
      </c>
      <c r="L51" s="638">
        <v>20</v>
      </c>
      <c r="M51" s="724">
        <v>18</v>
      </c>
      <c r="N51" s="727"/>
      <c r="O51" s="728" t="s">
        <v>217</v>
      </c>
    </row>
    <row r="52" spans="1:15" ht="27" customHeight="1" thickBot="1" x14ac:dyDescent="0.3">
      <c r="A52" s="111"/>
      <c r="B52" s="873"/>
      <c r="C52" s="926"/>
      <c r="D52" s="978"/>
      <c r="E52" s="979"/>
      <c r="F52" s="981"/>
      <c r="G52" s="145" t="s">
        <v>57</v>
      </c>
      <c r="H52" s="146">
        <f>H51</f>
        <v>18941</v>
      </c>
      <c r="I52" s="146">
        <f>I51</f>
        <v>18941.149212233551</v>
      </c>
      <c r="J52" s="147">
        <f>SUM(J51)</f>
        <v>18502</v>
      </c>
      <c r="K52" s="148" t="s">
        <v>78</v>
      </c>
      <c r="L52" s="149">
        <v>36</v>
      </c>
      <c r="M52" s="725">
        <v>36</v>
      </c>
      <c r="N52" s="729"/>
      <c r="O52" s="730"/>
    </row>
    <row r="53" spans="1:15" ht="27.75" customHeight="1" x14ac:dyDescent="0.25">
      <c r="A53" s="938" t="s">
        <v>18</v>
      </c>
      <c r="B53" s="872" t="s">
        <v>58</v>
      </c>
      <c r="C53" s="941" t="s">
        <v>58</v>
      </c>
      <c r="D53" s="966" t="s">
        <v>79</v>
      </c>
      <c r="E53" s="968"/>
      <c r="F53" s="970">
        <v>2</v>
      </c>
      <c r="G53" s="45" t="s">
        <v>29</v>
      </c>
      <c r="H53" s="109">
        <v>30523</v>
      </c>
      <c r="I53" s="109">
        <v>0</v>
      </c>
      <c r="J53" s="119">
        <v>21650</v>
      </c>
      <c r="K53" s="1126" t="s">
        <v>80</v>
      </c>
      <c r="L53" s="639">
        <v>17</v>
      </c>
      <c r="M53" s="640">
        <v>16</v>
      </c>
      <c r="N53" s="726"/>
      <c r="O53" s="778" t="s">
        <v>218</v>
      </c>
    </row>
    <row r="54" spans="1:15" ht="15.75" thickBot="1" x14ac:dyDescent="0.3">
      <c r="A54" s="939"/>
      <c r="B54" s="940"/>
      <c r="C54" s="942"/>
      <c r="D54" s="967"/>
      <c r="E54" s="969"/>
      <c r="F54" s="971"/>
      <c r="G54" s="97" t="s">
        <v>57</v>
      </c>
      <c r="H54" s="99">
        <f>H53</f>
        <v>30523</v>
      </c>
      <c r="I54" s="99">
        <f>I53</f>
        <v>0</v>
      </c>
      <c r="J54" s="100">
        <f>SUM(J53)</f>
        <v>21650</v>
      </c>
      <c r="K54" s="1127"/>
      <c r="L54" s="641"/>
      <c r="M54" s="642"/>
      <c r="N54" s="643"/>
      <c r="O54" s="779"/>
    </row>
    <row r="55" spans="1:15" ht="41.25" customHeight="1" x14ac:dyDescent="0.25">
      <c r="A55" s="870" t="s">
        <v>18</v>
      </c>
      <c r="B55" s="116" t="s">
        <v>58</v>
      </c>
      <c r="C55" s="958" t="s">
        <v>62</v>
      </c>
      <c r="D55" s="943" t="s">
        <v>81</v>
      </c>
      <c r="E55" s="964"/>
      <c r="F55" s="960">
        <v>2</v>
      </c>
      <c r="G55" s="154" t="s">
        <v>28</v>
      </c>
      <c r="H55" s="143">
        <v>39591</v>
      </c>
      <c r="I55" s="143">
        <f>136.7/3.4528*1000</f>
        <v>39591.056533827621</v>
      </c>
      <c r="J55" s="155">
        <v>38835</v>
      </c>
      <c r="K55" s="156" t="s">
        <v>82</v>
      </c>
      <c r="L55" s="157">
        <v>180</v>
      </c>
      <c r="M55" s="158">
        <v>182</v>
      </c>
      <c r="N55" s="575"/>
      <c r="O55" s="499"/>
    </row>
    <row r="56" spans="1:15" ht="15.75" thickBot="1" x14ac:dyDescent="0.3">
      <c r="A56" s="871"/>
      <c r="B56" s="135"/>
      <c r="C56" s="959"/>
      <c r="D56" s="954"/>
      <c r="E56" s="965"/>
      <c r="F56" s="961"/>
      <c r="G56" s="160" t="s">
        <v>57</v>
      </c>
      <c r="H56" s="99">
        <f>H55</f>
        <v>39591</v>
      </c>
      <c r="I56" s="99">
        <f>I55</f>
        <v>39591.056533827621</v>
      </c>
      <c r="J56" s="114">
        <f>SUM(J55)</f>
        <v>38835</v>
      </c>
      <c r="K56" s="161"/>
      <c r="L56" s="162"/>
      <c r="M56" s="163"/>
      <c r="N56" s="576"/>
      <c r="O56" s="564"/>
    </row>
    <row r="57" spans="1:15" ht="27.75" customHeight="1" x14ac:dyDescent="0.25">
      <c r="A57" s="938" t="s">
        <v>18</v>
      </c>
      <c r="B57" s="872" t="s">
        <v>58</v>
      </c>
      <c r="C57" s="941" t="s">
        <v>65</v>
      </c>
      <c r="D57" s="943" t="s">
        <v>83</v>
      </c>
      <c r="E57" s="945" t="s">
        <v>84</v>
      </c>
      <c r="F57" s="946">
        <v>2</v>
      </c>
      <c r="G57" s="164" t="s">
        <v>29</v>
      </c>
      <c r="H57" s="165">
        <v>38664</v>
      </c>
      <c r="I57" s="165">
        <v>0</v>
      </c>
      <c r="J57" s="166">
        <v>0</v>
      </c>
      <c r="K57" s="167" t="s">
        <v>49</v>
      </c>
      <c r="L57" s="150">
        <v>2</v>
      </c>
      <c r="M57" s="151">
        <v>3</v>
      </c>
      <c r="N57" s="577"/>
      <c r="O57" s="578"/>
    </row>
    <row r="58" spans="1:15" ht="27.75" customHeight="1" x14ac:dyDescent="0.25">
      <c r="A58" s="948"/>
      <c r="B58" s="950"/>
      <c r="C58" s="951"/>
      <c r="D58" s="953"/>
      <c r="E58" s="955"/>
      <c r="F58" s="797"/>
      <c r="G58" s="20"/>
      <c r="H58" s="169"/>
      <c r="I58" s="169"/>
      <c r="J58" s="170"/>
      <c r="K58" s="171"/>
      <c r="L58" s="172"/>
      <c r="M58" s="159"/>
      <c r="N58" s="579"/>
      <c r="O58" s="580"/>
    </row>
    <row r="59" spans="1:15" ht="15.75" thickBot="1" x14ac:dyDescent="0.3">
      <c r="A59" s="949"/>
      <c r="B59" s="873"/>
      <c r="C59" s="952"/>
      <c r="D59" s="954"/>
      <c r="E59" s="956"/>
      <c r="F59" s="957"/>
      <c r="G59" s="97" t="s">
        <v>57</v>
      </c>
      <c r="H59" s="99">
        <f>H57</f>
        <v>38664</v>
      </c>
      <c r="I59" s="99">
        <f>I57</f>
        <v>0</v>
      </c>
      <c r="J59" s="173">
        <f>J57</f>
        <v>0</v>
      </c>
      <c r="K59" s="182"/>
      <c r="L59" s="152"/>
      <c r="M59" s="153"/>
      <c r="N59" s="581"/>
      <c r="O59" s="582"/>
    </row>
    <row r="60" spans="1:15" ht="51.75" customHeight="1" x14ac:dyDescent="0.25">
      <c r="A60" s="938" t="s">
        <v>18</v>
      </c>
      <c r="B60" s="872" t="s">
        <v>58</v>
      </c>
      <c r="C60" s="941" t="s">
        <v>68</v>
      </c>
      <c r="D60" s="943" t="s">
        <v>85</v>
      </c>
      <c r="E60" s="945"/>
      <c r="F60" s="946">
        <v>2</v>
      </c>
      <c r="G60" s="45" t="s">
        <v>29</v>
      </c>
      <c r="H60" s="109">
        <v>110846</v>
      </c>
      <c r="I60" s="109">
        <v>0</v>
      </c>
      <c r="J60" s="119">
        <v>0</v>
      </c>
      <c r="K60" s="175" t="s">
        <v>49</v>
      </c>
      <c r="L60" s="176">
        <v>34</v>
      </c>
      <c r="M60" s="168">
        <v>34</v>
      </c>
      <c r="N60" s="583"/>
      <c r="O60" s="578"/>
    </row>
    <row r="61" spans="1:15" ht="15.75" thickBot="1" x14ac:dyDescent="0.3">
      <c r="A61" s="939"/>
      <c r="B61" s="940"/>
      <c r="C61" s="942"/>
      <c r="D61" s="944"/>
      <c r="E61" s="896"/>
      <c r="F61" s="947"/>
      <c r="G61" s="97" t="s">
        <v>57</v>
      </c>
      <c r="H61" s="98">
        <f>H60</f>
        <v>110846</v>
      </c>
      <c r="I61" s="99">
        <f>I60</f>
        <v>0</v>
      </c>
      <c r="J61" s="100">
        <f>SUM(J60)</f>
        <v>0</v>
      </c>
      <c r="K61" s="174"/>
      <c r="L61" s="152"/>
      <c r="M61" s="153"/>
      <c r="N61" s="581"/>
      <c r="O61" s="582"/>
    </row>
    <row r="62" spans="1:15" ht="27" customHeight="1" x14ac:dyDescent="0.25">
      <c r="A62" s="870" t="s">
        <v>18</v>
      </c>
      <c r="B62" s="116" t="s">
        <v>58</v>
      </c>
      <c r="C62" s="958" t="s">
        <v>71</v>
      </c>
      <c r="D62" s="943" t="s">
        <v>86</v>
      </c>
      <c r="E62" s="945"/>
      <c r="F62" s="960">
        <v>2</v>
      </c>
      <c r="G62" s="154" t="s">
        <v>28</v>
      </c>
      <c r="H62" s="177">
        <v>8689</v>
      </c>
      <c r="I62" s="143">
        <f>30/3.4528*1000</f>
        <v>8688.6005560704343</v>
      </c>
      <c r="J62" s="155">
        <v>8689</v>
      </c>
      <c r="K62" s="156" t="s">
        <v>87</v>
      </c>
      <c r="L62" s="178">
        <v>5000</v>
      </c>
      <c r="M62" s="179">
        <v>4950</v>
      </c>
      <c r="N62" s="584"/>
      <c r="O62" s="585"/>
    </row>
    <row r="63" spans="1:15" ht="15.75" thickBot="1" x14ac:dyDescent="0.3">
      <c r="A63" s="871"/>
      <c r="B63" s="135"/>
      <c r="C63" s="959"/>
      <c r="D63" s="954"/>
      <c r="E63" s="956"/>
      <c r="F63" s="961"/>
      <c r="G63" s="160" t="s">
        <v>57</v>
      </c>
      <c r="H63" s="98">
        <f>H62</f>
        <v>8689</v>
      </c>
      <c r="I63" s="99">
        <f>I62</f>
        <v>8688.6005560704343</v>
      </c>
      <c r="J63" s="114">
        <f>SUM(J62)</f>
        <v>8689</v>
      </c>
      <c r="K63" s="161"/>
      <c r="L63" s="162"/>
      <c r="M63" s="163"/>
      <c r="N63" s="576"/>
      <c r="O63" s="564"/>
    </row>
    <row r="64" spans="1:15" ht="63" customHeight="1" x14ac:dyDescent="0.25">
      <c r="A64" s="870" t="s">
        <v>18</v>
      </c>
      <c r="B64" s="116" t="s">
        <v>58</v>
      </c>
      <c r="C64" s="958" t="s">
        <v>88</v>
      </c>
      <c r="D64" s="962" t="s">
        <v>89</v>
      </c>
      <c r="E64" s="945" t="s">
        <v>90</v>
      </c>
      <c r="F64" s="960">
        <v>2</v>
      </c>
      <c r="G64" s="154" t="s">
        <v>28</v>
      </c>
      <c r="H64" s="180">
        <v>127027</v>
      </c>
      <c r="I64" s="143">
        <f>438.6/3.4528*1000-30283</f>
        <v>96744.340129749777</v>
      </c>
      <c r="J64" s="155">
        <v>71777</v>
      </c>
      <c r="K64" s="1134" t="s">
        <v>91</v>
      </c>
      <c r="L64" s="530">
        <f>24+29</f>
        <v>53</v>
      </c>
      <c r="M64" s="531">
        <v>0</v>
      </c>
      <c r="N64" s="780" t="s">
        <v>233</v>
      </c>
      <c r="O64" s="781"/>
    </row>
    <row r="65" spans="1:20" ht="15.75" thickBot="1" x14ac:dyDescent="0.3">
      <c r="A65" s="871"/>
      <c r="B65" s="135"/>
      <c r="C65" s="959"/>
      <c r="D65" s="963"/>
      <c r="E65" s="956"/>
      <c r="F65" s="961"/>
      <c r="G65" s="160" t="s">
        <v>57</v>
      </c>
      <c r="H65" s="181">
        <f>H64</f>
        <v>127027</v>
      </c>
      <c r="I65" s="99">
        <f>I64</f>
        <v>96744.340129749777</v>
      </c>
      <c r="J65" s="99">
        <f>J64</f>
        <v>71777</v>
      </c>
      <c r="K65" s="1135"/>
      <c r="L65" s="532"/>
      <c r="M65" s="533"/>
      <c r="N65" s="782"/>
      <c r="O65" s="783"/>
    </row>
    <row r="66" spans="1:20" ht="15.75" thickBot="1" x14ac:dyDescent="0.3">
      <c r="A66" s="139" t="s">
        <v>18</v>
      </c>
      <c r="B66" s="183" t="s">
        <v>58</v>
      </c>
      <c r="C66" s="810" t="s">
        <v>74</v>
      </c>
      <c r="D66" s="810"/>
      <c r="E66" s="810"/>
      <c r="F66" s="810"/>
      <c r="G66" s="810"/>
      <c r="H66" s="136">
        <f>H65+H63+H61+H59+H56+H54+H52</f>
        <v>374281</v>
      </c>
      <c r="I66" s="137">
        <f>I65+I63+I61+I59+I56+I54+I52</f>
        <v>163965.14643188138</v>
      </c>
      <c r="J66" s="184">
        <f>J56+J61+J59+J54+J52+J63+J65</f>
        <v>159453</v>
      </c>
      <c r="K66" s="185"/>
      <c r="L66" s="1136"/>
      <c r="M66" s="1136"/>
      <c r="N66" s="1136"/>
      <c r="O66" s="1137"/>
    </row>
    <row r="67" spans="1:20" ht="15.75" thickBot="1" x14ac:dyDescent="0.3">
      <c r="A67" s="115" t="s">
        <v>18</v>
      </c>
      <c r="B67" s="936" t="s">
        <v>92</v>
      </c>
      <c r="C67" s="937"/>
      <c r="D67" s="937"/>
      <c r="E67" s="937"/>
      <c r="F67" s="937"/>
      <c r="G67" s="937"/>
      <c r="H67" s="186">
        <f>H66+H49</f>
        <v>57601072</v>
      </c>
      <c r="I67" s="187">
        <f>I66+I49</f>
        <v>59001898.075996287</v>
      </c>
      <c r="J67" s="188">
        <f>J66+J49</f>
        <v>57967507</v>
      </c>
      <c r="K67" s="1138"/>
      <c r="L67" s="1139"/>
      <c r="M67" s="1139"/>
      <c r="N67" s="1139"/>
      <c r="O67" s="1140"/>
    </row>
    <row r="68" spans="1:20" ht="57" customHeight="1" x14ac:dyDescent="0.25">
      <c r="A68" s="874" t="s">
        <v>58</v>
      </c>
      <c r="B68" s="930" t="s">
        <v>93</v>
      </c>
      <c r="C68" s="931"/>
      <c r="D68" s="931"/>
      <c r="E68" s="931"/>
      <c r="F68" s="931"/>
      <c r="G68" s="931"/>
      <c r="H68" s="931"/>
      <c r="I68" s="931"/>
      <c r="J68" s="931"/>
      <c r="K68" s="190" t="s">
        <v>94</v>
      </c>
      <c r="L68" s="478">
        <v>7</v>
      </c>
      <c r="M68" s="500">
        <v>17</v>
      </c>
      <c r="N68" s="586"/>
      <c r="O68" s="587" t="s">
        <v>234</v>
      </c>
    </row>
    <row r="69" spans="1:20" ht="42" customHeight="1" x14ac:dyDescent="0.25">
      <c r="A69" s="929"/>
      <c r="B69" s="932"/>
      <c r="C69" s="933"/>
      <c r="D69" s="933"/>
      <c r="E69" s="933"/>
      <c r="F69" s="933"/>
      <c r="G69" s="933"/>
      <c r="H69" s="933"/>
      <c r="I69" s="933"/>
      <c r="J69" s="933"/>
      <c r="K69" s="191" t="s">
        <v>95</v>
      </c>
      <c r="L69" s="479">
        <v>1</v>
      </c>
      <c r="M69" s="496">
        <v>1</v>
      </c>
      <c r="N69" s="192" t="s">
        <v>227</v>
      </c>
      <c r="O69" s="193"/>
    </row>
    <row r="70" spans="1:20" ht="44.25" customHeight="1" x14ac:dyDescent="0.25">
      <c r="A70" s="929"/>
      <c r="B70" s="932"/>
      <c r="C70" s="933"/>
      <c r="D70" s="933"/>
      <c r="E70" s="933"/>
      <c r="F70" s="933"/>
      <c r="G70" s="933"/>
      <c r="H70" s="933"/>
      <c r="I70" s="933"/>
      <c r="J70" s="933"/>
      <c r="K70" s="191" t="s">
        <v>96</v>
      </c>
      <c r="L70" s="479">
        <v>320</v>
      </c>
      <c r="M70" s="496">
        <v>40</v>
      </c>
      <c r="N70" s="767" t="s">
        <v>228</v>
      </c>
      <c r="O70" s="768"/>
    </row>
    <row r="71" spans="1:20" ht="43.5" customHeight="1" x14ac:dyDescent="0.25">
      <c r="A71" s="929"/>
      <c r="B71" s="932"/>
      <c r="C71" s="933"/>
      <c r="D71" s="933"/>
      <c r="E71" s="933"/>
      <c r="F71" s="933"/>
      <c r="G71" s="933"/>
      <c r="H71" s="933"/>
      <c r="I71" s="933"/>
      <c r="J71" s="933"/>
      <c r="K71" s="191" t="s">
        <v>97</v>
      </c>
      <c r="L71" s="479">
        <v>9</v>
      </c>
      <c r="M71" s="496">
        <v>9</v>
      </c>
      <c r="N71" s="192"/>
      <c r="O71" s="193"/>
    </row>
    <row r="72" spans="1:20" ht="42.75" customHeight="1" thickBot="1" x14ac:dyDescent="0.3">
      <c r="A72" s="875"/>
      <c r="B72" s="934"/>
      <c r="C72" s="935"/>
      <c r="D72" s="935"/>
      <c r="E72" s="935"/>
      <c r="F72" s="935"/>
      <c r="G72" s="935"/>
      <c r="H72" s="935"/>
      <c r="I72" s="935"/>
      <c r="J72" s="935"/>
      <c r="K72" s="194" t="s">
        <v>98</v>
      </c>
      <c r="L72" s="480">
        <v>6</v>
      </c>
      <c r="M72" s="501">
        <v>0</v>
      </c>
      <c r="N72" s="765" t="s">
        <v>235</v>
      </c>
      <c r="O72" s="766"/>
    </row>
    <row r="73" spans="1:20" ht="15.75" thickBot="1" x14ac:dyDescent="0.3">
      <c r="A73" s="111" t="s">
        <v>58</v>
      </c>
      <c r="B73" s="195" t="s">
        <v>18</v>
      </c>
      <c r="C73" s="1128" t="s">
        <v>99</v>
      </c>
      <c r="D73" s="1129"/>
      <c r="E73" s="1129"/>
      <c r="F73" s="1129"/>
      <c r="G73" s="1129"/>
      <c r="H73" s="1129"/>
      <c r="I73" s="1129"/>
      <c r="J73" s="1129"/>
      <c r="K73" s="1129"/>
      <c r="L73" s="1129"/>
      <c r="M73" s="1129"/>
      <c r="N73" s="1129"/>
      <c r="O73" s="1130"/>
    </row>
    <row r="74" spans="1:20" ht="30.75" customHeight="1" x14ac:dyDescent="0.25">
      <c r="A74" s="124" t="s">
        <v>58</v>
      </c>
      <c r="B74" s="116" t="s">
        <v>18</v>
      </c>
      <c r="C74" s="196" t="s">
        <v>18</v>
      </c>
      <c r="D74" s="197" t="s">
        <v>100</v>
      </c>
      <c r="E74" s="198"/>
      <c r="F74" s="199"/>
      <c r="G74" s="200"/>
      <c r="H74" s="201"/>
      <c r="I74" s="143"/>
      <c r="J74" s="144"/>
      <c r="K74" s="202"/>
      <c r="L74" s="203"/>
      <c r="M74" s="204"/>
      <c r="N74" s="588"/>
      <c r="O74" s="589"/>
    </row>
    <row r="75" spans="1:20" ht="24.75" customHeight="1" x14ac:dyDescent="0.25">
      <c r="A75" s="205"/>
      <c r="B75" s="206"/>
      <c r="C75" s="207"/>
      <c r="D75" s="918" t="s">
        <v>101</v>
      </c>
      <c r="E75" s="208" t="s">
        <v>102</v>
      </c>
      <c r="F75" s="209">
        <v>5</v>
      </c>
      <c r="G75" s="210" t="s">
        <v>28</v>
      </c>
      <c r="H75" s="211">
        <v>266856</v>
      </c>
      <c r="I75" s="30">
        <v>266856</v>
      </c>
      <c r="J75" s="212">
        <v>266742</v>
      </c>
      <c r="K75" s="1131" t="s">
        <v>103</v>
      </c>
      <c r="L75" s="213"/>
      <c r="M75" s="518"/>
      <c r="N75" s="590"/>
      <c r="O75" s="1141"/>
    </row>
    <row r="76" spans="1:20" x14ac:dyDescent="0.25">
      <c r="A76" s="205"/>
      <c r="B76" s="206"/>
      <c r="C76" s="207"/>
      <c r="D76" s="901"/>
      <c r="E76" s="27"/>
      <c r="F76" s="215"/>
      <c r="G76" s="216" t="s">
        <v>104</v>
      </c>
      <c r="H76" s="211">
        <v>0</v>
      </c>
      <c r="I76" s="30">
        <v>158937</v>
      </c>
      <c r="J76" s="212">
        <v>158937</v>
      </c>
      <c r="K76" s="1132"/>
      <c r="L76" s="220">
        <v>100</v>
      </c>
      <c r="M76" s="519">
        <v>100</v>
      </c>
      <c r="N76" s="591"/>
      <c r="O76" s="1142"/>
    </row>
    <row r="77" spans="1:20" x14ac:dyDescent="0.25">
      <c r="A77" s="205"/>
      <c r="B77" s="206"/>
      <c r="C77" s="207"/>
      <c r="D77" s="901"/>
      <c r="E77" s="27"/>
      <c r="F77" s="215"/>
      <c r="G77" s="216" t="s">
        <v>105</v>
      </c>
      <c r="H77" s="219">
        <v>319422</v>
      </c>
      <c r="I77" s="28">
        <f>1102.9/3.4528*1000</f>
        <v>319421.9184430028</v>
      </c>
      <c r="J77" s="31">
        <v>325345</v>
      </c>
      <c r="K77" s="1132"/>
      <c r="M77" s="645"/>
      <c r="N77" s="592"/>
      <c r="O77" s="1142"/>
    </row>
    <row r="78" spans="1:20" x14ac:dyDescent="0.25">
      <c r="A78" s="205"/>
      <c r="B78" s="206"/>
      <c r="C78" s="207"/>
      <c r="D78" s="901"/>
      <c r="E78" s="29"/>
      <c r="F78" s="221"/>
      <c r="G78" s="222" t="s">
        <v>57</v>
      </c>
      <c r="H78" s="223">
        <f>SUM(H75:H77)</f>
        <v>586278</v>
      </c>
      <c r="I78" s="224">
        <f>SUM(I75:I77)</f>
        <v>745214.91844300274</v>
      </c>
      <c r="J78" s="225">
        <f>SUM(J75:J77)</f>
        <v>751024</v>
      </c>
      <c r="K78" s="226"/>
      <c r="L78" s="227"/>
      <c r="M78" s="515"/>
      <c r="N78" s="593"/>
      <c r="O78" s="594"/>
    </row>
    <row r="79" spans="1:20" ht="33.75" customHeight="1" x14ac:dyDescent="0.25">
      <c r="A79" s="205"/>
      <c r="B79" s="206"/>
      <c r="C79" s="207"/>
      <c r="D79" s="918" t="s">
        <v>106</v>
      </c>
      <c r="E79" s="208" t="s">
        <v>102</v>
      </c>
      <c r="F79" s="209">
        <v>5</v>
      </c>
      <c r="G79" s="216" t="s">
        <v>104</v>
      </c>
      <c r="H79" s="219">
        <v>7183</v>
      </c>
      <c r="I79" s="28">
        <v>7183</v>
      </c>
      <c r="J79" s="212">
        <v>7158</v>
      </c>
      <c r="K79" s="920" t="s">
        <v>107</v>
      </c>
      <c r="L79" s="228">
        <v>100</v>
      </c>
      <c r="M79" s="520">
        <v>100</v>
      </c>
      <c r="N79" s="590"/>
      <c r="O79" s="525"/>
    </row>
    <row r="80" spans="1:20" ht="33.75" customHeight="1" x14ac:dyDescent="0.25">
      <c r="A80" s="205"/>
      <c r="B80" s="206"/>
      <c r="C80" s="207"/>
      <c r="D80" s="901"/>
      <c r="E80" s="208" t="s">
        <v>108</v>
      </c>
      <c r="F80" s="215"/>
      <c r="G80" s="210" t="s">
        <v>28</v>
      </c>
      <c r="H80" s="211">
        <v>0</v>
      </c>
      <c r="I80" s="30">
        <v>2259</v>
      </c>
      <c r="J80" s="31">
        <v>1848</v>
      </c>
      <c r="K80" s="921"/>
      <c r="L80" s="229"/>
      <c r="M80" s="521"/>
      <c r="N80" s="591"/>
      <c r="O80" s="526"/>
      <c r="T80" s="437"/>
    </row>
    <row r="81" spans="1:20" x14ac:dyDescent="0.25">
      <c r="A81" s="205"/>
      <c r="B81" s="206"/>
      <c r="C81" s="361"/>
      <c r="D81" s="901"/>
      <c r="E81" s="27"/>
      <c r="F81" s="215"/>
      <c r="G81" s="481" t="s">
        <v>57</v>
      </c>
      <c r="H81" s="482">
        <f>SUM(H79:H80)</f>
        <v>7183</v>
      </c>
      <c r="I81" s="483">
        <f>SUM(I79:I80)</f>
        <v>9442</v>
      </c>
      <c r="J81" s="484">
        <f>SUM(J79:J80)</f>
        <v>9006</v>
      </c>
      <c r="K81" s="226"/>
      <c r="L81" s="230"/>
      <c r="M81" s="516"/>
      <c r="N81" s="595"/>
      <c r="O81" s="526"/>
    </row>
    <row r="82" spans="1:20" ht="41.25" customHeight="1" x14ac:dyDescent="0.25">
      <c r="A82" s="205"/>
      <c r="B82" s="206"/>
      <c r="C82" s="207"/>
      <c r="D82" s="918" t="s">
        <v>109</v>
      </c>
      <c r="E82" s="208" t="s">
        <v>102</v>
      </c>
      <c r="F82" s="209">
        <v>5</v>
      </c>
      <c r="G82" s="210" t="s">
        <v>28</v>
      </c>
      <c r="H82" s="219">
        <v>0</v>
      </c>
      <c r="I82" s="30">
        <v>3633</v>
      </c>
      <c r="J82" s="212">
        <v>3632</v>
      </c>
      <c r="K82" s="920" t="s">
        <v>107</v>
      </c>
      <c r="L82" s="228">
        <v>100</v>
      </c>
      <c r="M82" s="520">
        <v>100</v>
      </c>
      <c r="N82" s="590"/>
      <c r="O82" s="525"/>
    </row>
    <row r="83" spans="1:20" x14ac:dyDescent="0.25">
      <c r="A83" s="205"/>
      <c r="B83" s="206"/>
      <c r="C83" s="207"/>
      <c r="D83" s="919"/>
      <c r="E83" s="231" t="s">
        <v>108</v>
      </c>
      <c r="F83" s="221"/>
      <c r="G83" s="222" t="s">
        <v>57</v>
      </c>
      <c r="H83" s="223">
        <f>SUM(H82:H82)</f>
        <v>0</v>
      </c>
      <c r="I83" s="224">
        <f>SUM(I82:I82)</f>
        <v>3633</v>
      </c>
      <c r="J83" s="225">
        <f>J82</f>
        <v>3632</v>
      </c>
      <c r="K83" s="1133"/>
      <c r="L83" s="227"/>
      <c r="M83" s="515"/>
      <c r="N83" s="593"/>
      <c r="O83" s="594"/>
    </row>
    <row r="84" spans="1:20" ht="15" customHeight="1" x14ac:dyDescent="0.25">
      <c r="A84" s="205"/>
      <c r="B84" s="206"/>
      <c r="C84" s="207"/>
      <c r="D84" s="918" t="s">
        <v>110</v>
      </c>
      <c r="E84" s="208" t="s">
        <v>102</v>
      </c>
      <c r="F84" s="209">
        <v>5</v>
      </c>
      <c r="G84" s="210" t="s">
        <v>28</v>
      </c>
      <c r="H84" s="219">
        <v>0</v>
      </c>
      <c r="I84" s="30">
        <v>8592</v>
      </c>
      <c r="J84" s="212">
        <v>8591</v>
      </c>
      <c r="K84" s="920"/>
      <c r="L84" s="228"/>
      <c r="M84" s="520"/>
      <c r="N84" s="786" t="s">
        <v>225</v>
      </c>
      <c r="O84" s="787"/>
    </row>
    <row r="85" spans="1:20" x14ac:dyDescent="0.25">
      <c r="A85" s="205"/>
      <c r="B85" s="206"/>
      <c r="C85" s="207"/>
      <c r="D85" s="901"/>
      <c r="E85" s="231" t="s">
        <v>108</v>
      </c>
      <c r="F85" s="221"/>
      <c r="G85" s="222" t="s">
        <v>57</v>
      </c>
      <c r="H85" s="223">
        <f>SUM(H84:H84)</f>
        <v>0</v>
      </c>
      <c r="I85" s="224">
        <f>SUM(I84:I84)</f>
        <v>8592</v>
      </c>
      <c r="J85" s="225">
        <f>J84</f>
        <v>8591</v>
      </c>
      <c r="K85" s="921"/>
      <c r="L85" s="230"/>
      <c r="M85" s="516"/>
      <c r="N85" s="788"/>
      <c r="O85" s="789"/>
    </row>
    <row r="86" spans="1:20" ht="15.75" thickBot="1" x14ac:dyDescent="0.3">
      <c r="A86" s="120"/>
      <c r="B86" s="135"/>
      <c r="C86" s="121"/>
      <c r="D86" s="890"/>
      <c r="E86" s="922" t="s">
        <v>111</v>
      </c>
      <c r="F86" s="923"/>
      <c r="G86" s="923"/>
      <c r="H86" s="233">
        <f>H81+H78+H83+H85</f>
        <v>593461</v>
      </c>
      <c r="I86" s="234">
        <f>I81+I78+I83+I85</f>
        <v>766881.91844300274</v>
      </c>
      <c r="J86" s="234">
        <f>J81+J78+J83+J85</f>
        <v>772253</v>
      </c>
      <c r="K86" s="235"/>
      <c r="L86" s="102"/>
      <c r="M86" s="517"/>
      <c r="N86" s="790"/>
      <c r="O86" s="791"/>
    </row>
    <row r="87" spans="1:20" ht="39.75" customHeight="1" x14ac:dyDescent="0.25">
      <c r="A87" s="667" t="s">
        <v>58</v>
      </c>
      <c r="B87" s="669" t="s">
        <v>18</v>
      </c>
      <c r="C87" s="196" t="s">
        <v>58</v>
      </c>
      <c r="D87" s="682" t="s">
        <v>112</v>
      </c>
      <c r="E87" s="236" t="s">
        <v>108</v>
      </c>
      <c r="F87" s="199">
        <v>5</v>
      </c>
      <c r="G87" s="200"/>
      <c r="H87" s="201"/>
      <c r="I87" s="143"/>
      <c r="J87" s="144"/>
      <c r="K87" s="671" t="s">
        <v>113</v>
      </c>
      <c r="L87" s="672">
        <v>5</v>
      </c>
      <c r="M87" s="673">
        <v>0</v>
      </c>
      <c r="N87" s="1109" t="s">
        <v>236</v>
      </c>
      <c r="O87" s="693" t="s">
        <v>220</v>
      </c>
    </row>
    <row r="88" spans="1:20" ht="29.25" customHeight="1" x14ac:dyDescent="0.25">
      <c r="A88" s="668"/>
      <c r="B88" s="666"/>
      <c r="C88" s="665"/>
      <c r="D88" s="882" t="s">
        <v>114</v>
      </c>
      <c r="E88" s="27"/>
      <c r="F88" s="215"/>
      <c r="G88" s="237" t="s">
        <v>28</v>
      </c>
      <c r="H88" s="238">
        <v>8690</v>
      </c>
      <c r="I88" s="40">
        <v>7190</v>
      </c>
      <c r="J88" s="239">
        <v>0</v>
      </c>
      <c r="K88" s="674" t="s">
        <v>115</v>
      </c>
      <c r="L88" s="675"/>
      <c r="M88" s="676"/>
      <c r="N88" s="1110"/>
      <c r="O88" s="792"/>
    </row>
    <row r="89" spans="1:20" ht="28.5" customHeight="1" x14ac:dyDescent="0.25">
      <c r="A89" s="668"/>
      <c r="B89" s="666"/>
      <c r="C89" s="665"/>
      <c r="D89" s="882"/>
      <c r="E89" s="27"/>
      <c r="F89" s="215"/>
      <c r="G89" s="240" t="s">
        <v>105</v>
      </c>
      <c r="H89" s="241"/>
      <c r="I89" s="242"/>
      <c r="J89" s="31"/>
      <c r="K89" s="677" t="s">
        <v>116</v>
      </c>
      <c r="L89" s="675"/>
      <c r="M89" s="678"/>
      <c r="N89" s="1110"/>
      <c r="O89" s="792"/>
    </row>
    <row r="90" spans="1:20" ht="27.75" customHeight="1" x14ac:dyDescent="0.25">
      <c r="A90" s="718"/>
      <c r="B90" s="719"/>
      <c r="C90" s="715"/>
      <c r="D90" s="924"/>
      <c r="E90" s="27"/>
      <c r="F90" s="215"/>
      <c r="G90" s="244" t="s">
        <v>57</v>
      </c>
      <c r="H90" s="487">
        <f>SUM(H88:H89)</f>
        <v>8690</v>
      </c>
      <c r="I90" s="245">
        <f>SUM(I88:I89)</f>
        <v>7190</v>
      </c>
      <c r="J90" s="246">
        <f>SUM(J88:J89)</f>
        <v>0</v>
      </c>
      <c r="K90" s="679" t="s">
        <v>117</v>
      </c>
      <c r="L90" s="680"/>
      <c r="M90" s="681"/>
      <c r="N90" s="1111"/>
      <c r="O90" s="793"/>
    </row>
    <row r="91" spans="1:20" ht="27.75" customHeight="1" x14ac:dyDescent="0.25">
      <c r="A91" s="232"/>
      <c r="B91" s="206"/>
      <c r="C91" s="925"/>
      <c r="D91" s="882" t="s">
        <v>118</v>
      </c>
      <c r="E91" s="249"/>
      <c r="F91" s="927"/>
      <c r="G91" s="237" t="s">
        <v>28</v>
      </c>
      <c r="H91" s="485">
        <v>0</v>
      </c>
      <c r="I91" s="259">
        <v>23474</v>
      </c>
      <c r="J91" s="76">
        <v>22753</v>
      </c>
      <c r="K91" s="486" t="s">
        <v>119</v>
      </c>
      <c r="L91" s="476">
        <v>1</v>
      </c>
      <c r="M91" s="522">
        <v>1</v>
      </c>
      <c r="N91" s="528"/>
      <c r="O91" s="527"/>
    </row>
    <row r="92" spans="1:20" ht="17.25" customHeight="1" x14ac:dyDescent="0.25">
      <c r="A92" s="232"/>
      <c r="B92" s="206"/>
      <c r="C92" s="925"/>
      <c r="D92" s="882"/>
      <c r="E92" s="249"/>
      <c r="F92" s="927"/>
      <c r="G92" s="240" t="s">
        <v>120</v>
      </c>
      <c r="H92" s="241">
        <v>223834</v>
      </c>
      <c r="I92" s="242"/>
      <c r="J92" s="513"/>
      <c r="K92" s="928" t="s">
        <v>121</v>
      </c>
      <c r="L92" s="217">
        <v>50</v>
      </c>
      <c r="M92" s="218">
        <v>76</v>
      </c>
      <c r="N92" s="1114" t="s">
        <v>237</v>
      </c>
      <c r="O92" s="596"/>
    </row>
    <row r="93" spans="1:20" x14ac:dyDescent="0.25">
      <c r="A93" s="232"/>
      <c r="B93" s="206"/>
      <c r="C93" s="925"/>
      <c r="D93" s="882"/>
      <c r="E93" s="250"/>
      <c r="F93" s="927"/>
      <c r="G93" s="251" t="s">
        <v>57</v>
      </c>
      <c r="H93" s="252">
        <f>SUM(H91:H92)</f>
        <v>223834</v>
      </c>
      <c r="I93" s="253">
        <f>SUM(I91:I92)</f>
        <v>23474</v>
      </c>
      <c r="J93" s="254">
        <f>SUM(J91:J92)</f>
        <v>22753</v>
      </c>
      <c r="K93" s="928"/>
      <c r="L93" s="217"/>
      <c r="M93" s="218"/>
      <c r="N93" s="1114"/>
      <c r="O93" s="596"/>
    </row>
    <row r="94" spans="1:20" ht="15.75" thickBot="1" x14ac:dyDescent="0.3">
      <c r="A94" s="120"/>
      <c r="B94" s="135"/>
      <c r="C94" s="926"/>
      <c r="D94" s="883"/>
      <c r="E94" s="922" t="s">
        <v>111</v>
      </c>
      <c r="F94" s="923"/>
      <c r="G94" s="923"/>
      <c r="H94" s="113">
        <f>H93+H90</f>
        <v>232524</v>
      </c>
      <c r="I94" s="234">
        <f>I93+I90</f>
        <v>30664</v>
      </c>
      <c r="J94" s="114">
        <f>J93+J90</f>
        <v>22753</v>
      </c>
      <c r="K94" s="235"/>
      <c r="L94" s="102"/>
      <c r="M94" s="104"/>
      <c r="N94" s="1115"/>
      <c r="O94" s="597"/>
      <c r="T94" s="437"/>
    </row>
    <row r="95" spans="1:20" ht="38.25" x14ac:dyDescent="0.25">
      <c r="A95" s="124" t="s">
        <v>58</v>
      </c>
      <c r="B95" s="116" t="s">
        <v>18</v>
      </c>
      <c r="C95" s="196" t="s">
        <v>62</v>
      </c>
      <c r="D95" s="441" t="s">
        <v>122</v>
      </c>
      <c r="E95" s="442"/>
      <c r="F95" s="443"/>
      <c r="G95" s="302"/>
      <c r="H95" s="444"/>
      <c r="I95" s="304"/>
      <c r="J95" s="445"/>
      <c r="K95" s="446"/>
      <c r="L95" s="447"/>
      <c r="M95" s="306"/>
      <c r="N95" s="598"/>
      <c r="O95" s="599"/>
    </row>
    <row r="96" spans="1:20" ht="23.25" customHeight="1" x14ac:dyDescent="0.25">
      <c r="A96" s="205"/>
      <c r="B96" s="206"/>
      <c r="C96" s="69"/>
      <c r="D96" s="918" t="s">
        <v>123</v>
      </c>
      <c r="E96" s="255" t="s">
        <v>102</v>
      </c>
      <c r="F96" s="256">
        <v>5</v>
      </c>
      <c r="G96" s="313" t="s">
        <v>28</v>
      </c>
      <c r="H96" s="314">
        <v>164475</v>
      </c>
      <c r="I96" s="299">
        <v>164651</v>
      </c>
      <c r="J96" s="440">
        <v>164651</v>
      </c>
      <c r="K96" s="899" t="s">
        <v>124</v>
      </c>
      <c r="L96" s="265"/>
      <c r="M96" s="1105"/>
      <c r="N96" s="1116" t="s">
        <v>238</v>
      </c>
      <c r="O96" s="596"/>
      <c r="T96" s="437"/>
    </row>
    <row r="97" spans="1:22" ht="23.25" customHeight="1" x14ac:dyDescent="0.25">
      <c r="A97" s="205"/>
      <c r="B97" s="206"/>
      <c r="C97" s="207"/>
      <c r="D97" s="901"/>
      <c r="E97" s="27"/>
      <c r="F97" s="215"/>
      <c r="G97" s="263" t="s">
        <v>104</v>
      </c>
      <c r="H97" s="261">
        <v>1680</v>
      </c>
      <c r="I97" s="242">
        <v>1680</v>
      </c>
      <c r="J97" s="264">
        <v>1680</v>
      </c>
      <c r="K97" s="899"/>
      <c r="L97" s="265"/>
      <c r="M97" s="1106"/>
      <c r="N97" s="1117"/>
      <c r="O97" s="596"/>
    </row>
    <row r="98" spans="1:22" ht="23.25" customHeight="1" x14ac:dyDescent="0.25">
      <c r="A98" s="205"/>
      <c r="B98" s="206"/>
      <c r="C98" s="207"/>
      <c r="D98" s="901"/>
      <c r="E98" s="27"/>
      <c r="F98" s="215"/>
      <c r="G98" s="267" t="s">
        <v>105</v>
      </c>
      <c r="H98" s="268">
        <v>7443</v>
      </c>
      <c r="I98" s="248">
        <v>7443</v>
      </c>
      <c r="J98" s="262">
        <v>6190</v>
      </c>
      <c r="K98" s="899"/>
      <c r="L98" s="265"/>
      <c r="M98" s="1106"/>
      <c r="N98" s="1117"/>
      <c r="O98" s="596"/>
    </row>
    <row r="99" spans="1:22" ht="23.25" customHeight="1" x14ac:dyDescent="0.25">
      <c r="A99" s="205"/>
      <c r="B99" s="206"/>
      <c r="C99" s="361"/>
      <c r="D99" s="919"/>
      <c r="E99" s="29"/>
      <c r="F99" s="221"/>
      <c r="G99" s="270" t="s">
        <v>57</v>
      </c>
      <c r="H99" s="271">
        <f>SUM(H96:H98)</f>
        <v>173598</v>
      </c>
      <c r="I99" s="245">
        <f>SUM(I96:I98)</f>
        <v>173774</v>
      </c>
      <c r="J99" s="272">
        <f>SUM(J96:J98)</f>
        <v>172521</v>
      </c>
      <c r="K99" s="900"/>
      <c r="L99" s="273">
        <v>100</v>
      </c>
      <c r="M99" s="274">
        <v>100</v>
      </c>
      <c r="N99" s="600"/>
      <c r="O99" s="543"/>
      <c r="U99" s="437"/>
    </row>
    <row r="100" spans="1:22" ht="30" customHeight="1" x14ac:dyDescent="0.25">
      <c r="A100" s="205"/>
      <c r="B100" s="206"/>
      <c r="C100" s="69"/>
      <c r="D100" s="901" t="s">
        <v>125</v>
      </c>
      <c r="E100" s="275" t="s">
        <v>102</v>
      </c>
      <c r="F100" s="215">
        <v>5</v>
      </c>
      <c r="G100" s="257" t="s">
        <v>28</v>
      </c>
      <c r="H100" s="276">
        <v>249623</v>
      </c>
      <c r="I100" s="259">
        <v>323288</v>
      </c>
      <c r="J100" s="53">
        <v>290444</v>
      </c>
      <c r="K100" s="277" t="s">
        <v>119</v>
      </c>
      <c r="L100" s="476" t="s">
        <v>126</v>
      </c>
      <c r="M100" s="523">
        <v>1</v>
      </c>
      <c r="N100" s="514"/>
      <c r="O100" s="1107"/>
    </row>
    <row r="101" spans="1:22" ht="19.5" customHeight="1" x14ac:dyDescent="0.25">
      <c r="A101" s="205"/>
      <c r="B101" s="206"/>
      <c r="C101" s="69"/>
      <c r="D101" s="901"/>
      <c r="E101" s="275"/>
      <c r="F101" s="215"/>
      <c r="G101" s="270" t="s">
        <v>57</v>
      </c>
      <c r="H101" s="271">
        <f>H100</f>
        <v>249623</v>
      </c>
      <c r="I101" s="245">
        <f>I100</f>
        <v>323288</v>
      </c>
      <c r="J101" s="278">
        <f>SUM(J100)</f>
        <v>290444</v>
      </c>
      <c r="K101" s="916" t="s">
        <v>127</v>
      </c>
      <c r="L101" s="436">
        <v>100</v>
      </c>
      <c r="M101" s="214">
        <v>100</v>
      </c>
      <c r="N101" s="1112"/>
      <c r="O101" s="1108"/>
    </row>
    <row r="102" spans="1:22" ht="15.75" thickBot="1" x14ac:dyDescent="0.3">
      <c r="A102" s="120"/>
      <c r="B102" s="135"/>
      <c r="C102" s="112"/>
      <c r="D102" s="279"/>
      <c r="E102" s="902" t="s">
        <v>111</v>
      </c>
      <c r="F102" s="903"/>
      <c r="G102" s="904"/>
      <c r="H102" s="98">
        <f>H101+H99</f>
        <v>423221</v>
      </c>
      <c r="I102" s="99">
        <f>I101+I99</f>
        <v>497062</v>
      </c>
      <c r="J102" s="98">
        <f>J101+J99</f>
        <v>462965</v>
      </c>
      <c r="K102" s="917"/>
      <c r="L102" s="280"/>
      <c r="M102" s="646"/>
      <c r="N102" s="1113"/>
      <c r="O102" s="504"/>
    </row>
    <row r="103" spans="1:22" x14ac:dyDescent="0.25">
      <c r="A103" s="124" t="s">
        <v>58</v>
      </c>
      <c r="B103" s="116" t="s">
        <v>18</v>
      </c>
      <c r="C103" s="281" t="s">
        <v>65</v>
      </c>
      <c r="D103" s="905" t="s">
        <v>128</v>
      </c>
      <c r="E103" s="906" t="s">
        <v>129</v>
      </c>
      <c r="F103" s="908">
        <v>2</v>
      </c>
      <c r="G103" s="142" t="s">
        <v>28</v>
      </c>
      <c r="H103" s="282">
        <v>14481</v>
      </c>
      <c r="I103" s="143">
        <f>50/3.4528*1000</f>
        <v>14481.00092678406</v>
      </c>
      <c r="J103" s="283">
        <v>14481</v>
      </c>
      <c r="K103" s="911" t="s">
        <v>49</v>
      </c>
      <c r="L103" s="284">
        <v>3</v>
      </c>
      <c r="M103" s="285">
        <v>3</v>
      </c>
      <c r="N103" s="601"/>
      <c r="O103" s="589"/>
    </row>
    <row r="104" spans="1:22" ht="20.25" customHeight="1" x14ac:dyDescent="0.25">
      <c r="A104" s="205"/>
      <c r="B104" s="206"/>
      <c r="C104" s="82"/>
      <c r="D104" s="882"/>
      <c r="E104" s="907"/>
      <c r="F104" s="909"/>
      <c r="G104" s="257"/>
      <c r="H104" s="258"/>
      <c r="I104" s="259"/>
      <c r="J104" s="49"/>
      <c r="K104" s="912"/>
      <c r="L104" s="265"/>
      <c r="M104" s="266"/>
      <c r="N104" s="602"/>
      <c r="O104" s="596"/>
    </row>
    <row r="105" spans="1:22" ht="15.75" thickBot="1" x14ac:dyDescent="0.3">
      <c r="A105" s="205"/>
      <c r="B105" s="206"/>
      <c r="C105" s="82"/>
      <c r="D105" s="883"/>
      <c r="E105" s="287" t="s">
        <v>130</v>
      </c>
      <c r="F105" s="910"/>
      <c r="G105" s="97" t="s">
        <v>57</v>
      </c>
      <c r="H105" s="113">
        <f>SUM(H103:H104)</f>
        <v>14481</v>
      </c>
      <c r="I105" s="99">
        <f>I103</f>
        <v>14481.00092678406</v>
      </c>
      <c r="J105" s="99">
        <f>J103</f>
        <v>14481</v>
      </c>
      <c r="K105" s="913"/>
      <c r="L105" s="288"/>
      <c r="M105" s="289"/>
      <c r="N105" s="603"/>
      <c r="O105" s="597"/>
    </row>
    <row r="106" spans="1:22" ht="25.5" x14ac:dyDescent="0.25">
      <c r="A106" s="189" t="s">
        <v>58</v>
      </c>
      <c r="B106" s="330" t="s">
        <v>18</v>
      </c>
      <c r="C106" s="281" t="s">
        <v>68</v>
      </c>
      <c r="D106" s="291" t="s">
        <v>131</v>
      </c>
      <c r="E106" s="448"/>
      <c r="F106" s="914">
        <v>2</v>
      </c>
      <c r="G106" s="142"/>
      <c r="H106" s="201"/>
      <c r="I106" s="143"/>
      <c r="J106" s="283"/>
      <c r="K106" s="292"/>
      <c r="L106" s="284"/>
      <c r="M106" s="286"/>
      <c r="N106" s="601"/>
      <c r="O106" s="589"/>
    </row>
    <row r="107" spans="1:22" ht="56.25" customHeight="1" x14ac:dyDescent="0.25">
      <c r="A107" s="205"/>
      <c r="B107" s="206"/>
      <c r="C107" s="82"/>
      <c r="D107" s="293" t="s">
        <v>132</v>
      </c>
      <c r="E107" s="449"/>
      <c r="F107" s="915"/>
      <c r="G107" s="260" t="s">
        <v>28</v>
      </c>
      <c r="H107" s="261">
        <v>28962</v>
      </c>
      <c r="I107" s="242">
        <f>100/3.4528*1000</f>
        <v>28962.001853568119</v>
      </c>
      <c r="J107" s="294">
        <v>28962</v>
      </c>
      <c r="K107" s="295" t="s">
        <v>133</v>
      </c>
      <c r="L107" s="296"/>
      <c r="M107" s="297"/>
      <c r="N107" s="604"/>
      <c r="O107" s="605"/>
    </row>
    <row r="108" spans="1:22" ht="70.5" customHeight="1" x14ac:dyDescent="0.25">
      <c r="A108" s="720"/>
      <c r="B108" s="719"/>
      <c r="C108" s="36"/>
      <c r="D108" s="293" t="s">
        <v>134</v>
      </c>
      <c r="E108" s="449"/>
      <c r="F108" s="915"/>
      <c r="G108" s="260" t="s">
        <v>28</v>
      </c>
      <c r="H108" s="298">
        <v>0</v>
      </c>
      <c r="I108" s="299">
        <v>30000</v>
      </c>
      <c r="J108" s="300">
        <v>30000</v>
      </c>
      <c r="K108" s="295" t="s">
        <v>135</v>
      </c>
      <c r="L108" s="492">
        <v>100</v>
      </c>
      <c r="M108" s="524">
        <v>100</v>
      </c>
      <c r="N108" s="604"/>
      <c r="O108" s="605"/>
      <c r="V108" s="437"/>
    </row>
    <row r="109" spans="1:22" ht="39" customHeight="1" x14ac:dyDescent="0.25">
      <c r="A109" s="720"/>
      <c r="B109" s="719"/>
      <c r="C109" s="82"/>
      <c r="D109" s="882" t="s">
        <v>136</v>
      </c>
      <c r="E109" s="449"/>
      <c r="F109" s="488"/>
      <c r="G109" s="313" t="s">
        <v>28</v>
      </c>
      <c r="H109" s="298">
        <v>0</v>
      </c>
      <c r="I109" s="299">
        <v>6030</v>
      </c>
      <c r="J109" s="300">
        <v>6030</v>
      </c>
      <c r="K109" s="490" t="s">
        <v>49</v>
      </c>
      <c r="L109" s="265">
        <v>1</v>
      </c>
      <c r="M109" s="714">
        <v>1</v>
      </c>
      <c r="N109" s="602"/>
      <c r="O109" s="596"/>
    </row>
    <row r="110" spans="1:22" ht="15.75" thickBot="1" x14ac:dyDescent="0.3">
      <c r="A110" s="721"/>
      <c r="B110" s="723"/>
      <c r="C110" s="734"/>
      <c r="D110" s="883"/>
      <c r="E110" s="717"/>
      <c r="F110" s="489"/>
      <c r="G110" s="318" t="s">
        <v>57</v>
      </c>
      <c r="H110" s="319">
        <f>SUM(H107:H109)</f>
        <v>28962</v>
      </c>
      <c r="I110" s="320">
        <f>SUM(I106:I109)</f>
        <v>64992.001853568116</v>
      </c>
      <c r="J110" s="320">
        <f>SUM(J106:J109)</f>
        <v>64992</v>
      </c>
      <c r="K110" s="722"/>
      <c r="L110" s="288"/>
      <c r="M110" s="290"/>
      <c r="N110" s="603"/>
      <c r="O110" s="597"/>
    </row>
    <row r="111" spans="1:22" ht="29.25" customHeight="1" x14ac:dyDescent="0.25">
      <c r="A111" s="124" t="s">
        <v>58</v>
      </c>
      <c r="B111" s="116" t="s">
        <v>18</v>
      </c>
      <c r="C111" s="107" t="s">
        <v>71</v>
      </c>
      <c r="D111" s="895" t="s">
        <v>137</v>
      </c>
      <c r="E111" s="453" t="s">
        <v>102</v>
      </c>
      <c r="F111" s="301">
        <v>6</v>
      </c>
      <c r="G111" s="302" t="s">
        <v>138</v>
      </c>
      <c r="H111" s="303">
        <v>257936</v>
      </c>
      <c r="I111" s="304">
        <f>257936-122094</f>
        <v>135842</v>
      </c>
      <c r="J111" s="305">
        <v>25147.17</v>
      </c>
      <c r="K111" s="650" t="s">
        <v>119</v>
      </c>
      <c r="L111" s="651">
        <v>100</v>
      </c>
      <c r="M111" s="652">
        <v>100</v>
      </c>
      <c r="N111" s="653"/>
      <c r="O111" s="654"/>
    </row>
    <row r="112" spans="1:22" ht="36.75" customHeight="1" x14ac:dyDescent="0.25">
      <c r="A112" s="205"/>
      <c r="B112" s="206"/>
      <c r="C112" s="69"/>
      <c r="D112" s="882"/>
      <c r="E112" s="896" t="s">
        <v>139</v>
      </c>
      <c r="F112" s="307">
        <v>5</v>
      </c>
      <c r="G112" s="308" t="s">
        <v>140</v>
      </c>
      <c r="H112" s="247">
        <v>0</v>
      </c>
      <c r="I112" s="248">
        <v>223048</v>
      </c>
      <c r="J112" s="309">
        <v>0</v>
      </c>
      <c r="K112" s="897" t="s">
        <v>141</v>
      </c>
      <c r="L112" s="655">
        <v>10</v>
      </c>
      <c r="M112" s="656">
        <v>0</v>
      </c>
      <c r="N112" s="769" t="s">
        <v>239</v>
      </c>
      <c r="O112" s="770"/>
    </row>
    <row r="113" spans="1:24" ht="15.75" thickBot="1" x14ac:dyDescent="0.3">
      <c r="A113" s="120"/>
      <c r="B113" s="135"/>
      <c r="C113" s="112"/>
      <c r="D113" s="883"/>
      <c r="E113" s="880"/>
      <c r="F113" s="310"/>
      <c r="G113" s="311" t="s">
        <v>57</v>
      </c>
      <c r="H113" s="113">
        <f>SUM(H111:H112)</f>
        <v>257936</v>
      </c>
      <c r="I113" s="99">
        <f>SUM(I111:I112)</f>
        <v>358890</v>
      </c>
      <c r="J113" s="114">
        <f>SUM(J111:J112)</f>
        <v>25147.17</v>
      </c>
      <c r="K113" s="898"/>
      <c r="L113" s="657"/>
      <c r="M113" s="658"/>
      <c r="N113" s="771"/>
      <c r="O113" s="772"/>
    </row>
    <row r="114" spans="1:24" ht="27" customHeight="1" x14ac:dyDescent="0.25">
      <c r="A114" s="205" t="s">
        <v>58</v>
      </c>
      <c r="B114" s="206" t="s">
        <v>18</v>
      </c>
      <c r="C114" s="69" t="s">
        <v>88</v>
      </c>
      <c r="D114" s="882" t="s">
        <v>142</v>
      </c>
      <c r="E114" s="884"/>
      <c r="F114" s="312">
        <v>6</v>
      </c>
      <c r="G114" s="313" t="s">
        <v>28</v>
      </c>
      <c r="H114" s="314">
        <v>101367</v>
      </c>
      <c r="I114" s="299">
        <f>350/3.4528*1000-13445</f>
        <v>87922.006487488427</v>
      </c>
      <c r="J114" s="300">
        <v>87921</v>
      </c>
      <c r="K114" s="315" t="s">
        <v>143</v>
      </c>
      <c r="L114" s="217">
        <v>100</v>
      </c>
      <c r="M114" s="218">
        <v>100</v>
      </c>
      <c r="N114" s="591"/>
      <c r="O114" s="596"/>
    </row>
    <row r="115" spans="1:24" ht="15.75" thickBot="1" x14ac:dyDescent="0.3">
      <c r="A115" s="316"/>
      <c r="B115" s="135"/>
      <c r="C115" s="121"/>
      <c r="D115" s="883"/>
      <c r="E115" s="885"/>
      <c r="F115" s="317"/>
      <c r="G115" s="318" t="s">
        <v>57</v>
      </c>
      <c r="H115" s="319">
        <f>H114</f>
        <v>101367</v>
      </c>
      <c r="I115" s="320">
        <f>I114</f>
        <v>87922.006487488427</v>
      </c>
      <c r="J115" s="321">
        <f>J114</f>
        <v>87921</v>
      </c>
      <c r="K115" s="322"/>
      <c r="L115" s="288"/>
      <c r="M115" s="290"/>
      <c r="N115" s="603"/>
      <c r="O115" s="597"/>
    </row>
    <row r="116" spans="1:24" ht="15.75" thickBot="1" x14ac:dyDescent="0.3">
      <c r="A116" s="120" t="s">
        <v>58</v>
      </c>
      <c r="B116" s="183" t="s">
        <v>18</v>
      </c>
      <c r="C116" s="809" t="s">
        <v>74</v>
      </c>
      <c r="D116" s="810"/>
      <c r="E116" s="810"/>
      <c r="F116" s="810"/>
      <c r="G116" s="810"/>
      <c r="H116" s="136">
        <f>H115+H113++H110+H105+H102+H94+H86</f>
        <v>1651952</v>
      </c>
      <c r="I116" s="137">
        <f>I115+I113+I110+I105+I102+I94+I86</f>
        <v>1820892.9277108433</v>
      </c>
      <c r="J116" s="323">
        <f>J115+J110+J102+J105+J113+J94+J86</f>
        <v>1450512.17</v>
      </c>
      <c r="K116" s="886"/>
      <c r="L116" s="887"/>
      <c r="M116" s="887"/>
      <c r="N116" s="887"/>
      <c r="O116" s="888"/>
      <c r="T116" s="437"/>
    </row>
    <row r="117" spans="1:24" ht="15.75" thickBot="1" x14ac:dyDescent="0.3">
      <c r="A117" s="232" t="s">
        <v>58</v>
      </c>
      <c r="B117" s="183" t="s">
        <v>58</v>
      </c>
      <c r="C117" s="324" t="s">
        <v>144</v>
      </c>
      <c r="D117" s="325"/>
      <c r="E117" s="325"/>
      <c r="F117" s="326"/>
      <c r="G117" s="327"/>
      <c r="H117" s="328"/>
      <c r="I117" s="328"/>
      <c r="J117" s="329"/>
      <c r="K117" s="325"/>
      <c r="L117" s="325"/>
      <c r="M117" s="326"/>
      <c r="N117" s="606"/>
      <c r="O117" s="607"/>
    </row>
    <row r="118" spans="1:24" ht="23.25" customHeight="1" x14ac:dyDescent="0.25">
      <c r="A118" s="874" t="s">
        <v>58</v>
      </c>
      <c r="B118" s="876" t="s">
        <v>58</v>
      </c>
      <c r="C118" s="117" t="s">
        <v>18</v>
      </c>
      <c r="D118" s="889" t="s">
        <v>145</v>
      </c>
      <c r="E118" s="879" t="s">
        <v>146</v>
      </c>
      <c r="F118" s="891">
        <v>2</v>
      </c>
      <c r="G118" s="331" t="s">
        <v>28</v>
      </c>
      <c r="H118" s="332">
        <v>0</v>
      </c>
      <c r="I118" s="165">
        <v>5000</v>
      </c>
      <c r="J118" s="144">
        <v>4978</v>
      </c>
      <c r="K118" s="893" t="s">
        <v>147</v>
      </c>
      <c r="L118" s="333">
        <v>40</v>
      </c>
      <c r="M118" s="334">
        <v>40</v>
      </c>
      <c r="N118" s="608"/>
      <c r="O118" s="609"/>
    </row>
    <row r="119" spans="1:24" ht="15.75" thickBot="1" x14ac:dyDescent="0.3">
      <c r="A119" s="875"/>
      <c r="B119" s="877"/>
      <c r="C119" s="121"/>
      <c r="D119" s="890"/>
      <c r="E119" s="880"/>
      <c r="F119" s="892"/>
      <c r="G119" s="311" t="s">
        <v>57</v>
      </c>
      <c r="H119" s="113">
        <f>H118</f>
        <v>0</v>
      </c>
      <c r="I119" s="99">
        <f>I118</f>
        <v>5000</v>
      </c>
      <c r="J119" s="114">
        <f>SUM(J118)</f>
        <v>4978</v>
      </c>
      <c r="K119" s="894"/>
      <c r="L119" s="335"/>
      <c r="M119" s="644"/>
      <c r="N119" s="569"/>
      <c r="O119" s="570"/>
    </row>
    <row r="120" spans="1:24" ht="19.5" customHeight="1" x14ac:dyDescent="0.25">
      <c r="A120" s="115" t="s">
        <v>58</v>
      </c>
      <c r="B120" s="116" t="s">
        <v>58</v>
      </c>
      <c r="C120" s="117" t="s">
        <v>58</v>
      </c>
      <c r="D120" s="794" t="s">
        <v>148</v>
      </c>
      <c r="E120" s="356"/>
      <c r="F120" s="796">
        <v>2</v>
      </c>
      <c r="G120" s="336" t="s">
        <v>28</v>
      </c>
      <c r="H120" s="337">
        <v>306997</v>
      </c>
      <c r="I120" s="13">
        <f>513107+30283</f>
        <v>543390</v>
      </c>
      <c r="J120" s="338">
        <v>541776</v>
      </c>
      <c r="K120" s="339" t="s">
        <v>149</v>
      </c>
      <c r="L120" s="340">
        <f>430+368</f>
        <v>798</v>
      </c>
      <c r="M120" s="341">
        <v>795</v>
      </c>
      <c r="N120" s="610"/>
      <c r="O120" s="611"/>
    </row>
    <row r="121" spans="1:24" ht="42" customHeight="1" x14ac:dyDescent="0.25">
      <c r="A121" s="232"/>
      <c r="B121" s="206"/>
      <c r="C121" s="207"/>
      <c r="D121" s="795"/>
      <c r="E121" s="370"/>
      <c r="F121" s="797"/>
      <c r="G121" s="494"/>
      <c r="H121" s="342"/>
      <c r="I121" s="343"/>
      <c r="J121" s="54"/>
      <c r="K121" s="460" t="s">
        <v>150</v>
      </c>
      <c r="L121" s="461">
        <v>368</v>
      </c>
      <c r="M121" s="462">
        <v>360</v>
      </c>
      <c r="N121" s="612"/>
      <c r="O121" s="613" t="s">
        <v>229</v>
      </c>
    </row>
    <row r="122" spans="1:24" ht="32.25" customHeight="1" x14ac:dyDescent="0.25">
      <c r="A122" s="232"/>
      <c r="B122" s="206"/>
      <c r="C122" s="207"/>
      <c r="D122" s="454"/>
      <c r="E122" s="370"/>
      <c r="F122" s="457"/>
      <c r="G122" s="346"/>
      <c r="H122" s="342"/>
      <c r="I122" s="343"/>
      <c r="J122" s="54"/>
      <c r="K122" s="459" t="s">
        <v>151</v>
      </c>
      <c r="L122" s="344">
        <v>23</v>
      </c>
      <c r="M122" s="345">
        <v>23</v>
      </c>
      <c r="N122" s="614"/>
      <c r="O122" s="613"/>
    </row>
    <row r="123" spans="1:24" ht="31.5" customHeight="1" thickBot="1" x14ac:dyDescent="0.3">
      <c r="A123" s="120"/>
      <c r="B123" s="347"/>
      <c r="C123" s="121"/>
      <c r="D123" s="455"/>
      <c r="E123" s="456"/>
      <c r="F123" s="458"/>
      <c r="G123" s="348" t="s">
        <v>57</v>
      </c>
      <c r="H123" s="349">
        <f>SUM(H120:H122)</f>
        <v>306997</v>
      </c>
      <c r="I123" s="350">
        <f>SUM(I120:I122)</f>
        <v>543390</v>
      </c>
      <c r="J123" s="123">
        <f>SUM(J120:J120)</f>
        <v>541776</v>
      </c>
      <c r="K123" s="351" t="s">
        <v>152</v>
      </c>
      <c r="L123" s="352">
        <v>558</v>
      </c>
      <c r="M123" s="353">
        <v>609</v>
      </c>
      <c r="N123" s="784" t="s">
        <v>240</v>
      </c>
      <c r="O123" s="785"/>
    </row>
    <row r="124" spans="1:24" ht="15.75" thickBot="1" x14ac:dyDescent="0.3">
      <c r="A124" s="139" t="s">
        <v>58</v>
      </c>
      <c r="B124" s="183" t="s">
        <v>58</v>
      </c>
      <c r="C124" s="809" t="s">
        <v>74</v>
      </c>
      <c r="D124" s="810"/>
      <c r="E124" s="810"/>
      <c r="F124" s="810"/>
      <c r="G124" s="810"/>
      <c r="H124" s="136">
        <f>H123+H119</f>
        <v>306997</v>
      </c>
      <c r="I124" s="137">
        <f>I123+I119</f>
        <v>548390</v>
      </c>
      <c r="J124" s="138">
        <f>J123+J119</f>
        <v>546754</v>
      </c>
      <c r="K124" s="811"/>
      <c r="L124" s="812"/>
      <c r="M124" s="812"/>
      <c r="N124" s="812"/>
      <c r="O124" s="813"/>
    </row>
    <row r="125" spans="1:24" ht="15.75" thickBot="1" x14ac:dyDescent="0.3">
      <c r="A125" s="115" t="s">
        <v>58</v>
      </c>
      <c r="B125" s="354" t="s">
        <v>62</v>
      </c>
      <c r="C125" s="814" t="s">
        <v>153</v>
      </c>
      <c r="D125" s="815"/>
      <c r="E125" s="815"/>
      <c r="F125" s="815"/>
      <c r="G125" s="815"/>
      <c r="H125" s="815"/>
      <c r="I125" s="815"/>
      <c r="J125" s="815"/>
      <c r="K125" s="815"/>
      <c r="L125" s="815"/>
      <c r="M125" s="815"/>
      <c r="N125" s="815"/>
      <c r="O125" s="816"/>
      <c r="U125" s="437"/>
    </row>
    <row r="126" spans="1:24" ht="28.5" customHeight="1" x14ac:dyDescent="0.25">
      <c r="A126" s="753" t="s">
        <v>58</v>
      </c>
      <c r="B126" s="739" t="s">
        <v>62</v>
      </c>
      <c r="C126" s="754" t="s">
        <v>18</v>
      </c>
      <c r="D126" s="355" t="s">
        <v>154</v>
      </c>
      <c r="E126" s="695"/>
      <c r="F126" s="696">
        <v>6</v>
      </c>
      <c r="G126" s="391" t="s">
        <v>28</v>
      </c>
      <c r="H126" s="697">
        <v>1463711</v>
      </c>
      <c r="I126" s="698">
        <f>5053.9/3.4528*1000+5145+4025+1700</f>
        <v>1474580.6116774792</v>
      </c>
      <c r="J126" s="305">
        <v>1427011.37</v>
      </c>
      <c r="K126" s="699"/>
      <c r="L126" s="700"/>
      <c r="M126" s="701"/>
      <c r="N126" s="702"/>
      <c r="O126" s="703"/>
    </row>
    <row r="127" spans="1:24" ht="199.5" customHeight="1" x14ac:dyDescent="0.25">
      <c r="A127" s="205"/>
      <c r="B127" s="206"/>
      <c r="C127" s="361"/>
      <c r="D127" s="369" t="s">
        <v>155</v>
      </c>
      <c r="E127" s="358"/>
      <c r="F127" s="365"/>
      <c r="G127" s="362" t="s">
        <v>29</v>
      </c>
      <c r="H127" s="363">
        <v>6864</v>
      </c>
      <c r="I127" s="364">
        <v>6864</v>
      </c>
      <c r="J127" s="54">
        <v>6861.72</v>
      </c>
      <c r="K127" s="670" t="s">
        <v>156</v>
      </c>
      <c r="L127" s="374">
        <v>15</v>
      </c>
      <c r="M127" s="375">
        <v>26</v>
      </c>
      <c r="N127" s="616" t="s">
        <v>241</v>
      </c>
      <c r="O127" s="694" t="s">
        <v>230</v>
      </c>
    </row>
    <row r="128" spans="1:24" ht="39.75" customHeight="1" x14ac:dyDescent="0.25">
      <c r="A128" s="508"/>
      <c r="B128" s="509"/>
      <c r="C128" s="361"/>
      <c r="D128" s="369" t="s">
        <v>157</v>
      </c>
      <c r="E128" s="358"/>
      <c r="F128" s="359"/>
      <c r="G128" s="362"/>
      <c r="H128" s="363"/>
      <c r="I128" s="364"/>
      <c r="J128" s="54"/>
      <c r="K128" s="429" t="s">
        <v>158</v>
      </c>
      <c r="L128" s="367">
        <v>95</v>
      </c>
      <c r="M128" s="368">
        <v>95</v>
      </c>
      <c r="N128" s="616"/>
      <c r="O128" s="617"/>
      <c r="X128" s="437"/>
    </row>
    <row r="129" spans="1:15" ht="195" customHeight="1" x14ac:dyDescent="0.25">
      <c r="A129" s="491"/>
      <c r="B129" s="269"/>
      <c r="C129" s="709"/>
      <c r="D129" s="369" t="s">
        <v>159</v>
      </c>
      <c r="E129" s="710"/>
      <c r="F129" s="711"/>
      <c r="G129" s="712"/>
      <c r="H129" s="713"/>
      <c r="I129" s="430"/>
      <c r="J129" s="386"/>
      <c r="K129" s="738" t="s">
        <v>160</v>
      </c>
      <c r="L129" s="367">
        <v>30</v>
      </c>
      <c r="M129" s="368">
        <v>50</v>
      </c>
      <c r="N129" s="616" t="s">
        <v>242</v>
      </c>
      <c r="O129" s="618" t="s">
        <v>243</v>
      </c>
    </row>
    <row r="130" spans="1:15" ht="132.75" customHeight="1" x14ac:dyDescent="0.25">
      <c r="A130" s="205"/>
      <c r="B130" s="206"/>
      <c r="C130" s="361"/>
      <c r="D130" s="369" t="s">
        <v>161</v>
      </c>
      <c r="E130" s="358"/>
      <c r="F130" s="359"/>
      <c r="G130" s="362"/>
      <c r="H130" s="363"/>
      <c r="I130" s="364"/>
      <c r="J130" s="54"/>
      <c r="K130" s="704" t="s">
        <v>162</v>
      </c>
      <c r="L130" s="705">
        <v>6</v>
      </c>
      <c r="M130" s="706">
        <v>5</v>
      </c>
      <c r="N130" s="707" t="s">
        <v>244</v>
      </c>
      <c r="O130" s="708" t="s">
        <v>221</v>
      </c>
    </row>
    <row r="131" spans="1:15" ht="15.75" customHeight="1" x14ac:dyDescent="0.25">
      <c r="A131" s="205"/>
      <c r="B131" s="206"/>
      <c r="C131" s="361"/>
      <c r="D131" s="369" t="s">
        <v>163</v>
      </c>
      <c r="E131" s="370"/>
      <c r="F131" s="359"/>
      <c r="G131" s="362"/>
      <c r="H131" s="363"/>
      <c r="I131" s="364"/>
      <c r="J131" s="54"/>
      <c r="K131" s="366" t="s">
        <v>164</v>
      </c>
      <c r="L131" s="371">
        <v>40.1</v>
      </c>
      <c r="M131" s="372">
        <v>40.1</v>
      </c>
      <c r="N131" s="619"/>
      <c r="O131" s="620"/>
    </row>
    <row r="132" spans="1:15" ht="30" customHeight="1" x14ac:dyDescent="0.25">
      <c r="A132" s="205"/>
      <c r="B132" s="206"/>
      <c r="C132" s="361"/>
      <c r="D132" s="369" t="s">
        <v>165</v>
      </c>
      <c r="E132" s="370"/>
      <c r="F132" s="359"/>
      <c r="G132" s="362"/>
      <c r="H132" s="363"/>
      <c r="I132" s="364"/>
      <c r="J132" s="54"/>
      <c r="K132" s="373" t="s">
        <v>166</v>
      </c>
      <c r="L132" s="374">
        <v>100</v>
      </c>
      <c r="M132" s="375">
        <v>100</v>
      </c>
      <c r="N132" s="616"/>
      <c r="O132" s="621"/>
    </row>
    <row r="133" spans="1:15" ht="158.25" customHeight="1" x14ac:dyDescent="0.25">
      <c r="A133" s="205"/>
      <c r="B133" s="206"/>
      <c r="C133" s="207"/>
      <c r="D133" s="376" t="s">
        <v>167</v>
      </c>
      <c r="E133" s="377"/>
      <c r="F133" s="378"/>
      <c r="G133" s="379"/>
      <c r="H133" s="380"/>
      <c r="I133" s="343"/>
      <c r="J133" s="54"/>
      <c r="K133" s="381" t="s">
        <v>168</v>
      </c>
      <c r="L133" s="243">
        <v>16</v>
      </c>
      <c r="M133" s="382">
        <v>17</v>
      </c>
      <c r="N133" s="529" t="s">
        <v>245</v>
      </c>
      <c r="O133" s="622" t="s">
        <v>231</v>
      </c>
    </row>
    <row r="134" spans="1:15" ht="51" customHeight="1" x14ac:dyDescent="0.25">
      <c r="A134" s="205"/>
      <c r="B134" s="206"/>
      <c r="C134" s="207"/>
      <c r="D134" s="798" t="s">
        <v>169</v>
      </c>
      <c r="E134" s="800"/>
      <c r="F134" s="802"/>
      <c r="G134" s="383"/>
      <c r="H134" s="384"/>
      <c r="I134" s="385"/>
      <c r="J134" s="386"/>
      <c r="K134" s="66" t="s">
        <v>170</v>
      </c>
      <c r="L134" s="387">
        <v>1</v>
      </c>
      <c r="M134" s="388">
        <v>1</v>
      </c>
      <c r="N134" s="623"/>
      <c r="O134" s="624"/>
    </row>
    <row r="135" spans="1:15" ht="15.75" thickBot="1" x14ac:dyDescent="0.3">
      <c r="A135" s="205"/>
      <c r="B135" s="206"/>
      <c r="C135" s="207"/>
      <c r="D135" s="799"/>
      <c r="E135" s="801"/>
      <c r="F135" s="803"/>
      <c r="G135" s="389" t="s">
        <v>57</v>
      </c>
      <c r="H135" s="349">
        <f>SUM(H126:H134)</f>
        <v>1470575</v>
      </c>
      <c r="I135" s="350">
        <f>SUM(I126:I134)</f>
        <v>1481444.6116774792</v>
      </c>
      <c r="J135" s="123">
        <f>SUM(J126:J134)</f>
        <v>1433873.09</v>
      </c>
      <c r="K135" s="390"/>
      <c r="L135" s="288"/>
      <c r="M135" s="289"/>
      <c r="N135" s="625"/>
      <c r="O135" s="626"/>
    </row>
    <row r="136" spans="1:15" ht="27.75" customHeight="1" x14ac:dyDescent="0.25">
      <c r="A136" s="124" t="s">
        <v>58</v>
      </c>
      <c r="B136" s="116" t="s">
        <v>62</v>
      </c>
      <c r="C136" s="117" t="s">
        <v>58</v>
      </c>
      <c r="D136" s="804" t="s">
        <v>171</v>
      </c>
      <c r="E136" s="806" t="s">
        <v>172</v>
      </c>
      <c r="F136" s="796">
        <v>6</v>
      </c>
      <c r="G136" s="391" t="s">
        <v>28</v>
      </c>
      <c r="H136" s="357">
        <v>21142</v>
      </c>
      <c r="I136" s="180">
        <f>73/3.4528*1000-5145</f>
        <v>15997.261353104728</v>
      </c>
      <c r="J136" s="180">
        <f>73/3.4528*1000-5145</f>
        <v>15997.261353104728</v>
      </c>
      <c r="K136" s="817" t="s">
        <v>173</v>
      </c>
      <c r="L136" s="284">
        <v>1</v>
      </c>
      <c r="M136" s="285">
        <v>1</v>
      </c>
      <c r="N136" s="627"/>
      <c r="O136" s="615"/>
    </row>
    <row r="137" spans="1:15" ht="15.75" thickBot="1" x14ac:dyDescent="0.3">
      <c r="A137" s="316"/>
      <c r="B137" s="135"/>
      <c r="C137" s="121"/>
      <c r="D137" s="805"/>
      <c r="E137" s="807"/>
      <c r="F137" s="808"/>
      <c r="G137" s="389" t="s">
        <v>57</v>
      </c>
      <c r="H137" s="349">
        <f>SUM(H136)</f>
        <v>21142</v>
      </c>
      <c r="I137" s="350">
        <f>SUM(I136)</f>
        <v>15997.261353104728</v>
      </c>
      <c r="J137" s="123">
        <f>SUM(J136)</f>
        <v>15997.261353104728</v>
      </c>
      <c r="K137" s="818"/>
      <c r="L137" s="288"/>
      <c r="M137" s="289"/>
      <c r="N137" s="625"/>
      <c r="O137" s="626"/>
    </row>
    <row r="138" spans="1:15" ht="40.5" customHeight="1" x14ac:dyDescent="0.25">
      <c r="A138" s="870" t="s">
        <v>58</v>
      </c>
      <c r="B138" s="872" t="s">
        <v>62</v>
      </c>
      <c r="C138" s="392" t="s">
        <v>62</v>
      </c>
      <c r="D138" s="823" t="s">
        <v>174</v>
      </c>
      <c r="E138" s="806"/>
      <c r="F138" s="825">
        <v>2</v>
      </c>
      <c r="G138" s="393" t="s">
        <v>28</v>
      </c>
      <c r="H138" s="394">
        <v>31279</v>
      </c>
      <c r="I138" s="395">
        <f>108/3.4528*1000</f>
        <v>31278.962001853568</v>
      </c>
      <c r="J138" s="283">
        <v>28570</v>
      </c>
      <c r="K138" s="827" t="s">
        <v>175</v>
      </c>
      <c r="L138" s="396">
        <v>320</v>
      </c>
      <c r="M138" s="397">
        <v>286</v>
      </c>
      <c r="N138" s="628"/>
      <c r="O138" s="773" t="s">
        <v>219</v>
      </c>
    </row>
    <row r="139" spans="1:15" ht="15.75" thickBot="1" x14ac:dyDescent="0.3">
      <c r="A139" s="871"/>
      <c r="B139" s="873"/>
      <c r="C139" s="398"/>
      <c r="D139" s="824"/>
      <c r="E139" s="807"/>
      <c r="F139" s="826"/>
      <c r="G139" s="389" t="s">
        <v>57</v>
      </c>
      <c r="H139" s="349">
        <f>H138</f>
        <v>31279</v>
      </c>
      <c r="I139" s="350">
        <f>I138</f>
        <v>31278.962001853568</v>
      </c>
      <c r="J139" s="123">
        <f>SUM(J138)</f>
        <v>28570</v>
      </c>
      <c r="K139" s="828"/>
      <c r="L139" s="288"/>
      <c r="M139" s="289"/>
      <c r="N139" s="625"/>
      <c r="O139" s="774"/>
    </row>
    <row r="140" spans="1:15" ht="133.5" customHeight="1" x14ac:dyDescent="0.25">
      <c r="A140" s="874" t="s">
        <v>58</v>
      </c>
      <c r="B140" s="876" t="s">
        <v>62</v>
      </c>
      <c r="C140" s="392" t="s">
        <v>68</v>
      </c>
      <c r="D140" s="878" t="s">
        <v>176</v>
      </c>
      <c r="E140" s="879" t="s">
        <v>146</v>
      </c>
      <c r="F140" s="825">
        <v>2</v>
      </c>
      <c r="G140" s="399" t="s">
        <v>28</v>
      </c>
      <c r="H140" s="337">
        <v>18536</v>
      </c>
      <c r="I140" s="13">
        <f>64/3.4528*1000</f>
        <v>18535.681186283597</v>
      </c>
      <c r="J140" s="283">
        <v>18418</v>
      </c>
      <c r="K140" s="400" t="s">
        <v>177</v>
      </c>
      <c r="L140" s="401">
        <v>9</v>
      </c>
      <c r="M140" s="397">
        <v>9</v>
      </c>
      <c r="N140" s="628"/>
      <c r="O140" s="615"/>
    </row>
    <row r="141" spans="1:15" ht="15.75" thickBot="1" x14ac:dyDescent="0.3">
      <c r="A141" s="875"/>
      <c r="B141" s="877"/>
      <c r="C141" s="398"/>
      <c r="D141" s="824"/>
      <c r="E141" s="880"/>
      <c r="F141" s="826"/>
      <c r="G141" s="389" t="s">
        <v>57</v>
      </c>
      <c r="H141" s="349">
        <f>SUM(H140:H140)</f>
        <v>18536</v>
      </c>
      <c r="I141" s="350">
        <f>SUM(I140:I140)</f>
        <v>18535.681186283597</v>
      </c>
      <c r="J141" s="123">
        <f>SUM(J140)</f>
        <v>18418</v>
      </c>
      <c r="K141" s="402"/>
      <c r="L141" s="288"/>
      <c r="M141" s="289"/>
      <c r="N141" s="625"/>
      <c r="O141" s="626"/>
    </row>
    <row r="142" spans="1:15" ht="15.75" thickBot="1" x14ac:dyDescent="0.3">
      <c r="A142" s="403" t="s">
        <v>58</v>
      </c>
      <c r="B142" s="404" t="s">
        <v>62</v>
      </c>
      <c r="C142" s="809" t="s">
        <v>74</v>
      </c>
      <c r="D142" s="810"/>
      <c r="E142" s="810"/>
      <c r="F142" s="810"/>
      <c r="G142" s="881"/>
      <c r="H142" s="136">
        <f>H141+H139+H137+H135</f>
        <v>1541532</v>
      </c>
      <c r="I142" s="137">
        <f>I141+I139+I137+I135</f>
        <v>1547256.5162187212</v>
      </c>
      <c r="J142" s="405">
        <f>J141+J139+J137+J135</f>
        <v>1496858.3513531047</v>
      </c>
      <c r="K142" s="811"/>
      <c r="L142" s="812"/>
      <c r="M142" s="812"/>
      <c r="N142" s="812"/>
      <c r="O142" s="813"/>
    </row>
    <row r="143" spans="1:15" ht="15.75" thickBot="1" x14ac:dyDescent="0.3">
      <c r="A143" s="403" t="s">
        <v>58</v>
      </c>
      <c r="B143" s="836" t="s">
        <v>92</v>
      </c>
      <c r="C143" s="836"/>
      <c r="D143" s="836"/>
      <c r="E143" s="836"/>
      <c r="F143" s="836"/>
      <c r="G143" s="836"/>
      <c r="H143" s="406">
        <f>H142+H124+H116</f>
        <v>3500481</v>
      </c>
      <c r="I143" s="407">
        <f>I142+I124+I116</f>
        <v>3916539.4439295642</v>
      </c>
      <c r="J143" s="408">
        <f>J142+J124+J116</f>
        <v>3494124.5213531046</v>
      </c>
      <c r="K143" s="837"/>
      <c r="L143" s="838"/>
      <c r="M143" s="838"/>
      <c r="N143" s="838"/>
      <c r="O143" s="839"/>
    </row>
    <row r="144" spans="1:15" ht="15.75" thickBot="1" x14ac:dyDescent="0.3">
      <c r="A144" s="409" t="s">
        <v>178</v>
      </c>
      <c r="B144" s="840" t="s">
        <v>179</v>
      </c>
      <c r="C144" s="840"/>
      <c r="D144" s="840"/>
      <c r="E144" s="840"/>
      <c r="F144" s="840"/>
      <c r="G144" s="840"/>
      <c r="H144" s="410">
        <f>H143+H67</f>
        <v>61101553</v>
      </c>
      <c r="I144" s="411">
        <f>I143+I67</f>
        <v>62918437.519925848</v>
      </c>
      <c r="J144" s="412">
        <f>J143+J67</f>
        <v>61461631.521353103</v>
      </c>
      <c r="K144" s="841"/>
      <c r="L144" s="842"/>
      <c r="M144" s="842"/>
      <c r="N144" s="842"/>
      <c r="O144" s="843"/>
    </row>
    <row r="145" spans="1:15" x14ac:dyDescent="0.25">
      <c r="A145" s="845" t="s">
        <v>246</v>
      </c>
      <c r="B145" s="845"/>
      <c r="C145" s="845"/>
      <c r="D145" s="845"/>
      <c r="E145" s="845"/>
      <c r="F145" s="845"/>
      <c r="G145" s="845"/>
      <c r="H145" s="845"/>
      <c r="I145" s="845"/>
      <c r="J145" s="845"/>
      <c r="K145" s="845"/>
      <c r="L145" s="845"/>
      <c r="M145" s="845"/>
      <c r="N145" s="845"/>
      <c r="O145" s="845"/>
    </row>
    <row r="146" spans="1:15" ht="23.25" customHeight="1" x14ac:dyDescent="0.25">
      <c r="A146" s="493" t="s">
        <v>247</v>
      </c>
      <c r="B146" s="493"/>
      <c r="C146" s="493"/>
      <c r="D146" s="493"/>
      <c r="E146" s="493"/>
      <c r="F146" s="493"/>
      <c r="G146" s="493"/>
      <c r="H146" s="493"/>
      <c r="I146" s="493"/>
      <c r="J146" s="493"/>
      <c r="K146" s="493"/>
      <c r="L146" s="493"/>
      <c r="M146" s="647"/>
      <c r="N146" s="493"/>
      <c r="O146" s="493"/>
    </row>
    <row r="147" spans="1:15" ht="15.75" thickBot="1" x14ac:dyDescent="0.3">
      <c r="A147" s="844" t="s">
        <v>180</v>
      </c>
      <c r="B147" s="844"/>
      <c r="C147" s="844"/>
      <c r="D147" s="844"/>
      <c r="E147" s="844"/>
      <c r="F147" s="844"/>
      <c r="G147" s="844"/>
      <c r="H147" s="844"/>
      <c r="I147" s="844"/>
      <c r="J147" s="844"/>
      <c r="K147" s="413"/>
      <c r="L147" s="413"/>
      <c r="M147" s="648"/>
      <c r="N147" s="629"/>
      <c r="O147" s="630"/>
    </row>
    <row r="148" spans="1:15" ht="64.5" thickBot="1" x14ac:dyDescent="0.3">
      <c r="A148" s="863" t="s">
        <v>181</v>
      </c>
      <c r="B148" s="864"/>
      <c r="C148" s="864"/>
      <c r="D148" s="864"/>
      <c r="E148" s="864"/>
      <c r="F148" s="864"/>
      <c r="G148" s="865"/>
      <c r="H148" s="684" t="s">
        <v>11</v>
      </c>
      <c r="I148" s="414" t="s">
        <v>12</v>
      </c>
      <c r="J148" s="415" t="s">
        <v>13</v>
      </c>
      <c r="K148" s="416"/>
      <c r="L148" s="866"/>
      <c r="M148" s="866"/>
      <c r="N148" s="631"/>
      <c r="O148" s="632"/>
    </row>
    <row r="149" spans="1:15" x14ac:dyDescent="0.25">
      <c r="A149" s="867" t="s">
        <v>182</v>
      </c>
      <c r="B149" s="868"/>
      <c r="C149" s="868"/>
      <c r="D149" s="868"/>
      <c r="E149" s="868"/>
      <c r="F149" s="868"/>
      <c r="G149" s="869"/>
      <c r="H149" s="685">
        <f>SUM(H150:H156)</f>
        <v>60550854</v>
      </c>
      <c r="I149" s="417">
        <f>SUM(I150:I156)</f>
        <v>62368524.601482853</v>
      </c>
      <c r="J149" s="418">
        <f>SUM(J150:J156)</f>
        <v>61130096.521353111</v>
      </c>
      <c r="K149" s="419"/>
      <c r="L149" s="822"/>
      <c r="M149" s="822"/>
      <c r="N149" s="633"/>
      <c r="O149" s="632"/>
    </row>
    <row r="150" spans="1:15" x14ac:dyDescent="0.25">
      <c r="A150" s="860" t="s">
        <v>183</v>
      </c>
      <c r="B150" s="861"/>
      <c r="C150" s="861"/>
      <c r="D150" s="861"/>
      <c r="E150" s="861"/>
      <c r="F150" s="861"/>
      <c r="G150" s="862"/>
      <c r="H150" s="686">
        <f>SUMIF(G16:G140,"sb",H16:H140)</f>
        <v>23551061</v>
      </c>
      <c r="I150" s="420">
        <f>SUMIF(G16:G140,"sb",I16:I140)</f>
        <v>24044373.601482857</v>
      </c>
      <c r="J150" s="421">
        <f>SUMIF(G16:G141,"sb",J16:J141)</f>
        <v>23909586.631353106</v>
      </c>
      <c r="K150" s="422"/>
      <c r="L150" s="835"/>
      <c r="M150" s="835"/>
      <c r="N150" s="575"/>
      <c r="O150" s="632"/>
    </row>
    <row r="151" spans="1:15" x14ac:dyDescent="0.25">
      <c r="A151" s="860" t="s">
        <v>184</v>
      </c>
      <c r="B151" s="861"/>
      <c r="C151" s="861"/>
      <c r="D151" s="861"/>
      <c r="E151" s="861"/>
      <c r="F151" s="861"/>
      <c r="G151" s="862"/>
      <c r="H151" s="686">
        <f>SUMIF(G16:G140,"sb(sp)",H16:H140)</f>
        <v>5008279</v>
      </c>
      <c r="I151" s="420">
        <f>SUMIF(G16:G140,"sb(sp)",I16:I140)</f>
        <v>5453919</v>
      </c>
      <c r="J151" s="421">
        <f>SUMIF(G16:G141,"sb(sp)",J16:J141)</f>
        <v>4875534</v>
      </c>
      <c r="K151" s="422"/>
      <c r="L151" s="835"/>
      <c r="M151" s="835"/>
      <c r="N151" s="575"/>
      <c r="O151" s="632"/>
    </row>
    <row r="152" spans="1:15" x14ac:dyDescent="0.25">
      <c r="A152" s="849" t="s">
        <v>185</v>
      </c>
      <c r="B152" s="850"/>
      <c r="C152" s="850"/>
      <c r="D152" s="850"/>
      <c r="E152" s="850"/>
      <c r="F152" s="850"/>
      <c r="G152" s="851"/>
      <c r="H152" s="686">
        <f>SUMIF(G16:G140,"SB(SPL)",H16:H140)</f>
        <v>681245</v>
      </c>
      <c r="I152" s="420">
        <f>SUMIF(G16:G140,"SB(SPL)",I16:I140)</f>
        <v>681245</v>
      </c>
      <c r="J152" s="687">
        <f>SUMIF(G16:G140,"SB(SPL)",J16:J140)</f>
        <v>681245</v>
      </c>
      <c r="K152" s="422"/>
      <c r="L152" s="473"/>
      <c r="M152" s="506"/>
      <c r="N152" s="575"/>
      <c r="O152" s="632"/>
    </row>
    <row r="153" spans="1:15" x14ac:dyDescent="0.25">
      <c r="A153" s="860" t="s">
        <v>186</v>
      </c>
      <c r="B153" s="861"/>
      <c r="C153" s="861"/>
      <c r="D153" s="861"/>
      <c r="E153" s="861"/>
      <c r="F153" s="861"/>
      <c r="G153" s="862"/>
      <c r="H153" s="686">
        <f>SUMIF(G16:G140,"sb(vb)",H16:H140)</f>
        <v>31035039</v>
      </c>
      <c r="I153" s="420">
        <f>SUMIF(G16:G140,"sb(vb)",I16:I140)</f>
        <v>31876914</v>
      </c>
      <c r="J153" s="423">
        <f>SUMIF(G16:G140,"sb(vb)",J16:J140)</f>
        <v>31462377.719999999</v>
      </c>
      <c r="K153" s="422"/>
      <c r="L153" s="835"/>
      <c r="M153" s="835"/>
      <c r="N153" s="575"/>
      <c r="O153" s="632"/>
    </row>
    <row r="154" spans="1:15" x14ac:dyDescent="0.25">
      <c r="A154" s="860" t="s">
        <v>187</v>
      </c>
      <c r="B154" s="861"/>
      <c r="C154" s="861"/>
      <c r="D154" s="861"/>
      <c r="E154" s="861"/>
      <c r="F154" s="861"/>
      <c r="G154" s="862"/>
      <c r="H154" s="686">
        <f>SUMIF(G16:G140,"sb(p)",H16:H140)</f>
        <v>8863</v>
      </c>
      <c r="I154" s="420">
        <f>SUMIF(G16:G140,"sb(p)",I16:I140)</f>
        <v>167800</v>
      </c>
      <c r="J154" s="424">
        <f>SUMIF(G16:G141,"sb(p)",J16:J141)</f>
        <v>167775</v>
      </c>
      <c r="K154" s="422"/>
      <c r="L154" s="835"/>
      <c r="M154" s="835"/>
      <c r="N154" s="575"/>
      <c r="O154" s="632"/>
    </row>
    <row r="155" spans="1:15" x14ac:dyDescent="0.25">
      <c r="A155" s="846" t="s">
        <v>188</v>
      </c>
      <c r="B155" s="847"/>
      <c r="C155" s="847"/>
      <c r="D155" s="847"/>
      <c r="E155" s="847"/>
      <c r="F155" s="847"/>
      <c r="G155" s="848"/>
      <c r="H155" s="688">
        <f>SUMIF(G16:G140,"sb(l)",H16:H140)</f>
        <v>8431</v>
      </c>
      <c r="I155" s="364">
        <f>SUMIF(G16:G140,"sb(l)",I16:I140)</f>
        <v>8431</v>
      </c>
      <c r="J155" s="687">
        <f>SUMIF(G16:G140,"sb(l)",J16:J140)</f>
        <v>8431</v>
      </c>
      <c r="K155" s="422"/>
      <c r="L155" s="473"/>
      <c r="M155" s="506"/>
      <c r="N155" s="575"/>
      <c r="O155" s="632"/>
    </row>
    <row r="156" spans="1:15" x14ac:dyDescent="0.25">
      <c r="A156" s="849" t="s">
        <v>189</v>
      </c>
      <c r="B156" s="850"/>
      <c r="C156" s="850"/>
      <c r="D156" s="850"/>
      <c r="E156" s="850"/>
      <c r="F156" s="850"/>
      <c r="G156" s="851"/>
      <c r="H156" s="686">
        <f>SUMIF(G16:G140,"pf",H16:H140)</f>
        <v>257936</v>
      </c>
      <c r="I156" s="420">
        <f>SUMIF(G16:G140,"pf",I16:I140)</f>
        <v>135842</v>
      </c>
      <c r="J156" s="425">
        <f>SUMIF(G16:G140,"pf",J16:J140)</f>
        <v>25147.17</v>
      </c>
      <c r="K156" s="422"/>
      <c r="L156" s="473"/>
      <c r="M156" s="506"/>
      <c r="N156" s="575"/>
      <c r="O156" s="632"/>
    </row>
    <row r="157" spans="1:15" x14ac:dyDescent="0.25">
      <c r="A157" s="852" t="s">
        <v>190</v>
      </c>
      <c r="B157" s="853"/>
      <c r="C157" s="853"/>
      <c r="D157" s="853"/>
      <c r="E157" s="853"/>
      <c r="F157" s="853"/>
      <c r="G157" s="854"/>
      <c r="H157" s="689">
        <f>SUM(H158:H160)</f>
        <v>550699</v>
      </c>
      <c r="I157" s="426">
        <f>SUM(I158:I160)</f>
        <v>549912.91844300274</v>
      </c>
      <c r="J157" s="427">
        <f>SUM(J158:J160)</f>
        <v>331535</v>
      </c>
      <c r="K157" s="428"/>
      <c r="L157" s="855"/>
      <c r="M157" s="855"/>
      <c r="N157" s="634"/>
      <c r="O157" s="632"/>
    </row>
    <row r="158" spans="1:15" x14ac:dyDescent="0.25">
      <c r="A158" s="856" t="s">
        <v>191</v>
      </c>
      <c r="B158" s="857"/>
      <c r="C158" s="857"/>
      <c r="D158" s="857"/>
      <c r="E158" s="857"/>
      <c r="F158" s="857"/>
      <c r="G158" s="858"/>
      <c r="H158" s="690">
        <f>SUMIF(G16:G140,"es",H16:H140)</f>
        <v>326865</v>
      </c>
      <c r="I158" s="430">
        <f>SUMIF(G16:G140,"es",I16:I140)</f>
        <v>326864.9184430028</v>
      </c>
      <c r="J158" s="431">
        <f>SUMIF(G16:G141,"es",J16:J141)</f>
        <v>331535</v>
      </c>
      <c r="K158" s="432"/>
      <c r="L158" s="859"/>
      <c r="M158" s="859"/>
      <c r="N158" s="635"/>
      <c r="O158" s="632"/>
    </row>
    <row r="159" spans="1:15" x14ac:dyDescent="0.25">
      <c r="A159" s="829" t="s">
        <v>192</v>
      </c>
      <c r="B159" s="830"/>
      <c r="C159" s="830"/>
      <c r="D159" s="830"/>
      <c r="E159" s="830"/>
      <c r="F159" s="830"/>
      <c r="G159" s="831"/>
      <c r="H159" s="691">
        <f>SUMIF(G16:G140,"KVJUD ",H16:H140)</f>
        <v>0</v>
      </c>
      <c r="I159" s="360">
        <f>SUMIF(G16:G140,"KVJUD ",I16:I140)</f>
        <v>223048</v>
      </c>
      <c r="J159" s="433">
        <f>SUMIF(G16:G140,"KVJUD ",J16:J140)</f>
        <v>0</v>
      </c>
      <c r="K159" s="432"/>
      <c r="L159" s="472"/>
      <c r="M159" s="505"/>
      <c r="N159" s="635"/>
      <c r="O159" s="632"/>
    </row>
    <row r="160" spans="1:15" x14ac:dyDescent="0.25">
      <c r="A160" s="832" t="s">
        <v>248</v>
      </c>
      <c r="B160" s="833"/>
      <c r="C160" s="833"/>
      <c r="D160" s="833"/>
      <c r="E160" s="833"/>
      <c r="F160" s="833"/>
      <c r="G160" s="834"/>
      <c r="H160" s="691">
        <f>SUMIF(G16:G140,"lrvb",H16:H140)</f>
        <v>223834</v>
      </c>
      <c r="I160" s="360">
        <f>SUMIF(G16:G140,"lrvb",I16:I140)</f>
        <v>0</v>
      </c>
      <c r="J160" s="434">
        <f>SUMIF(G16:G140,"lrvb",J16:J140)</f>
        <v>0</v>
      </c>
      <c r="K160" s="432"/>
      <c r="L160" s="472"/>
      <c r="M160" s="505"/>
      <c r="N160" s="635"/>
      <c r="O160" s="632"/>
    </row>
    <row r="161" spans="1:15" ht="15.75" thickBot="1" x14ac:dyDescent="0.3">
      <c r="A161" s="819" t="s">
        <v>193</v>
      </c>
      <c r="B161" s="820"/>
      <c r="C161" s="820"/>
      <c r="D161" s="820"/>
      <c r="E161" s="820"/>
      <c r="F161" s="820"/>
      <c r="G161" s="821"/>
      <c r="H161" s="692">
        <f>H157+H149</f>
        <v>61101553</v>
      </c>
      <c r="I161" s="350">
        <f>I157+I149</f>
        <v>62918437.519925855</v>
      </c>
      <c r="J161" s="435">
        <f>J157+J149</f>
        <v>61461631.521353111</v>
      </c>
      <c r="K161" s="419"/>
      <c r="L161" s="822"/>
      <c r="M161" s="822"/>
      <c r="N161" s="633"/>
      <c r="O161" s="540"/>
    </row>
    <row r="162" spans="1:15" x14ac:dyDescent="0.25">
      <c r="J162" s="683"/>
    </row>
  </sheetData>
  <mergeCells count="251">
    <mergeCell ref="M96:M98"/>
    <mergeCell ref="O100:O101"/>
    <mergeCell ref="N87:N90"/>
    <mergeCell ref="N101:N102"/>
    <mergeCell ref="N92:N94"/>
    <mergeCell ref="N96:N98"/>
    <mergeCell ref="K5:K6"/>
    <mergeCell ref="L5:L6"/>
    <mergeCell ref="O33:O34"/>
    <mergeCell ref="O47:O48"/>
    <mergeCell ref="K53:K54"/>
    <mergeCell ref="C73:O73"/>
    <mergeCell ref="D75:D78"/>
    <mergeCell ref="K75:K77"/>
    <mergeCell ref="D79:D81"/>
    <mergeCell ref="K79:K80"/>
    <mergeCell ref="D82:D83"/>
    <mergeCell ref="K82:K83"/>
    <mergeCell ref="K64:K65"/>
    <mergeCell ref="L66:O66"/>
    <mergeCell ref="K67:O67"/>
    <mergeCell ref="O75:O77"/>
    <mergeCell ref="E16:E17"/>
    <mergeCell ref="G4:G6"/>
    <mergeCell ref="C3:O3"/>
    <mergeCell ref="A4:A6"/>
    <mergeCell ref="B4:B6"/>
    <mergeCell ref="C4:C6"/>
    <mergeCell ref="D4:D6"/>
    <mergeCell ref="E4:E6"/>
    <mergeCell ref="F4:F6"/>
    <mergeCell ref="I5:I6"/>
    <mergeCell ref="J5:J6"/>
    <mergeCell ref="M5:M6"/>
    <mergeCell ref="A7:O7"/>
    <mergeCell ref="A8:O8"/>
    <mergeCell ref="B9:J9"/>
    <mergeCell ref="C15:O15"/>
    <mergeCell ref="C16:C17"/>
    <mergeCell ref="D16:D17"/>
    <mergeCell ref="H4:J4"/>
    <mergeCell ref="K4:M4"/>
    <mergeCell ref="N4:N6"/>
    <mergeCell ref="O4:O6"/>
    <mergeCell ref="H5:H6"/>
    <mergeCell ref="L25:L26"/>
    <mergeCell ref="M25:M26"/>
    <mergeCell ref="A29:A30"/>
    <mergeCell ref="C29:C30"/>
    <mergeCell ref="D29:D30"/>
    <mergeCell ref="E29:E30"/>
    <mergeCell ref="F29:F30"/>
    <mergeCell ref="D20:D23"/>
    <mergeCell ref="K22:K23"/>
    <mergeCell ref="A25:A27"/>
    <mergeCell ref="C25:C27"/>
    <mergeCell ref="D25:D27"/>
    <mergeCell ref="E25:E27"/>
    <mergeCell ref="F25:F27"/>
    <mergeCell ref="K25:K26"/>
    <mergeCell ref="A33:A34"/>
    <mergeCell ref="B33:B34"/>
    <mergeCell ref="C33:C34"/>
    <mergeCell ref="D33:D34"/>
    <mergeCell ref="E33:E34"/>
    <mergeCell ref="F33:F34"/>
    <mergeCell ref="A31:A32"/>
    <mergeCell ref="B31:B32"/>
    <mergeCell ref="C31:C32"/>
    <mergeCell ref="D31:D32"/>
    <mergeCell ref="E31:E32"/>
    <mergeCell ref="F31:F32"/>
    <mergeCell ref="D37:D38"/>
    <mergeCell ref="D39:D40"/>
    <mergeCell ref="E39:E40"/>
    <mergeCell ref="F39:F40"/>
    <mergeCell ref="K39:K40"/>
    <mergeCell ref="L39:L40"/>
    <mergeCell ref="K33:K34"/>
    <mergeCell ref="L33:L34"/>
    <mergeCell ref="M33:M34"/>
    <mergeCell ref="D35:D36"/>
    <mergeCell ref="E35:E36"/>
    <mergeCell ref="F35:F36"/>
    <mergeCell ref="D43:D44"/>
    <mergeCell ref="E43:E44"/>
    <mergeCell ref="F43:F44"/>
    <mergeCell ref="K43:K44"/>
    <mergeCell ref="D45:D46"/>
    <mergeCell ref="E45:E46"/>
    <mergeCell ref="F45:F46"/>
    <mergeCell ref="M39:M40"/>
    <mergeCell ref="O39:O40"/>
    <mergeCell ref="D41:D42"/>
    <mergeCell ref="E41:E42"/>
    <mergeCell ref="F41:F42"/>
    <mergeCell ref="K41:K42"/>
    <mergeCell ref="L41:L42"/>
    <mergeCell ref="M41:M42"/>
    <mergeCell ref="O41:O42"/>
    <mergeCell ref="C49:G49"/>
    <mergeCell ref="K49:O49"/>
    <mergeCell ref="C50:O50"/>
    <mergeCell ref="B51:B52"/>
    <mergeCell ref="C51:C52"/>
    <mergeCell ref="D51:D52"/>
    <mergeCell ref="E51:E52"/>
    <mergeCell ref="F51:F52"/>
    <mergeCell ref="D47:D48"/>
    <mergeCell ref="E47:E48"/>
    <mergeCell ref="F47:F48"/>
    <mergeCell ref="K47:K48"/>
    <mergeCell ref="L47:L48"/>
    <mergeCell ref="M47:M48"/>
    <mergeCell ref="A55:A56"/>
    <mergeCell ref="C55:C56"/>
    <mergeCell ref="D55:D56"/>
    <mergeCell ref="E55:E56"/>
    <mergeCell ref="F55:F56"/>
    <mergeCell ref="A53:A54"/>
    <mergeCell ref="B53:B54"/>
    <mergeCell ref="C53:C54"/>
    <mergeCell ref="D53:D54"/>
    <mergeCell ref="E53:E54"/>
    <mergeCell ref="F53:F54"/>
    <mergeCell ref="C66:G66"/>
    <mergeCell ref="B67:G67"/>
    <mergeCell ref="A60:A61"/>
    <mergeCell ref="B60:B61"/>
    <mergeCell ref="C60:C61"/>
    <mergeCell ref="D60:D61"/>
    <mergeCell ref="E60:E61"/>
    <mergeCell ref="F60:F61"/>
    <mergeCell ref="A57:A59"/>
    <mergeCell ref="B57:B59"/>
    <mergeCell ref="C57:C59"/>
    <mergeCell ref="D57:D59"/>
    <mergeCell ref="E57:E59"/>
    <mergeCell ref="F57:F59"/>
    <mergeCell ref="A62:A63"/>
    <mergeCell ref="C62:C63"/>
    <mergeCell ref="D62:D63"/>
    <mergeCell ref="E62:E63"/>
    <mergeCell ref="F62:F63"/>
    <mergeCell ref="A64:A65"/>
    <mergeCell ref="C64:C65"/>
    <mergeCell ref="D64:D65"/>
    <mergeCell ref="E64:E65"/>
    <mergeCell ref="F64:F65"/>
    <mergeCell ref="K84:K85"/>
    <mergeCell ref="E86:G86"/>
    <mergeCell ref="D88:D90"/>
    <mergeCell ref="C91:C94"/>
    <mergeCell ref="D91:D94"/>
    <mergeCell ref="F91:F93"/>
    <mergeCell ref="E94:G94"/>
    <mergeCell ref="K92:K93"/>
    <mergeCell ref="A68:A72"/>
    <mergeCell ref="B68:J72"/>
    <mergeCell ref="D84:D86"/>
    <mergeCell ref="K96:K99"/>
    <mergeCell ref="D100:D101"/>
    <mergeCell ref="E102:G102"/>
    <mergeCell ref="D103:D105"/>
    <mergeCell ref="E103:E104"/>
    <mergeCell ref="F103:F105"/>
    <mergeCell ref="K103:K105"/>
    <mergeCell ref="F106:F108"/>
    <mergeCell ref="K101:K102"/>
    <mergeCell ref="D96:D99"/>
    <mergeCell ref="K116:O116"/>
    <mergeCell ref="A118:A119"/>
    <mergeCell ref="B118:B119"/>
    <mergeCell ref="D118:D119"/>
    <mergeCell ref="E118:E119"/>
    <mergeCell ref="F118:F119"/>
    <mergeCell ref="K118:K119"/>
    <mergeCell ref="D109:D110"/>
    <mergeCell ref="D111:D113"/>
    <mergeCell ref="E112:E113"/>
    <mergeCell ref="K112:K113"/>
    <mergeCell ref="A138:A139"/>
    <mergeCell ref="B138:B139"/>
    <mergeCell ref="A140:A141"/>
    <mergeCell ref="B140:B141"/>
    <mergeCell ref="D140:D141"/>
    <mergeCell ref="E140:E141"/>
    <mergeCell ref="F140:F141"/>
    <mergeCell ref="C142:G142"/>
    <mergeCell ref="D114:D115"/>
    <mergeCell ref="E114:E115"/>
    <mergeCell ref="C116:G116"/>
    <mergeCell ref="L151:M151"/>
    <mergeCell ref="A152:G152"/>
    <mergeCell ref="A153:G153"/>
    <mergeCell ref="L153:M153"/>
    <mergeCell ref="A154:G154"/>
    <mergeCell ref="L154:M154"/>
    <mergeCell ref="A148:G148"/>
    <mergeCell ref="L148:M148"/>
    <mergeCell ref="A149:G149"/>
    <mergeCell ref="L149:M149"/>
    <mergeCell ref="A150:G150"/>
    <mergeCell ref="K136:K137"/>
    <mergeCell ref="A161:G161"/>
    <mergeCell ref="L161:M161"/>
    <mergeCell ref="D138:D139"/>
    <mergeCell ref="E138:E139"/>
    <mergeCell ref="F138:F139"/>
    <mergeCell ref="K138:K139"/>
    <mergeCell ref="A159:G159"/>
    <mergeCell ref="A160:G160"/>
    <mergeCell ref="L150:M150"/>
    <mergeCell ref="K142:O142"/>
    <mergeCell ref="B143:G143"/>
    <mergeCell ref="K143:O143"/>
    <mergeCell ref="B144:G144"/>
    <mergeCell ref="K144:O144"/>
    <mergeCell ref="A147:J147"/>
    <mergeCell ref="A145:O145"/>
    <mergeCell ref="A155:G155"/>
    <mergeCell ref="A156:G156"/>
    <mergeCell ref="A157:G157"/>
    <mergeCell ref="L157:M157"/>
    <mergeCell ref="A158:G158"/>
    <mergeCell ref="L158:M158"/>
    <mergeCell ref="A151:G151"/>
    <mergeCell ref="A1:O1"/>
    <mergeCell ref="A2:O2"/>
    <mergeCell ref="N72:O72"/>
    <mergeCell ref="N70:O70"/>
    <mergeCell ref="N112:O113"/>
    <mergeCell ref="O138:O139"/>
    <mergeCell ref="O20:O21"/>
    <mergeCell ref="O25:O28"/>
    <mergeCell ref="O53:O54"/>
    <mergeCell ref="N64:O65"/>
    <mergeCell ref="N123:O123"/>
    <mergeCell ref="N84:O86"/>
    <mergeCell ref="O88:O90"/>
    <mergeCell ref="D120:D121"/>
    <mergeCell ref="F120:F121"/>
    <mergeCell ref="D134:D135"/>
    <mergeCell ref="E134:E135"/>
    <mergeCell ref="F134:F135"/>
    <mergeCell ref="D136:D137"/>
    <mergeCell ref="E136:E137"/>
    <mergeCell ref="F136:F137"/>
    <mergeCell ref="C124:G124"/>
    <mergeCell ref="K124:O124"/>
    <mergeCell ref="C125:O125"/>
  </mergeCells>
  <printOptions horizontalCentered="1"/>
  <pageMargins left="0" right="0" top="0.35433070866141736" bottom="0.15748031496062992" header="0.31496062992125984" footer="0.31496062992125984"/>
  <pageSetup paperSize="9" scale="94" orientation="landscape" r:id="rId1"/>
  <rowBreaks count="9" manualBreakCount="9">
    <brk id="18" max="14" man="1"/>
    <brk id="40" max="14" man="1"/>
    <brk id="59" max="14" man="1"/>
    <brk id="73" max="14" man="1"/>
    <brk id="94" max="14" man="1"/>
    <brk id="110" max="14" man="1"/>
    <brk id="129" max="14" man="1"/>
    <brk id="137" max="14" man="1"/>
    <brk id="14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Aprašymas</vt:lpstr>
      <vt:lpstr>Ataskaita</vt:lpstr>
      <vt:lpstr>Ataskaita!Print_Area</vt:lpstr>
      <vt:lpstr>Ataskaita!Print_Titles</vt:lpstr>
    </vt:vector>
  </TitlesOfParts>
  <Company>valdyba.lan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Snieguole Kacerauskaite</dc:creator>
  <cp:lastModifiedBy>Virginija Palaimiene</cp:lastModifiedBy>
  <cp:lastPrinted>2016-03-10T08:02:31Z</cp:lastPrinted>
  <dcterms:created xsi:type="dcterms:W3CDTF">2015-12-28T08:59:36Z</dcterms:created>
  <dcterms:modified xsi:type="dcterms:W3CDTF">2016-03-14T07:30:13Z</dcterms:modified>
</cp:coreProperties>
</file>