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480" yWindow="675" windowWidth="18195" windowHeight="10320" firstSheet="1" activeTab="1"/>
  </bookViews>
  <sheets>
    <sheet name="Asignavimų valdytojai" sheetId="11" state="hidden" r:id="rId1"/>
    <sheet name="Aprašymas" sheetId="19" r:id="rId2"/>
    <sheet name="Ataskaita" sheetId="18" r:id="rId3"/>
  </sheets>
  <definedNames>
    <definedName name="_xlnm.Print_Area" localSheetId="1">Aprašymas!$A$1:$F$28</definedName>
    <definedName name="_xlnm.Print_Area" localSheetId="2">Ataskaita!$A$1:$O$183</definedName>
    <definedName name="_xlnm.Print_Titles" localSheetId="2">Ataskaita!$4:$6</definedName>
  </definedNames>
  <calcPr calcId="162913" fullPrecision="0"/>
</workbook>
</file>

<file path=xl/calcChain.xml><?xml version="1.0" encoding="utf-8"?>
<calcChain xmlns="http://schemas.openxmlformats.org/spreadsheetml/2006/main">
  <c r="I103" i="18" l="1"/>
  <c r="J159" i="18" l="1"/>
  <c r="J146" i="18" l="1"/>
  <c r="J128" i="18"/>
  <c r="J122" i="18"/>
  <c r="J119" i="18"/>
  <c r="J115" i="18"/>
  <c r="J88" i="18" l="1"/>
  <c r="J108" i="18" l="1"/>
  <c r="J105" i="18"/>
  <c r="J102" i="18"/>
  <c r="J95" i="18"/>
  <c r="J92" i="18"/>
  <c r="J84" i="18"/>
  <c r="J80" i="18"/>
  <c r="J71" i="18"/>
  <c r="J68" i="18"/>
  <c r="J41" i="18"/>
  <c r="J39" i="18"/>
  <c r="J37" i="18"/>
  <c r="J35" i="18"/>
  <c r="J33" i="18"/>
  <c r="J31" i="18"/>
  <c r="J29" i="18"/>
  <c r="J27" i="18"/>
  <c r="J42" i="18" l="1"/>
  <c r="J109" i="18"/>
  <c r="J182" i="18"/>
  <c r="J181" i="18"/>
  <c r="J180" i="18"/>
  <c r="J178" i="18"/>
  <c r="J177" i="18"/>
  <c r="J176" i="18"/>
  <c r="J175" i="18"/>
  <c r="J174" i="18"/>
  <c r="J173" i="18"/>
  <c r="J172" i="18"/>
  <c r="J163" i="18"/>
  <c r="J143" i="18"/>
  <c r="J131" i="18"/>
  <c r="H182" i="18"/>
  <c r="H178" i="18"/>
  <c r="H177" i="18"/>
  <c r="H176" i="18"/>
  <c r="H175" i="18"/>
  <c r="H174" i="18"/>
  <c r="H173" i="18"/>
  <c r="H136" i="18"/>
  <c r="H128" i="18"/>
  <c r="H122" i="18"/>
  <c r="H119" i="18"/>
  <c r="H115" i="18"/>
  <c r="H102" i="18"/>
  <c r="H88" i="18"/>
  <c r="H84" i="18"/>
  <c r="H68" i="18"/>
  <c r="H27" i="18"/>
  <c r="H163" i="18"/>
  <c r="H159" i="18"/>
  <c r="H149" i="18"/>
  <c r="H146" i="18"/>
  <c r="H143" i="18"/>
  <c r="H131" i="18"/>
  <c r="H108" i="18"/>
  <c r="H104" i="18"/>
  <c r="H103" i="18"/>
  <c r="H95" i="18"/>
  <c r="H91" i="18"/>
  <c r="H90" i="18"/>
  <c r="H89" i="18"/>
  <c r="H172" i="18" s="1"/>
  <c r="H80" i="18"/>
  <c r="H71" i="18"/>
  <c r="H41" i="18"/>
  <c r="H39" i="18"/>
  <c r="H37" i="18"/>
  <c r="H35" i="18"/>
  <c r="H33" i="18"/>
  <c r="H31" i="18"/>
  <c r="H29" i="18"/>
  <c r="H123" i="18" l="1"/>
  <c r="H42" i="18"/>
  <c r="H181" i="18"/>
  <c r="H105" i="18"/>
  <c r="H150" i="18"/>
  <c r="H164" i="18" s="1"/>
  <c r="J123" i="18"/>
  <c r="H180" i="18"/>
  <c r="H179" i="18" s="1"/>
  <c r="H137" i="18"/>
  <c r="H92" i="18"/>
  <c r="J171" i="18"/>
  <c r="J179" i="18"/>
  <c r="H171" i="18"/>
  <c r="H109" i="18" l="1"/>
  <c r="H138" i="18"/>
  <c r="J183" i="18"/>
  <c r="H183" i="18"/>
  <c r="H165" i="18" l="1"/>
  <c r="H166" i="18" s="1"/>
  <c r="I32" i="18"/>
  <c r="I26" i="18" l="1"/>
  <c r="I44" i="18" l="1"/>
  <c r="I38" i="18"/>
  <c r="L23" i="18" l="1"/>
  <c r="I101" i="18" l="1"/>
  <c r="I45" i="18" l="1"/>
  <c r="L46" i="18" l="1"/>
  <c r="I46" i="18"/>
  <c r="I27" i="18" l="1"/>
  <c r="L85" i="18" l="1"/>
  <c r="I85" i="18"/>
  <c r="I88" i="18" s="1"/>
  <c r="I83" i="18"/>
  <c r="I40" i="18" l="1"/>
  <c r="I106" i="18" l="1"/>
  <c r="I135" i="18"/>
  <c r="I125" i="18" l="1"/>
  <c r="I117" i="18"/>
  <c r="I113" i="18"/>
  <c r="L81" i="18" l="1"/>
  <c r="I82" i="18"/>
  <c r="I84" i="18" s="1"/>
  <c r="I178" i="18"/>
  <c r="I128" i="18" l="1"/>
  <c r="I116" i="18"/>
  <c r="I176" i="18" l="1"/>
  <c r="I161" i="18"/>
  <c r="I163" i="18" s="1"/>
  <c r="I33" i="18"/>
  <c r="I31" i="18"/>
  <c r="I29" i="18"/>
  <c r="I121" i="18" l="1"/>
  <c r="I120" i="18"/>
  <c r="I89" i="18"/>
  <c r="I122" i="18" l="1"/>
  <c r="I144" i="18" l="1"/>
  <c r="I177" i="18" l="1"/>
  <c r="I158" i="18"/>
  <c r="I152" i="18"/>
  <c r="I147" i="18"/>
  <c r="I141" i="18"/>
  <c r="I143" i="18" s="1"/>
  <c r="I133" i="18"/>
  <c r="I132" i="18"/>
  <c r="I129" i="18"/>
  <c r="I104" i="18"/>
  <c r="I99" i="18"/>
  <c r="I97" i="18"/>
  <c r="I93" i="18"/>
  <c r="I91" i="18"/>
  <c r="I90" i="18"/>
  <c r="I72" i="18"/>
  <c r="I80" i="18" s="1"/>
  <c r="I69" i="18"/>
  <c r="I71" i="18" s="1"/>
  <c r="I48" i="18"/>
  <c r="I182" i="18" s="1"/>
  <c r="I47" i="18"/>
  <c r="I36" i="18"/>
  <c r="I37" i="18" s="1"/>
  <c r="I34" i="18"/>
  <c r="I35" i="18" s="1"/>
  <c r="I102" i="18" l="1"/>
  <c r="I68" i="18"/>
  <c r="I172" i="18"/>
  <c r="I92" i="18"/>
  <c r="I174" i="18"/>
  <c r="I105" i="18"/>
  <c r="I173" i="18"/>
  <c r="I175" i="18"/>
  <c r="I115" i="18"/>
  <c r="I136" i="18"/>
  <c r="I119" i="18"/>
  <c r="I159" i="18"/>
  <c r="I181" i="18"/>
  <c r="I180" i="18"/>
  <c r="I123" i="18" l="1"/>
  <c r="I171" i="18"/>
  <c r="I179" i="18"/>
  <c r="I183" i="18" l="1"/>
  <c r="I149" i="18" l="1"/>
  <c r="I146" i="18"/>
  <c r="I131" i="18"/>
  <c r="I137" i="18" s="1"/>
  <c r="I108" i="18"/>
  <c r="I95" i="18"/>
  <c r="I150" i="18" l="1"/>
  <c r="I164" i="18" s="1"/>
  <c r="I138" i="18"/>
  <c r="I109" i="18"/>
  <c r="I41" i="18"/>
  <c r="I39" i="18"/>
  <c r="I42" i="18" l="1"/>
  <c r="I165" i="18" s="1"/>
  <c r="I166" i="18" s="1"/>
  <c r="J136" i="18" l="1"/>
  <c r="J137" i="18" s="1"/>
  <c r="J149" i="18" l="1"/>
  <c r="J138" i="18"/>
  <c r="J150" i="18" l="1"/>
  <c r="J164" i="18" s="1"/>
  <c r="J165" i="18" l="1"/>
  <c r="J166" i="18" s="1"/>
</calcChain>
</file>

<file path=xl/comments1.xml><?xml version="1.0" encoding="utf-8"?>
<comments xmlns="http://schemas.openxmlformats.org/spreadsheetml/2006/main">
  <authors>
    <author>Snieguole Kacerauskaite</author>
  </authors>
  <commentList>
    <comment ref="N15" authorId="0" shapeId="0">
      <text>
        <r>
          <rPr>
            <b/>
            <sz val="9"/>
            <color indexed="81"/>
            <rFont val="Tahoma"/>
            <family val="2"/>
            <charset val="186"/>
          </rPr>
          <t>Snieguole Kacerauskaite:</t>
        </r>
        <r>
          <rPr>
            <sz val="9"/>
            <color indexed="81"/>
            <rFont val="Tahoma"/>
            <family val="2"/>
            <charset val="186"/>
          </rPr>
          <t xml:space="preserve">
pirkta nauja paslauga  "Pagalba namuose"</t>
        </r>
      </text>
    </comment>
    <comment ref="J105" authorId="0" shapeId="0">
      <text>
        <r>
          <rPr>
            <b/>
            <sz val="9"/>
            <color indexed="81"/>
            <rFont val="Tahoma"/>
            <family val="2"/>
            <charset val="186"/>
          </rPr>
          <t>Snieguole Kacerauskaite:</t>
        </r>
        <r>
          <rPr>
            <sz val="9"/>
            <color indexed="81"/>
            <rFont val="Tahoma"/>
            <family val="2"/>
            <charset val="186"/>
          </rPr>
          <t xml:space="preserve">
Iš viso šiam objektui gauta: 697216,67 Eurų, iš jų: 592634,17 iš ES fondų ir 104582,50 LRVB </t>
        </r>
      </text>
    </comment>
  </commentList>
</comments>
</file>

<file path=xl/sharedStrings.xml><?xml version="1.0" encoding="utf-8"?>
<sst xmlns="http://schemas.openxmlformats.org/spreadsheetml/2006/main" count="450" uniqueCount="262">
  <si>
    <t>Programos tikslo kodas</t>
  </si>
  <si>
    <t>Uždavinio kodas</t>
  </si>
  <si>
    <t>Priemonės kodas</t>
  </si>
  <si>
    <t>Pavadinimas</t>
  </si>
  <si>
    <t>Priemonės požymis</t>
  </si>
  <si>
    <t>Asignavimų valdytojo kodas</t>
  </si>
  <si>
    <t>Finansavimo šaltinis</t>
  </si>
  <si>
    <t>12 Socialinės atskirties mažinimo programa</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</si>
  <si>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</si>
  <si>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</si>
  <si>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</si>
  <si>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10</t>
  </si>
  <si>
    <t>SB(VB)</t>
  </si>
  <si>
    <t>Iš viso:</t>
  </si>
  <si>
    <t>02</t>
  </si>
  <si>
    <t xml:space="preserve">Tikslinių kompensacijų ir išmokų skaičiavimas ir mokėjimas, siekiant neįgaliesiems kompensuoti specialiųjų poreikių tenkinimo išlaidas </t>
  </si>
  <si>
    <t>LRVB</t>
  </si>
  <si>
    <t>03</t>
  </si>
  <si>
    <t>Išmokų vaikams skaičiavimas ir mokėjimas</t>
  </si>
  <si>
    <t>04</t>
  </si>
  <si>
    <t>Vienkartinių išmokų socialiai pažeidžiamiems žmonėms išmokėjimas</t>
  </si>
  <si>
    <t>3</t>
  </si>
  <si>
    <t>SB</t>
  </si>
  <si>
    <t>05</t>
  </si>
  <si>
    <t>Mokinių iš mažas pajamas gaunančių šeimų nemokamo maitinimo gamybos išlaidų padengimas</t>
  </si>
  <si>
    <t>Iš viso uždaviniui:</t>
  </si>
  <si>
    <t xml:space="preserve">Teikti visuomenės poreikius atitinkančias socialines paslaugas įvairioms gyventojų grupėms </t>
  </si>
  <si>
    <t>SB(SP)</t>
  </si>
  <si>
    <t>Nevyriausybinių organizacijų socialinių projektų dalinis finansavimas</t>
  </si>
  <si>
    <t>Aplinkos pritaikymas neįgaliesiems</t>
  </si>
  <si>
    <t>6</t>
  </si>
  <si>
    <t>06</t>
  </si>
  <si>
    <t>Socialinės reabilitacijos paslaugų neįgaliesiems bendruomenėje projektų dalinis finansavimas</t>
  </si>
  <si>
    <t>07</t>
  </si>
  <si>
    <t>Plėtoti socialinių paslaugų infrastruktūrą, įrengiant  naujus ir modernizuojant esamus socialines paslaugas teikiančių įstaigų pastatus</t>
  </si>
  <si>
    <t>Nestacionarių socialinių paslaugų infrastruktūros plėtros projektų įgyvendinimas:</t>
  </si>
  <si>
    <t>ES</t>
  </si>
  <si>
    <t>Kt</t>
  </si>
  <si>
    <t>Teikiamų socialinių paslaugų infrastruktūros tobulinimas siekiant atitikti keliamus reikalavimus:</t>
  </si>
  <si>
    <t>Iš viso tikslui:</t>
  </si>
  <si>
    <t>12</t>
  </si>
  <si>
    <t xml:space="preserve">Iš viso programai: </t>
  </si>
  <si>
    <t>Finansavimo šaltinių suvestinė</t>
  </si>
  <si>
    <t>Finansavimo šaltiniai</t>
  </si>
  <si>
    <t>SAVIVALDYBĖS  LĖŠOS, IŠ VISO:</t>
  </si>
  <si>
    <t>KITI ŠALTINIAI, IŠ VISO:</t>
  </si>
  <si>
    <t>IŠ VISO:</t>
  </si>
  <si>
    <t>SB(P)</t>
  </si>
  <si>
    <t>1</t>
  </si>
  <si>
    <t>Socialinės globos paslaugų teikimas senyvo amžiaus asmenims ir asmenims su negalia ne savivaldybės institucijose</t>
  </si>
  <si>
    <t>Dienos socialinės globos, trumpalaikės socialinės globos ir socialinės priežiūros paslaugų teikimo organizavimas miesto gyventojams ne savivaldybės institucijose:</t>
  </si>
  <si>
    <t>Socialinių paslaugų teikimas socialinėse įstaigose:</t>
  </si>
  <si>
    <t>I</t>
  </si>
  <si>
    <t xml:space="preserve">Piniginės socialinės paramos nepasiturinčioms šeimoms ir vieniems gyvenantiems asmenims bei paramos mirties atveju teikimas, išmokant pašalpas ir kompensacijas </t>
  </si>
  <si>
    <t>Asmenims su sunkia negalia teikiamų socialinės globos paslaugų apmokėjimas</t>
  </si>
  <si>
    <t>Socialinių darbuotojų, dirbančių su socialinės rizikos šeimomis, darbo apmokėjimas</t>
  </si>
  <si>
    <t>Darbuotojų, dirbančių su socialinės rizikos šeimomis, skaičius</t>
  </si>
  <si>
    <t>Mokinių nemokamo maitinimo ir aprūpinimo mokinio reikmenimis organizavimas</t>
  </si>
  <si>
    <t>Išmokų gavėjų skaičius, žm.</t>
  </si>
  <si>
    <t>08</t>
  </si>
  <si>
    <t>2</t>
  </si>
  <si>
    <t>Suaugusių asmenų su protine negalia dienos socialinės globos centre (2 spec. mokykla, III a.)</t>
  </si>
  <si>
    <t>Laikinai neišnuomotų gyvenamųjų patalpų priežiūra</t>
  </si>
  <si>
    <t>Savivaldybės gyvenamųjų patalpų techninės būklės vertinimas ir remontas</t>
  </si>
  <si>
    <t>Apmokėjimas savivaldybei tenkančia dalimi už daugiabučių namų bendrosios  nuosavybės objektų atnaujinimą ir renovaciją</t>
  </si>
  <si>
    <t>Rezervo naudojimas nenumatytiems darbams apmokėti ir avarinėms situacijoms likviduoti</t>
  </si>
  <si>
    <t>Savivaldybės gyvenamųjų patalpų nuomos administravimas</t>
  </si>
  <si>
    <t>Savininkams grąžintų nuomotų patalpų vertės įskaičiavimas į nuompinigius</t>
  </si>
  <si>
    <t>Suremontuotų butų skaičius</t>
  </si>
  <si>
    <t xml:space="preserve">Politinių kalinių ir tremtinių bei jų šeimų narių sugrįžimo į Lietuvą programos įgyvendinimas: </t>
  </si>
  <si>
    <t xml:space="preserve">Butų pirkimas politinių kalinių ir tremtiniams bei jų šeimų nariams </t>
  </si>
  <si>
    <t>09</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</si>
  <si>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</si>
  <si>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</si>
  <si>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</si>
  <si>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</si>
  <si>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</si>
  <si>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</si>
  <si>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</si>
  <si>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</si>
  <si>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</si>
  <si>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 xml:space="preserve">I   </t>
  </si>
  <si>
    <t>5</t>
  </si>
  <si>
    <t xml:space="preserve">Užtikrinti Klaipėdos miesto socialinio būsto fondo plėtrą ir valstybės politikos, padedančios apsirūpinti būstu, įgyvendinimą </t>
  </si>
  <si>
    <t>Savivaldybės gyvenamųjų patalpų  tinkamos fizinės būklės užtikrinimas ir nuomos administravimas:</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</si>
  <si>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</si>
  <si>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</si>
  <si>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</si>
  <si>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r>
      <t>Paskolos lėšos</t>
    </r>
    <r>
      <rPr>
        <sz val="10"/>
        <rFont val="Times New Roman"/>
        <family val="1"/>
        <charset val="186"/>
      </rPr>
      <t xml:space="preserve"> </t>
    </r>
    <r>
      <rPr>
        <b/>
        <sz val="10"/>
        <rFont val="Times New Roman"/>
        <family val="1"/>
        <charset val="186"/>
      </rPr>
      <t>SB(P)</t>
    </r>
  </si>
  <si>
    <r>
      <t xml:space="preserve">Europos Sąjungos paramos lėšos </t>
    </r>
    <r>
      <rPr>
        <b/>
        <sz val="10"/>
        <rFont val="Times New Roman"/>
        <family val="1"/>
      </rPr>
      <t>ES</t>
    </r>
  </si>
  <si>
    <r>
      <t xml:space="preserve">Valstybės biudžeto lėšos </t>
    </r>
    <r>
      <rPr>
        <b/>
        <sz val="10"/>
        <rFont val="Times New Roman"/>
        <family val="1"/>
      </rPr>
      <t>LRVB</t>
    </r>
  </si>
  <si>
    <t xml:space="preserve">Surinkta  nuomos mokesčio  proc. nuo priskaičiuoto </t>
  </si>
  <si>
    <r>
      <t xml:space="preserve">Kiti finansavimo šaltiniai </t>
    </r>
    <r>
      <rPr>
        <b/>
        <sz val="10"/>
        <rFont val="Times New Roman"/>
        <family val="1"/>
      </rPr>
      <t>Kt</t>
    </r>
  </si>
  <si>
    <t>Vidutinis išmokamų kompensacijų skaičius per mėn.</t>
  </si>
  <si>
    <t xml:space="preserve">Vidutinis išmokamų socialinių pašalpų skaičius per mėn. </t>
  </si>
  <si>
    <t>BĮ Klaipėdos miesto socialinės paramos centre, iš jų:</t>
  </si>
  <si>
    <t>SB(L)</t>
  </si>
  <si>
    <t>Sutrumpėjo nuomininkų pasirinktos garantijos įvykdymo terminas, mėn.</t>
  </si>
  <si>
    <t>Parengtas techninis projektas, vnt.</t>
  </si>
  <si>
    <t>NVO projektų, gaunančių dalinį finansavimą iš savivaldybės biudžeto, skaičius</t>
  </si>
  <si>
    <t>Daugiabučių namų, kuriuose vykdomi atnaujinimo darbai, skaičius</t>
  </si>
  <si>
    <t>Objektų, kuriuose  pašalintos galimų avarijų grėsmės ir likviduotos avarijos, skaičius</t>
  </si>
  <si>
    <t xml:space="preserve">Paramą gaunančių mokinių skaičius </t>
  </si>
  <si>
    <t>BĮ Klaipėdos miesto globos namuose;</t>
  </si>
  <si>
    <t>Paslaugų gavėjų skaičius</t>
  </si>
  <si>
    <t xml:space="preserve"> - senyvo amžiaus asmenims ir suaugusiems asmenims su negalia asmens namuose teikiamų paslaugų (pagalba į namus) plėtra;</t>
  </si>
  <si>
    <t>BĮ Neįgaliųjų centre „Klaipėdos lakštutė“;</t>
  </si>
  <si>
    <t>BĮ Klaipėdos miesto nakvynės namuose;</t>
  </si>
  <si>
    <t>BĮ Klaipėdos vaikų globos namuose „Smiltelė“;</t>
  </si>
  <si>
    <t>BĮ Klaipėdos vaikų globos namuose „Rytas“;</t>
  </si>
  <si>
    <t>Senyvo amžiaus asmenų dienos socialinės globos centre (Kretingos g. 44);</t>
  </si>
  <si>
    <t>Dienos socialinės globos paslaugų teikimas asmenims su psichine negalia dienos socialinės globos centre;</t>
  </si>
  <si>
    <t>Dienos socialinės globos paslaugų teikimas vaikams su negalia dienos socialinės globos centre;</t>
  </si>
  <si>
    <t>Dienos socialinės priežiūros paslauga vaikams iš socialinės rizikos šeimų vaikų dienos centruose;</t>
  </si>
  <si>
    <t>Nemokamo maitinimo organizavimas labdaros valgykloje Klaipėdos mieste gyvenantiems asmenims, nepajėgiantiems maitintis savo namuose;</t>
  </si>
  <si>
    <t>Dienos socialinę globą per mėn. gaunančių asmenų skaičius</t>
  </si>
  <si>
    <t>Vidutiniškai per dieną maitinimo ir apnakvindinimo paslaugas gaunančių asmenų skaičius</t>
  </si>
  <si>
    <t>03 Strateginis tikslas. Užtikrinti gyventojams aukštą švietimo, kultūros, socialinių, sporto ir sveikatos apsaugos paslaugų kokybę ir prieinamumą</t>
  </si>
  <si>
    <t>Asmenų su sunkia negalia, kuriems teikiamos socialinės globos paslaugos, skaičius (BĮ Neįgaliųjų centras „Klaipėdos lakštutė“)</t>
  </si>
  <si>
    <t>Rekonstruota ir kapitališkai suremontuota patalpų, kv. m</t>
  </si>
  <si>
    <t>Parengtų remontuoti butų skaičius</t>
  </si>
  <si>
    <t>Iš viso priemonei:</t>
  </si>
  <si>
    <t>Asmenų su sunkia negalia, kuriems teikiamos socialinės globos paslaugos, skaičius (BĮ Klaipėdos miesto socialines paramos centras)</t>
  </si>
  <si>
    <t>Įrengta tvora,  m</t>
  </si>
  <si>
    <t>Socialinio būsto fondo plėtra:</t>
  </si>
  <si>
    <t>Savivaldybės socialinio būsto fondo gyvenamojo namo statyba žemės sklype Irklų g. 1</t>
  </si>
  <si>
    <t>P1.3.5.2</t>
  </si>
  <si>
    <t>P1.3.5.3</t>
  </si>
  <si>
    <t>Savivaldybės socialinio būsto fondo gyvenamojo namo statyba žemės sklype Rambyno g. 14</t>
  </si>
  <si>
    <t xml:space="preserve">Parengtas investicijų projektas, vnt.
</t>
  </si>
  <si>
    <t>Laikinai benamių asmenų, piktnaudžiaujančių alkoholiu ir psichotropinėmis medžiagomis, apgyvendinamas, esant krizinei situacijai (priemonę finansuoti, jei bus sutaupyta lėšų mokant pašalpas)</t>
  </si>
  <si>
    <t xml:space="preserve">Senjorų metų paminėjimas Klaipėdoje </t>
  </si>
  <si>
    <t>Išleistas informacinis leidinys</t>
  </si>
  <si>
    <t xml:space="preserve">BĮ Klaipėdos miesto globos namų statinio konstrukcijos pažeidimų pašalinimas </t>
  </si>
  <si>
    <t>Socialinių butų pirkimas</t>
  </si>
  <si>
    <t>BĮ Klaipėdos socialinių paslaugų centre „Danė“;</t>
  </si>
  <si>
    <t>Suaugusių asmenų su psichine negalia dienos socialinės globos centre (Kretingos g. 44);</t>
  </si>
  <si>
    <t>BĮ Klaipėdos miesto šeimos ir vaiko gerovės centre, iš jų:</t>
  </si>
  <si>
    <t xml:space="preserve"> - projekto „Kompleksinė pagalba Klaipėdos miesto socialinės grupės vaikams ir jaunimui“ įgyvendinimas;</t>
  </si>
  <si>
    <t>Socialinių projektų dalinis finansavimas:</t>
  </si>
  <si>
    <t>Atliktas pastato sniego gaudytuvų (apsauginių tvorelių) ir lietvamzdžių remontas, %</t>
  </si>
  <si>
    <t>BĮ Neįgaliųjų centro „Klaipėdos lakštutė“ rūsio rekonstrukcijos techninio projekto parengimas</t>
  </si>
  <si>
    <t xml:space="preserve">Įrengtas liftas </t>
  </si>
  <si>
    <t>Užbaigtumas, proc.</t>
  </si>
  <si>
    <t>Sukauptas prisidėjimas prie socialinio būsto fondo gyvenamųjų namų statybos, proc.</t>
  </si>
  <si>
    <t>Nemokamą maitinimą gaunančių bei aprūpinamų mokinio reikmenimis mokinių skaičius</t>
  </si>
  <si>
    <t>Senyvo amžiaus asmenų bei asmenų su negalia, apgyvendintų globos institucijose per metus, skaičius</t>
  </si>
  <si>
    <t>Pritaikyta butų neįgaliesiems, skaičius</t>
  </si>
  <si>
    <t>Iš dalies finansuota projektų, skaičius</t>
  </si>
  <si>
    <t>Asmenų su sunkia negalia, kuriems teikiamos socialinės globos paslaugos, skaičius</t>
  </si>
  <si>
    <t>Teikiamos socialinės paslaugos neįgaliesiems, asmenų skaičius</t>
  </si>
  <si>
    <t xml:space="preserve">Atliktas socialinių paslaugų teikimo įstaigose  auditas </t>
  </si>
  <si>
    <t>Rekonstruota dalis pastato – 802,22 kv. m.
Įsigyta visa reikalinga įranga bei baldai socialinės globos centro įrengimui.
Užbaigtumas, proc.</t>
  </si>
  <si>
    <t>Rekonstruota dalis pastato – 636,58 kv. m.
Įsigyta visa reikalinga įranga bei baldai socialinės globos centro įrengimui.
Užbaigtumas, proc.</t>
  </si>
  <si>
    <t>Rekonstruota dalis pastato – 1373,64 kv. m
Užbaigtumas, proc.</t>
  </si>
  <si>
    <t>Patalpų pritaikymas BĮ Klaipėdos miesto šeimos ir vaiko gerovės centro veiklai patalpose, adresu Debreceno g. 48</t>
  </si>
  <si>
    <r>
      <rPr>
        <b/>
        <sz val="10"/>
        <rFont val="Times New Roman"/>
        <family val="1"/>
        <charset val="186"/>
      </rPr>
      <t>Vietos bendruomenių savivaldos 2015 m. programos</t>
    </r>
    <r>
      <rPr>
        <sz val="10"/>
        <rFont val="Times New Roman"/>
        <family val="1"/>
        <charset val="186"/>
      </rPr>
      <t xml:space="preserve"> įgyvendinimas </t>
    </r>
  </si>
  <si>
    <r>
      <t>Projekto „</t>
    </r>
    <r>
      <rPr>
        <b/>
        <sz val="10"/>
        <rFont val="Times New Roman"/>
        <family val="1"/>
      </rPr>
      <t>Integralios socialinės globos paslaugų teikimas Klaipėdos mieste</t>
    </r>
    <r>
      <rPr>
        <sz val="10"/>
        <rFont val="Times New Roman"/>
        <family val="1"/>
      </rPr>
      <t xml:space="preserve">“ įgyvendinimas (dienos socialinės globos ir slaugos paslaugos į namus)                   </t>
    </r>
  </si>
  <si>
    <r>
      <t xml:space="preserve">Projekto </t>
    </r>
    <r>
      <rPr>
        <b/>
        <sz val="10"/>
        <rFont val="Times New Roman"/>
        <family val="1"/>
        <charset val="186"/>
      </rPr>
      <t>„Ilgalaikės socialinės globos paslaugų infrastruktūros plėtra Klaipėdos mieste“</t>
    </r>
    <r>
      <rPr>
        <sz val="10"/>
        <rFont val="Times New Roman"/>
        <family val="1"/>
      </rPr>
      <t xml:space="preserve"> įgyvendinimas</t>
    </r>
  </si>
  <si>
    <r>
      <t xml:space="preserve">Projekto </t>
    </r>
    <r>
      <rPr>
        <b/>
        <sz val="10"/>
        <rFont val="Times New Roman"/>
        <family val="1"/>
        <charset val="186"/>
      </rPr>
      <t>„Senyvo amžiaus asmenų dienos socialinės globos centras (Kretingos g. 44)“</t>
    </r>
    <r>
      <rPr>
        <sz val="10"/>
        <rFont val="Times New Roman"/>
        <family val="1"/>
        <charset val="186"/>
      </rPr>
      <t xml:space="preserve"> įgyvendinimas</t>
    </r>
  </si>
  <si>
    <r>
      <t>Projekto</t>
    </r>
    <r>
      <rPr>
        <b/>
        <sz val="10"/>
        <rFont val="Times New Roman"/>
        <family val="1"/>
        <charset val="186"/>
      </rPr>
      <t xml:space="preserve"> „Suaugusių asmenų su psichine negalia dienos socialinės globos centras (Kretingos g. 44)“</t>
    </r>
    <r>
      <rPr>
        <sz val="10"/>
        <rFont val="Times New Roman"/>
        <family val="1"/>
        <charset val="186"/>
      </rPr>
      <t xml:space="preserve"> įgyvendinimas</t>
    </r>
  </si>
  <si>
    <r>
      <t xml:space="preserve">Projekto </t>
    </r>
    <r>
      <rPr>
        <b/>
        <sz val="10"/>
        <rFont val="Times New Roman"/>
        <family val="1"/>
        <charset val="186"/>
      </rPr>
      <t xml:space="preserve">„Suaugusių asmenų su proto negalia dienos socialinės globos centras (2 spec. mokykla, III a.)“ </t>
    </r>
    <r>
      <rPr>
        <sz val="10"/>
        <rFont val="Times New Roman"/>
        <family val="1"/>
        <charset val="186"/>
      </rPr>
      <t>įgyvendinimas</t>
    </r>
  </si>
  <si>
    <t>SB(PBL)</t>
  </si>
  <si>
    <r>
      <t xml:space="preserve">Lėšų likutis už privatizuotus butus </t>
    </r>
    <r>
      <rPr>
        <b/>
        <sz val="10"/>
        <rFont val="Times New Roman"/>
        <family val="1"/>
        <charset val="186"/>
      </rPr>
      <t xml:space="preserve">SB(PBL) </t>
    </r>
  </si>
  <si>
    <r>
      <t xml:space="preserve">Apyvartinių lėšų likutis </t>
    </r>
    <r>
      <rPr>
        <b/>
        <sz val="10"/>
        <rFont val="Times New Roman"/>
        <family val="1"/>
        <charset val="186"/>
      </rPr>
      <t>SB(L)</t>
    </r>
  </si>
  <si>
    <t>SB(SPL)</t>
  </si>
  <si>
    <r>
      <rPr>
        <b/>
        <sz val="10"/>
        <rFont val="Times New Roman"/>
        <family val="1"/>
        <charset val="186"/>
      </rPr>
      <t xml:space="preserve">Pastato  Kretingos g. 44, Klaipėdoje, I–IV aukštų rekonstrukcija, pritaikant Klaipėdos vaikų globos namams „Danė“ </t>
    </r>
    <r>
      <rPr>
        <sz val="10"/>
        <rFont val="Times New Roman"/>
        <family val="1"/>
        <charset val="186"/>
      </rPr>
      <t>(energiją taupančių priemonių, vykdant projektą „Energetikos efektyvumo didinimas Klaipėdos vaikų globos namuose „Danė“ (II etapas), įgyvendinimas ir kitų rekonstrukcijos darbų atlikimas)</t>
    </r>
  </si>
  <si>
    <t>Ne savivaldybės įsteigtų įstaigų, teikiančių ilgalaikės socialinės globos paslaugas senyvo amžiaus ir neįgaliems asmenims bei dienos socialinę globą neįgaliems asmenims institucijoje, projektų, skirtų socialinių paslaugų infrastruktūros gerinimui, dalinis finansavimas</t>
  </si>
  <si>
    <t>Apmokėjimas už daugiabučių namų bendrųjų objektų administravimą ir nuolatinę techninę priežiūrą</t>
  </si>
  <si>
    <t xml:space="preserve">STRATEGINIO VEIKLOS PLANO VYKDYMO ATASKAITA </t>
  </si>
  <si>
    <t>(SOCIALINĖS ATSKIRTIES MAŽINIMO PROGRAMA (NR. 12))</t>
  </si>
  <si>
    <t>Asignavimai (Eur)</t>
  </si>
  <si>
    <t>2015 m. asignavimų patvirtintas planas*</t>
  </si>
  <si>
    <t>2015 m. asignavimų patikslintas planas**</t>
  </si>
  <si>
    <t>2015 m. panaudotos lėšos (kasinės išlaidos)</t>
  </si>
  <si>
    <t>Vertinimo kriterijaus</t>
  </si>
  <si>
    <t>planuotos reikšmės</t>
  </si>
  <si>
    <t>faktinės reikšmės</t>
  </si>
  <si>
    <t>pavadinimas</t>
  </si>
  <si>
    <t>Informacija apie pasiektus rezultatus, duomenys apie programai skirtų asignavimų panaudojimo tikslingumą</t>
  </si>
  <si>
    <t>Priežastys, dėl kurių planuotos rodiklių reikšmės nepasiektos</t>
  </si>
  <si>
    <t>Teikiamų bendrųjų socialinių paslaugų rūšių skaičius</t>
  </si>
  <si>
    <t>Bendrąsias socialines paslaugas gaunančių gyventojų dalis, palyginti su prašymus pateikusiais asmenimis</t>
  </si>
  <si>
    <t>Vidutinė laukimo eilėje nuo dienos socialinės globos asmens namuose paskyrimo iki jos gavimo dienos  trukmė, dienų skaičius</t>
  </si>
  <si>
    <t>Savivaldybės socialinių paslaugų (išskyrus bendrąsias socialines paslaugas) gavėjų dalis nuo visų socialinių paslaugų gavėjų, proc.</t>
  </si>
  <si>
    <t>Vidutiniškai per mėnesį dėl socialinių išmokų aptarnautas gyventojų skaičius, vnt.</t>
  </si>
  <si>
    <t>Vidutinis vaikų, apgyvendintų vaikų globos namuose, skaičius</t>
  </si>
  <si>
    <t>Į Lietuvą grįžtantiems  politiniams kaliniams ir tremtiniams bei jų šeimų nariams apgyvendinti įgytas butų skaičius</t>
  </si>
  <si>
    <t>Surinkta nuomos mokesčio už išnuomotas savivaldybės gyvenamąsias patalpas (proc. nuo priskaičiuoto nuomos mokesčio)</t>
  </si>
  <si>
    <r>
      <t xml:space="preserve">Vidutinė laukimo eilėje nuo trumpalaikės socialinės globos paskyrimo </t>
    </r>
    <r>
      <rPr>
        <b/>
        <sz val="10"/>
        <color indexed="8"/>
        <rFont val="Times New Roman"/>
        <family val="1"/>
        <charset val="186"/>
      </rPr>
      <t>suaugusiems su negalia ar senyvo amžiaus asmenims</t>
    </r>
    <r>
      <rPr>
        <sz val="10"/>
        <color indexed="8"/>
        <rFont val="Times New Roman"/>
        <family val="1"/>
        <charset val="186"/>
      </rPr>
      <t xml:space="preserve"> iki jos gavimo socialinės globos paslaugų įstaigoje trukmė, dienų skaičius</t>
    </r>
  </si>
  <si>
    <r>
      <t xml:space="preserve">Vidutinė laukimo eilėje nuo ilgalaikės socialinės globos paskyrimo </t>
    </r>
    <r>
      <rPr>
        <b/>
        <sz val="10"/>
        <color indexed="8"/>
        <rFont val="Times New Roman"/>
        <family val="1"/>
        <charset val="186"/>
      </rPr>
      <t>suaugusiems su negalia ar senyvo amžiaus asmenims</t>
    </r>
    <r>
      <rPr>
        <sz val="10"/>
        <color indexed="8"/>
        <rFont val="Times New Roman"/>
        <family val="1"/>
        <charset val="186"/>
      </rPr>
      <t xml:space="preserve"> iki jos gavimo socialinės globos paslaugų įstaigoje trukmė, dienų skaičius</t>
    </r>
  </si>
  <si>
    <t>Suremontuotų tuščių savivaldybės gyvenamųjų patalpų skaičius</t>
  </si>
  <si>
    <t>ĮVYKDYMO ATASKAITA</t>
  </si>
  <si>
    <r>
      <t xml:space="preserve">Asignavimų valdytojai: </t>
    </r>
    <r>
      <rPr>
        <sz val="12"/>
        <rFont val="Times New Roman"/>
        <family val="1"/>
      </rPr>
      <t>Klaipėdos miesto savivaldybės administracija (1), Ugdymo ir kultūros departamentas (2), Socialinių reikalų departamentas (3), Investicijų ir ekonomikos departamentas (5), Miesto ūkio departamentas (6).</t>
    </r>
    <r>
      <rPr>
        <b/>
        <sz val="12"/>
        <rFont val="Times New Roman"/>
        <family val="1"/>
      </rPr>
      <t xml:space="preserve">
</t>
    </r>
  </si>
  <si>
    <r>
      <t>Programą vykdė:</t>
    </r>
    <r>
      <rPr>
        <sz val="12"/>
        <rFont val="Times New Roman"/>
        <family val="1"/>
        <charset val="186"/>
      </rPr>
      <t xml:space="preserve"> Socialinio departamento Socialinės paramos ir Socialinio būsto skyriai,  Miesto ūkio departamento Socialinės infrastruktūros priežiūros skyrius, Investicijų ir ekonomikos departamento Projektų bei Statybos ir infrastruktūros plėtros skyriai, Finansų ir turto departamento Turto skyrius.</t>
    </r>
  </si>
  <si>
    <t>faktiškai įvykdyta –</t>
  </si>
  <si>
    <t>(pagal planą arba geriau);</t>
  </si>
  <si>
    <t>iš dalies įvykdyta –</t>
  </si>
  <si>
    <t>(blogiau, nei planuota).</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</si>
  <si>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</si>
  <si>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</si>
  <si>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</si>
  <si>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nei viena planuoto ataskaitinių metų produkto kriterijaus reikšmė.</t>
  </si>
  <si>
    <r>
      <t xml:space="preserve">2015 M. KLAIPĖDOS MIESTO SAVIVALDYBĖS </t>
    </r>
    <r>
      <rPr>
        <b/>
        <sz val="12"/>
        <rFont val="Times New Roman"/>
        <family val="1"/>
      </rPr>
      <t xml:space="preserve">                        
SOCIALINĖS ATSKIRTIES MAŽINIMO  </t>
    </r>
    <r>
      <rPr>
        <b/>
        <sz val="12"/>
        <rFont val="Times New Roman"/>
        <family val="1"/>
        <charset val="186"/>
      </rPr>
      <t>PROGRAMOS (NR. 12)</t>
    </r>
  </si>
  <si>
    <r>
      <t xml:space="preserve">Iš </t>
    </r>
    <r>
      <rPr>
        <b/>
        <sz val="12"/>
        <rFont val="Times New Roman"/>
        <family val="1"/>
        <charset val="186"/>
      </rPr>
      <t>2015 m. planuotų įvykdyti</t>
    </r>
    <r>
      <rPr>
        <sz val="12"/>
        <rFont val="Times New Roman"/>
        <family val="1"/>
        <charset val="186"/>
      </rPr>
      <t xml:space="preserve"> 23 priemonės (kurioms patvirtinti / skirti asignavimai): </t>
    </r>
  </si>
  <si>
    <t>Vidutinė laukimo eilėje nuo pagalbos į namus paslaugos paskyrimo asmenims iki jos gavimo trukmė, dienų skaičius</t>
  </si>
  <si>
    <t xml:space="preserve">Nemokamą maitinimą gaunančių mokinių skaičius įstaigose keitėsi dėl vaikų sergamumo. Padidėjus minimaliai mėnesinei algai (MMA), sumažėjus bedarbystei pasikeitė tėvų gaunamų pajamų dydis </t>
  </si>
  <si>
    <t>Vidutinis vienkartinių išmokų socialiai pažeidžiamiems asmenims skaičius per metus</t>
  </si>
  <si>
    <t>Asmenų su sunkia negalia, kuriems teikiamos socialinės globos paslaugos, skaičius per ketvirtį</t>
  </si>
  <si>
    <t>Nupirkta papildomai paslauga 15 vietų</t>
  </si>
  <si>
    <t>Viešųjų pirkimų procedūros buvo skelbtos 3 kartus, tačiau negauta pasiūlymų dėl laikino apnakvindinimo paslaugos teikimo</t>
  </si>
  <si>
    <t>Vadovaujantis Perėjimo nuo institucinės globos prie šeimoje ir bendruomenėje teikiamų paslaugų likusiems be tėvų globos vaikams veiksmų planu (2015 m. birželio 18 d. Nr. AD1-1830) mažinamas vietų skaičius globos namuose</t>
  </si>
  <si>
    <t>Atlikta darbų, proc.</t>
  </si>
  <si>
    <t>Parengus techninį projektą, 2015 m. nespėta gauti statybos leidimo. Darbus planuojama pradėti  2016 m.</t>
  </si>
  <si>
    <t>Parengtas techninis projektas ir atlikta ekspertizė</t>
  </si>
  <si>
    <t>Parengtas techninis projektas, atlikta ekspertizė, parengtas investicijų projektas</t>
  </si>
  <si>
    <t>Parengtas investicijų projektas</t>
  </si>
  <si>
    <t>Dėl rengėjų vėlavimo neparengtas techninis projektas, neatlikta bendroji ekspertizė</t>
  </si>
  <si>
    <t>Nupirkti 9 butai</t>
  </si>
  <si>
    <t>Galimų ir likviduotų avarijų skaičius buvo mažesnis, nei planuota</t>
  </si>
  <si>
    <t>faktiškai įvykdyta</t>
  </si>
  <si>
    <t>iš dalies įvykdyta</t>
  </si>
  <si>
    <t>Mažėja vaikų, siunčiamų į globos namus, skaičius</t>
  </si>
  <si>
    <t>Vidutiniškai per mėn. išmokamų laidojimo pašalpų skaičius</t>
  </si>
  <si>
    <t>Vidutinis išmokamų kompensacijų nepriklausomybės gynėjams skaičius per mėn.</t>
  </si>
  <si>
    <t>Lėšų nepanaudojo Lietuvos sutrikusio intelekto žmonių globos bendrijos „Viltis“ Klaipėdos padalinys, nes nepateikė iki sutartyje nurodyto termino licencijos savarankiško gyvenimo namų veiklai vykdyti</t>
  </si>
  <si>
    <t>Planinis vietų skaičius stacionarias paslaugas teikiančiose įstaigose</t>
  </si>
  <si>
    <t>BĮ Neįgaliųjų centro „Klaipėdos lakstutė“ (Suaugusių asmenų su protine negalia dienos socialinės globos centras, Panevėžio g. 2) tvoros įrengimas</t>
  </si>
  <si>
    <r>
      <t>Pajamų įmokų likutis</t>
    </r>
    <r>
      <rPr>
        <b/>
        <sz val="10"/>
        <rFont val="Times New Roman"/>
        <family val="1"/>
        <charset val="186"/>
      </rPr>
      <t xml:space="preserve"> SB(SPL)</t>
    </r>
  </si>
  <si>
    <t>Poreikis patenkinamas visiškai</t>
  </si>
  <si>
    <t>Nuo 2015 m. 10 mėn. įvykdyta šios paslaugos plėtra, nupirkta paslauga 20 asmenų per dieną</t>
  </si>
  <si>
    <t>Senstant visuomenei, didėja šios paslaugos poreikis</t>
  </si>
  <si>
    <t>Vidutinė laukimo eilėje trukmė sumažėjo dėl padidėjusio eilėje buvusių asmenų mirštamumo</t>
  </si>
  <si>
    <t xml:space="preserve">Dėl padidėjusio vienišų senyvo ir su negalia asmenų skaičiaus padidėjo paslaugos poreikis </t>
  </si>
  <si>
    <t xml:space="preserve">Dėl pasikeitusios ekonominės, demografinės situacijos bei taikomų išmokų skyrimo kontrolės priemonių, sumažėjo besikreipiančiųjų skaičius </t>
  </si>
  <si>
    <t>Nuo 2015-01-01 Klaipėdos miesto socialinės paramos centre įsteigti 5 papildomi etatai paslaugos poreikiui tenkinti. Planuojama inicijuoti dar 2 etatų steigimą Neįgaliųjų dienos centre „Klaipėdos lakštutė“</t>
  </si>
  <si>
    <t xml:space="preserve">2015-09-01 pradėjo veiklą naujas BĮ Neįgaliųjų centro „Klaipėdos lakštutė“ dienos užimtumo padalinys Panevėžio g. 2, papildomai pirkta socialinių paslaugų viešųjų įstatymų nustatyta tvarka </t>
  </si>
  <si>
    <t xml:space="preserve">Sumažėjus mieste gyventojų skaičiui, santykinai sumažėjo ir pašalpos gavėjų skaičius </t>
  </si>
  <si>
    <t xml:space="preserve">Negauta prašymų dėl galimybės gauti būsto nuomos ar išperkamosios būsto nuomos mokesčių dalies mokesčio kompensaciją  </t>
  </si>
  <si>
    <t>Būsto nuomos ar išperkamosios būsto nuomos mokesčių dalies kompensaciją gavusių asmenų skaičius</t>
  </si>
  <si>
    <t xml:space="preserve">Dėl pasikeitusios ekonominės-demografinės situacijos, taikomų išmokų skyrimo kontrolės priemonių, sumažėjo besikreipiančių asmenų bei išmokas gaunančių asmenų skaičius </t>
  </si>
  <si>
    <t>Senstant visuomenei, didėja poreikis šiai paslaugai</t>
  </si>
  <si>
    <t>Skirtos lėšos panaudotos pagal paskirtį: mokiniams, turintiems teisę į socialinę paramą, nemokamai maitinti ir  parama mokinio reikmenims</t>
  </si>
  <si>
    <t xml:space="preserve">Dėl pasikeitusios ekonominės- demografinės situacijos sumažėjo teisę į išmoką turinčių asmenų skaičius </t>
  </si>
  <si>
    <t xml:space="preserve">Dėl pasikeitusios ekonominės- demografinės situacijos, taikomų išmokų skyrimo kontrolės priemonių sumažėjo besikreipiančių asmenų bei išmokas gaunančių asmenų skaičius </t>
  </si>
  <si>
    <t xml:space="preserve">Mažėjant mokinių nemokamo maitinimo išlaidoms, mažėja ir gamybos išlaidų padengimui planuotų lėšų panaudojimas </t>
  </si>
  <si>
    <t>Projekte numatytu laiku neužbaigus kapitalinio remonto darbų Dienos socialinės globos centruose (Panevėžio g. 2 ir Kretingos g. 44) įstaigos negalėjo pradėti vykdyti veiklos, nebuvo priimami klientai. Įstaigose nebuvo užpildyti visi etatai</t>
  </si>
  <si>
    <t>Asmenų, apgyvendintų globos namuose, sveikatos būklė sunkėja, jie įgauna teisę gauti paslaugas kaip asmenys, turintys sunkią negalią, todėl  jų išlaikymas apmokamas iš valstybės biudžeto tikslinės dotacijos lėšų</t>
  </si>
  <si>
    <t>Planuota pagal sutartis, sudarytas su paslaugų teikėjais</t>
  </si>
  <si>
    <t>Atlikti darbai pagal skirtą finansavimą. Realus planas buvo 13 būstų, 1 būsto nepavyko pritaikyti neįgaliesiems, nes nebuvo gautas daugiabučio namo gyventojų sutikimas</t>
  </si>
  <si>
    <t>Siekiant pritaikyti patalpas gyvenamiesiems kambariams buvo pakeistas jų išplanavimas (atsirado sienos, pertvaros), dėl to atitinkamai sumažėjo naudingas patalpų plotas</t>
  </si>
  <si>
    <t>Užsitęsė statybos darbai, dokumentų tvarkymas. 2016 m. planuojama gauti ilgalaikės socialinės globos paslaugų licenciją ir pradėti teikti paslaugas 30 neįgalių asmenų</t>
  </si>
  <si>
    <t>Rekonstruota dalis pastato. Įsigyta visa reikalinga įranga bei baldai</t>
  </si>
  <si>
    <t>Įrengtas dienos socialinės globos centras, nupirkta reikalinga įranga, sutvarkytas sklypas, įrengtas liftas</t>
  </si>
  <si>
    <t>Rekonstruota dalis pastato</t>
  </si>
  <si>
    <t>Paslaugos nupirktos pigiau, nei planuota</t>
  </si>
  <si>
    <t>2015 m. rinkos kaina privatizuotos 25 gyvenamosios patalpos, 1 pagalbinių pastatų dalis. Privatizavus nurodytas patalpas gauta 514 483,72 Eur pajamų</t>
  </si>
  <si>
    <t>Techninio projekto bendroji ekspertizė  ir investicijų projekto parengimo paslauga nupirkta pigiau, nei planuota</t>
  </si>
  <si>
    <t xml:space="preserve">Poreikis apmokėti išlaidas nuompinigių lėšoms žymiai sumažėjo dėl  imamų banko kreditų apmokėti savivaldybei tenkančia dalimi už daugiabučių namų modernizacijos  darbus </t>
  </si>
  <si>
    <t>Nupirkta butų, asm. skaičius</t>
  </si>
  <si>
    <t>* Pagal Klaipėdos miesto savivaldybės tarybos 2015 m. vasario 19 d. sprendimą Nr. T2-12</t>
  </si>
  <si>
    <t>** Pagal Klaipėdos miesto savivaldybės tarybos 2015 m. lapkričio 26 d. sprendimą Nr. T2-322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</si>
</sst>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1"/>
      <color indexed="8"/>
      <name val="Calibri"/>
      <family val="2"/>
      <charset val="186"/>
    </font>
    <font>
      <sz val="10"/>
      <name val="Times New Roman"/>
      <family val="1"/>
      <charset val="186"/>
    </font>
    <font>
      <sz val="10"/>
      <name val="Arial"/>
      <family val="2"/>
      <charset val="186"/>
    </font>
    <font>
      <sz val="12"/>
      <name val="Times New Roman"/>
      <family val="1"/>
      <charset val="186"/>
    </font>
    <font>
      <sz val="8"/>
      <name val="Calibri"/>
      <family val="2"/>
      <charset val="186"/>
    </font>
    <font>
      <sz val="10"/>
      <name val="Arial"/>
      <family val="2"/>
      <charset val="186"/>
    </font>
    <font>
      <sz val="10"/>
      <name val="Times New Roman"/>
      <family val="1"/>
    </font>
    <font>
      <sz val="9"/>
      <name val="Times New Roman"/>
      <family val="1"/>
      <charset val="186"/>
    </font>
    <font>
      <b/>
      <sz val="10"/>
      <name val="Times New Roman"/>
      <family val="1"/>
      <charset val="186"/>
    </font>
    <font>
      <b/>
      <sz val="10"/>
      <name val="Times New Roman"/>
      <family val="1"/>
    </font>
    <font>
      <sz val="9"/>
      <name val="Times New Roman"/>
      <family val="1"/>
    </font>
    <font>
      <b/>
      <sz val="9"/>
      <name val="Times New Roman"/>
      <family val="1"/>
      <charset val="186"/>
    </font>
    <font>
      <b/>
      <u/>
      <sz val="10"/>
      <name val="Times New Roman"/>
      <family val="1"/>
    </font>
    <font>
      <sz val="10"/>
      <name val="Calibri"/>
      <family val="2"/>
      <charset val="186"/>
    </font>
    <font>
      <sz val="11"/>
      <name val="Calibri"/>
      <family val="2"/>
      <charset val="186"/>
    </font>
    <font>
      <b/>
      <sz val="12"/>
      <name val="Times New Roman"/>
      <family val="1"/>
      <charset val="186"/>
    </font>
    <font>
      <b/>
      <sz val="9"/>
      <name val="Times New Roman"/>
      <family val="1"/>
    </font>
    <font>
      <sz val="10"/>
      <color indexed="8"/>
      <name val="Times New Roman"/>
      <family val="1"/>
      <charset val="186"/>
    </font>
    <font>
      <b/>
      <sz val="10"/>
      <color indexed="8"/>
      <name val="Times New Roman"/>
      <family val="1"/>
      <charset val="186"/>
    </font>
    <font>
      <b/>
      <sz val="12"/>
      <name val="Times New Roman"/>
      <family val="1"/>
    </font>
    <font>
      <sz val="12"/>
      <name val="Times New Roman"/>
      <family val="1"/>
    </font>
    <font>
      <sz val="12"/>
      <name val="Arial"/>
      <family val="2"/>
      <charset val="186"/>
    </font>
    <font>
      <sz val="11"/>
      <name val="Times New Roman"/>
      <family val="1"/>
      <charset val="186"/>
    </font>
    <font>
      <b/>
      <sz val="11"/>
      <name val="Times New Roman"/>
      <family val="1"/>
      <charset val="186"/>
    </font>
    <font>
      <sz val="10"/>
      <color rgb="FFFF0000"/>
      <name val="Times New Roman"/>
      <family val="1"/>
      <charset val="186"/>
    </font>
    <font>
      <sz val="10"/>
      <color indexed="8"/>
      <name val="Calibri"/>
      <family val="2"/>
      <charset val="186"/>
    </font>
    <font>
      <sz val="10"/>
      <color rgb="FFFF0000"/>
      <name val="Times New Roman"/>
      <family val="1"/>
    </font>
    <font>
      <sz val="10"/>
      <color rgb="FFFF0000"/>
      <name val="Calibri"/>
      <family val="2"/>
      <charset val="186"/>
    </font>
    <font>
      <sz val="9"/>
      <color indexed="81"/>
      <name val="Tahoma"/>
      <family val="2"/>
      <charset val="186"/>
    </font>
    <font>
      <b/>
      <sz val="9"/>
      <color indexed="81"/>
      <name val="Tahoma"/>
      <family val="2"/>
      <charset val="186"/>
    </font>
    <font>
      <sz val="8"/>
      <name val="Times New Roman"/>
      <family val="1"/>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CFF"/>
        <bgColor indexed="64"/>
      </patternFill>
    </fill>
    <fill>
      <patternFill patternType="solid">
        <fgColor theme="8"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4">
    <xf numFmtId="0" fontId="0" fillId="0" borderId="0"/>
    <xf numFmtId="0" fontId="5" fillId="0" borderId="0"/>
    <xf numFmtId="0" fontId="2" fillId="0" borderId="0"/>
    <xf numFmtId="0" fontId="2" fillId="0" borderId="0"/>
  </cellStyleXfs>
  <cellXfs count="1166">
    <xf numFmtId="0" fontId="0" fillId="0" borderId="0" xfId="0"/>
    <xf numFmtId="0" fontId="3" fillId="0" borderId="0" xfId="0" applyFont="1"/>
    <xf numFmtId="0" fontId="3" fillId="0" borderId="1" xfId="0" applyFont="1" applyBorder="1" applyAlignment="1">
      <alignment horizontal="center" vertical="top" wrapText="1"/>
    </xf>
    <xf numFmtId="0" fontId="3" fillId="0" borderId="1" xfId="0" applyFont="1" applyBorder="1" applyAlignment="1">
      <alignment vertical="top" wrapText="1"/>
    </xf>
    <xf numFmtId="0" fontId="6" fillId="0" borderId="54" xfId="0" applyFont="1" applyFill="1" applyBorder="1" applyAlignment="1">
      <alignment horizontal="center" vertical="top"/>
    </xf>
    <xf numFmtId="0" fontId="6" fillId="0" borderId="28" xfId="0" applyFont="1" applyBorder="1" applyAlignment="1">
      <alignment vertical="top"/>
    </xf>
    <xf numFmtId="49" fontId="9" fillId="0" borderId="19" xfId="0" applyNumberFormat="1" applyFont="1" applyBorder="1" applyAlignment="1">
      <alignment vertical="top" wrapText="1"/>
    </xf>
    <xf numFmtId="0" fontId="8" fillId="3" borderId="9" xfId="0" applyFont="1" applyFill="1" applyBorder="1" applyAlignment="1">
      <alignment vertical="top" wrapText="1"/>
    </xf>
    <xf numFmtId="0" fontId="2" fillId="0" borderId="0" xfId="0" applyFont="1"/>
    <xf numFmtId="0" fontId="6" fillId="0" borderId="0" xfId="0" applyFont="1" applyAlignment="1">
      <alignment vertical="top"/>
    </xf>
    <xf numFmtId="0" fontId="6" fillId="0" borderId="0" xfId="0" applyFont="1" applyBorder="1" applyAlignment="1">
      <alignment vertical="top"/>
    </xf>
    <xf numFmtId="49" fontId="9" fillId="2" borderId="4" xfId="0" applyNumberFormat="1" applyFont="1" applyFill="1" applyBorder="1" applyAlignment="1">
      <alignment horizontal="center" vertical="top"/>
    </xf>
    <xf numFmtId="49" fontId="9" fillId="2" borderId="6" xfId="0" applyNumberFormat="1" applyFont="1" applyFill="1" applyBorder="1" applyAlignment="1">
      <alignment horizontal="center" vertical="top"/>
    </xf>
    <xf numFmtId="0" fontId="6" fillId="0" borderId="9" xfId="0" applyFont="1" applyFill="1" applyBorder="1" applyAlignment="1">
      <alignment horizontal="center" vertical="top"/>
    </xf>
    <xf numFmtId="49" fontId="9" fillId="2" borderId="11" xfId="0" applyNumberFormat="1" applyFont="1" applyFill="1" applyBorder="1" applyAlignment="1">
      <alignment horizontal="center" vertical="top"/>
    </xf>
    <xf numFmtId="0" fontId="6" fillId="0" borderId="13" xfId="0" applyFont="1" applyFill="1" applyBorder="1" applyAlignment="1">
      <alignment horizontal="center" vertical="top"/>
    </xf>
    <xf numFmtId="0" fontId="6" fillId="0" borderId="15" xfId="0" applyFont="1" applyFill="1" applyBorder="1" applyAlignment="1">
      <alignment horizontal="center" vertical="top"/>
    </xf>
    <xf numFmtId="49" fontId="9" fillId="2" borderId="18" xfId="0" applyNumberFormat="1" applyFont="1" applyFill="1" applyBorder="1" applyAlignment="1">
      <alignment horizontal="center" vertical="top"/>
    </xf>
    <xf numFmtId="49" fontId="9" fillId="0" borderId="7" xfId="0" applyNumberFormat="1" applyFont="1" applyBorder="1" applyAlignment="1">
      <alignment vertical="top"/>
    </xf>
    <xf numFmtId="49" fontId="9" fillId="0" borderId="19" xfId="0" applyNumberFormat="1" applyFont="1" applyBorder="1" applyAlignment="1">
      <alignment vertical="top"/>
    </xf>
    <xf numFmtId="0" fontId="6" fillId="0" borderId="0" xfId="0" applyFont="1" applyFill="1" applyBorder="1" applyAlignment="1">
      <alignment vertical="top"/>
    </xf>
    <xf numFmtId="49" fontId="8" fillId="0" borderId="11" xfId="0" applyNumberFormat="1" applyFont="1" applyBorder="1" applyAlignment="1">
      <alignment horizontal="center" vertical="top"/>
    </xf>
    <xf numFmtId="0" fontId="6" fillId="0" borderId="26" xfId="0" applyFont="1" applyFill="1" applyBorder="1" applyAlignment="1">
      <alignment horizontal="center" vertical="top"/>
    </xf>
    <xf numFmtId="0" fontId="6" fillId="0" borderId="9" xfId="0" applyFont="1" applyBorder="1" applyAlignment="1">
      <alignment horizontal="center" vertical="top" wrapText="1"/>
    </xf>
    <xf numFmtId="0" fontId="6" fillId="0" borderId="16" xfId="0" applyFont="1" applyBorder="1" applyAlignment="1">
      <alignment horizontal="center" vertical="top" wrapText="1"/>
    </xf>
    <xf numFmtId="0" fontId="6" fillId="0" borderId="26" xfId="0" applyFont="1" applyBorder="1" applyAlignment="1">
      <alignment horizontal="center" vertical="top" wrapText="1"/>
    </xf>
    <xf numFmtId="0" fontId="6" fillId="0" borderId="25" xfId="0" applyFont="1" applyFill="1" applyBorder="1" applyAlignment="1">
      <alignment horizontal="center" vertical="top"/>
    </xf>
    <xf numFmtId="0" fontId="6" fillId="3" borderId="9"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25" xfId="0" applyFont="1" applyFill="1" applyBorder="1" applyAlignment="1">
      <alignment horizontal="center" vertical="top" wrapText="1"/>
    </xf>
    <xf numFmtId="0" fontId="8" fillId="0" borderId="21" xfId="0" applyNumberFormat="1" applyFont="1" applyBorder="1" applyAlignment="1">
      <alignment horizontal="center" vertical="top"/>
    </xf>
    <xf numFmtId="0" fontId="6" fillId="3" borderId="15" xfId="0" applyFont="1" applyFill="1" applyBorder="1" applyAlignment="1">
      <alignment horizontal="center" vertical="top" wrapText="1"/>
    </xf>
    <xf numFmtId="0" fontId="6" fillId="3" borderId="26" xfId="0" applyFont="1" applyFill="1" applyBorder="1" applyAlignment="1">
      <alignment horizontal="center" vertical="top" wrapText="1"/>
    </xf>
    <xf numFmtId="0" fontId="2" fillId="0" borderId="0" xfId="0" applyFont="1" applyBorder="1"/>
    <xf numFmtId="49" fontId="9" fillId="2" borderId="29" xfId="0" applyNumberFormat="1" applyFont="1" applyFill="1" applyBorder="1" applyAlignment="1">
      <alignment horizontal="center" vertical="top"/>
    </xf>
    <xf numFmtId="49" fontId="9" fillId="2" borderId="12" xfId="0" applyNumberFormat="1" applyFont="1" applyFill="1" applyBorder="1" applyAlignment="1">
      <alignment vertical="top"/>
    </xf>
    <xf numFmtId="49" fontId="9" fillId="2" borderId="7" xfId="0" applyNumberFormat="1" applyFont="1" applyFill="1" applyBorder="1" applyAlignment="1">
      <alignment vertical="top"/>
    </xf>
    <xf numFmtId="49" fontId="9" fillId="4" borderId="3" xfId="0" applyNumberFormat="1" applyFont="1" applyFill="1" applyBorder="1" applyAlignment="1">
      <alignment horizontal="center" vertical="top"/>
    </xf>
    <xf numFmtId="49" fontId="9" fillId="0" borderId="0" xfId="0" applyNumberFormat="1" applyFont="1" applyFill="1" applyBorder="1" applyAlignment="1">
      <alignment vertical="center" wrapText="1"/>
    </xf>
    <xf numFmtId="0" fontId="1" fillId="0" borderId="0" xfId="0" applyFont="1" applyBorder="1" applyAlignment="1">
      <alignment horizontal="left" vertical="top"/>
    </xf>
    <xf numFmtId="0" fontId="2" fillId="0" borderId="0" xfId="0" applyFont="1" applyAlignment="1">
      <alignment horizontal="center"/>
    </xf>
    <xf numFmtId="0" fontId="8" fillId="0" borderId="0" xfId="0" applyFont="1" applyAlignment="1">
      <alignment horizontal="center"/>
    </xf>
    <xf numFmtId="0" fontId="6" fillId="0" borderId="8"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3" borderId="15" xfId="0" applyFont="1" applyFill="1" applyBorder="1" applyAlignment="1">
      <alignment vertical="top" wrapText="1"/>
    </xf>
    <xf numFmtId="0" fontId="8" fillId="0" borderId="28"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0" xfId="0" applyFont="1" applyFill="1" applyBorder="1" applyAlignment="1">
      <alignment horizontal="center" vertical="top" wrapText="1"/>
    </xf>
    <xf numFmtId="0" fontId="2" fillId="0" borderId="0" xfId="0" applyFont="1" applyBorder="1" applyAlignment="1">
      <alignment horizontal="center" wrapText="1"/>
    </xf>
    <xf numFmtId="0" fontId="2" fillId="0" borderId="20" xfId="0" applyFont="1" applyBorder="1" applyAlignment="1">
      <alignment horizontal="center" wrapText="1"/>
    </xf>
    <xf numFmtId="0" fontId="8" fillId="0" borderId="34" xfId="0" applyNumberFormat="1" applyFont="1" applyBorder="1" applyAlignment="1">
      <alignment horizontal="center" vertical="center"/>
    </xf>
    <xf numFmtId="0" fontId="6" fillId="3" borderId="37" xfId="0" applyFont="1" applyFill="1" applyBorder="1" applyAlignment="1">
      <alignment horizontal="center" vertical="top" wrapText="1"/>
    </xf>
    <xf numFmtId="0" fontId="8" fillId="0" borderId="34" xfId="0" applyNumberFormat="1" applyFont="1" applyBorder="1" applyAlignment="1">
      <alignment vertical="center"/>
    </xf>
    <xf numFmtId="0" fontId="9" fillId="0" borderId="0" xfId="0" applyFont="1" applyBorder="1" applyAlignment="1">
      <alignment vertical="center" textRotation="90"/>
    </xf>
    <xf numFmtId="164" fontId="2" fillId="0" borderId="0" xfId="0" applyNumberFormat="1" applyFont="1"/>
    <xf numFmtId="49" fontId="8" fillId="0" borderId="31" xfId="0" applyNumberFormat="1" applyFont="1" applyBorder="1" applyAlignment="1">
      <alignment vertical="top"/>
    </xf>
    <xf numFmtId="49" fontId="8" fillId="0" borderId="53" xfId="0" applyNumberFormat="1" applyFont="1" applyBorder="1" applyAlignment="1">
      <alignment horizontal="center" vertical="top"/>
    </xf>
    <xf numFmtId="0" fontId="6" fillId="6" borderId="9" xfId="0" applyFont="1" applyFill="1" applyBorder="1" applyAlignment="1">
      <alignment vertical="top" wrapText="1"/>
    </xf>
    <xf numFmtId="0" fontId="9" fillId="7" borderId="59" xfId="0" applyFont="1" applyFill="1" applyBorder="1" applyAlignment="1">
      <alignment horizontal="center" vertical="top"/>
    </xf>
    <xf numFmtId="0" fontId="9" fillId="7" borderId="40" xfId="0" applyFont="1" applyFill="1" applyBorder="1" applyAlignment="1">
      <alignment horizontal="center" vertical="top"/>
    </xf>
    <xf numFmtId="0" fontId="8" fillId="7" borderId="59" xfId="0" applyFont="1" applyFill="1" applyBorder="1" applyAlignment="1">
      <alignment horizontal="center" vertical="top" wrapText="1"/>
    </xf>
    <xf numFmtId="0" fontId="8" fillId="7" borderId="59" xfId="0" applyFont="1" applyFill="1" applyBorder="1" applyAlignment="1">
      <alignment horizontal="center" vertical="top"/>
    </xf>
    <xf numFmtId="0" fontId="6" fillId="0" borderId="15" xfId="0" applyFont="1" applyBorder="1" applyAlignment="1">
      <alignment horizontal="center" vertical="top" wrapText="1"/>
    </xf>
    <xf numFmtId="0" fontId="6" fillId="0" borderId="15" xfId="0" applyFont="1" applyFill="1" applyBorder="1" applyAlignment="1">
      <alignment vertical="top" wrapText="1"/>
    </xf>
    <xf numFmtId="0" fontId="9" fillId="0" borderId="0" xfId="0" applyFont="1" applyFill="1" applyBorder="1" applyAlignment="1">
      <alignment horizontal="center" vertical="top" textRotation="180" wrapText="1"/>
    </xf>
    <xf numFmtId="0" fontId="8" fillId="0" borderId="0" xfId="0" applyFont="1" applyFill="1" applyBorder="1" applyAlignment="1">
      <alignment horizontal="center" vertical="top" textRotation="180" wrapText="1"/>
    </xf>
    <xf numFmtId="164" fontId="6" fillId="0" borderId="0" xfId="0" applyNumberFormat="1" applyFont="1" applyBorder="1" applyAlignment="1">
      <alignment vertical="top"/>
    </xf>
    <xf numFmtId="0" fontId="6" fillId="6" borderId="15" xfId="0" applyFont="1" applyFill="1" applyBorder="1" applyAlignment="1">
      <alignment horizontal="center" vertical="top" wrapText="1"/>
    </xf>
    <xf numFmtId="1" fontId="6" fillId="0" borderId="0" xfId="0" applyNumberFormat="1" applyFont="1" applyBorder="1" applyAlignment="1">
      <alignment vertical="top"/>
    </xf>
    <xf numFmtId="49" fontId="9" fillId="0" borderId="34" xfId="0" applyNumberFormat="1" applyFont="1" applyBorder="1" applyAlignment="1">
      <alignment horizontal="center" vertical="top" wrapText="1"/>
    </xf>
    <xf numFmtId="0" fontId="8" fillId="0" borderId="35" xfId="0" applyNumberFormat="1" applyFont="1" applyBorder="1" applyAlignment="1">
      <alignment horizontal="center" vertical="top"/>
    </xf>
    <xf numFmtId="49" fontId="8" fillId="3" borderId="6" xfId="0" applyNumberFormat="1" applyFont="1" applyFill="1" applyBorder="1" applyAlignment="1">
      <alignment vertical="top"/>
    </xf>
    <xf numFmtId="49" fontId="8" fillId="3" borderId="11" xfId="0" applyNumberFormat="1" applyFont="1" applyFill="1" applyBorder="1" applyAlignment="1">
      <alignment vertical="top"/>
    </xf>
    <xf numFmtId="0" fontId="8" fillId="6" borderId="34" xfId="0" applyNumberFormat="1" applyFont="1" applyFill="1" applyBorder="1" applyAlignment="1">
      <alignment horizontal="center" vertical="top"/>
    </xf>
    <xf numFmtId="0" fontId="9" fillId="0" borderId="28" xfId="0" applyFont="1" applyBorder="1" applyAlignment="1">
      <alignment vertical="center" textRotation="90"/>
    </xf>
    <xf numFmtId="0" fontId="9" fillId="0" borderId="64" xfId="0" applyFont="1" applyBorder="1" applyAlignment="1">
      <alignment horizontal="center" vertical="center" textRotation="90"/>
    </xf>
    <xf numFmtId="0" fontId="8" fillId="7" borderId="15" xfId="0" applyFont="1" applyFill="1" applyBorder="1" applyAlignment="1">
      <alignment horizontal="center" vertical="top" wrapText="1"/>
    </xf>
    <xf numFmtId="0" fontId="8" fillId="7" borderId="13" xfId="0" applyFont="1" applyFill="1" applyBorder="1" applyAlignment="1">
      <alignment horizontal="center" vertical="top" wrapText="1"/>
    </xf>
    <xf numFmtId="0" fontId="6" fillId="0" borderId="20" xfId="0" applyFont="1" applyFill="1" applyBorder="1" applyAlignment="1">
      <alignment horizontal="center" vertical="top" wrapText="1"/>
    </xf>
    <xf numFmtId="49" fontId="8" fillId="3" borderId="34" xfId="0" applyNumberFormat="1" applyFont="1" applyFill="1" applyBorder="1" applyAlignment="1">
      <alignment vertical="top"/>
    </xf>
    <xf numFmtId="49" fontId="9" fillId="0" borderId="34" xfId="0" applyNumberFormat="1" applyFont="1" applyBorder="1" applyAlignment="1">
      <alignment vertical="top"/>
    </xf>
    <xf numFmtId="49" fontId="8" fillId="3" borderId="18" xfId="0" applyNumberFormat="1" applyFont="1" applyFill="1" applyBorder="1" applyAlignment="1">
      <alignment vertical="top"/>
    </xf>
    <xf numFmtId="49" fontId="9" fillId="0" borderId="35" xfId="0" applyNumberFormat="1" applyFont="1" applyBorder="1" applyAlignment="1">
      <alignment vertical="top"/>
    </xf>
    <xf numFmtId="0" fontId="6" fillId="3" borderId="16" xfId="0" applyFont="1" applyFill="1" applyBorder="1" applyAlignment="1">
      <alignment horizontal="center" vertical="top" wrapText="1"/>
    </xf>
    <xf numFmtId="49" fontId="9" fillId="3" borderId="34" xfId="0" applyNumberFormat="1" applyFont="1" applyFill="1" applyBorder="1" applyAlignment="1">
      <alignment horizontal="center" vertical="top"/>
    </xf>
    <xf numFmtId="0" fontId="6" fillId="0" borderId="32" xfId="0" applyFont="1" applyFill="1" applyBorder="1" applyAlignment="1">
      <alignment horizontal="center" vertical="top"/>
    </xf>
    <xf numFmtId="49" fontId="9" fillId="0" borderId="34" xfId="0" applyNumberFormat="1" applyFont="1" applyFill="1" applyBorder="1" applyAlignment="1">
      <alignment horizontal="center" vertical="top" wrapText="1"/>
    </xf>
    <xf numFmtId="0" fontId="6" fillId="0" borderId="28" xfId="0" applyFont="1" applyFill="1" applyBorder="1" applyAlignment="1">
      <alignment horizontal="center" vertical="top"/>
    </xf>
    <xf numFmtId="3" fontId="6" fillId="6" borderId="28" xfId="0" applyNumberFormat="1" applyFont="1" applyFill="1" applyBorder="1" applyAlignment="1">
      <alignment horizontal="center" vertical="top"/>
    </xf>
    <xf numFmtId="1" fontId="6" fillId="0" borderId="37" xfId="0" applyNumberFormat="1" applyFont="1" applyFill="1" applyBorder="1" applyAlignment="1">
      <alignment horizontal="center" vertical="top"/>
    </xf>
    <xf numFmtId="0" fontId="6" fillId="0" borderId="28" xfId="0" applyFont="1" applyFill="1" applyBorder="1" applyAlignment="1">
      <alignment horizontal="center" vertical="top" wrapText="1"/>
    </xf>
    <xf numFmtId="1" fontId="6" fillId="0" borderId="51" xfId="0" applyNumberFormat="1" applyFont="1" applyFill="1" applyBorder="1" applyAlignment="1">
      <alignment horizontal="center" vertical="top"/>
    </xf>
    <xf numFmtId="3" fontId="9" fillId="7" borderId="40" xfId="0" applyNumberFormat="1" applyFont="1" applyFill="1" applyBorder="1" applyAlignment="1">
      <alignment horizontal="center" vertical="top"/>
    </xf>
    <xf numFmtId="3" fontId="9" fillId="7" borderId="41" xfId="0" applyNumberFormat="1" applyFont="1" applyFill="1" applyBorder="1" applyAlignment="1">
      <alignment horizontal="center" vertical="top"/>
    </xf>
    <xf numFmtId="0" fontId="6" fillId="0" borderId="24" xfId="0" applyFont="1" applyFill="1" applyBorder="1" applyAlignment="1">
      <alignment horizontal="center" vertical="top"/>
    </xf>
    <xf numFmtId="3" fontId="6" fillId="6" borderId="24" xfId="0" applyNumberFormat="1" applyFont="1" applyFill="1" applyBorder="1" applyAlignment="1">
      <alignment horizontal="center" vertical="top"/>
    </xf>
    <xf numFmtId="49" fontId="9" fillId="0" borderId="35" xfId="0" applyNumberFormat="1" applyFont="1" applyBorder="1" applyAlignment="1">
      <alignment horizontal="center" vertical="top" wrapText="1"/>
    </xf>
    <xf numFmtId="0" fontId="6" fillId="0" borderId="24" xfId="0" applyFont="1" applyBorder="1" applyAlignment="1">
      <alignment horizontal="center" vertical="top"/>
    </xf>
    <xf numFmtId="0" fontId="6" fillId="6" borderId="15" xfId="0" applyFont="1" applyFill="1" applyBorder="1" applyAlignment="1">
      <alignment vertical="top" wrapText="1"/>
    </xf>
    <xf numFmtId="0" fontId="8" fillId="0" borderId="31" xfId="0" applyNumberFormat="1" applyFont="1" applyBorder="1" applyAlignment="1">
      <alignment horizontal="center" vertical="top"/>
    </xf>
    <xf numFmtId="3" fontId="8" fillId="7" borderId="52" xfId="0" applyNumberFormat="1" applyFont="1" applyFill="1" applyBorder="1" applyAlignment="1">
      <alignment horizontal="center" vertical="top" wrapText="1"/>
    </xf>
    <xf numFmtId="0" fontId="6" fillId="0" borderId="10" xfId="0" applyFont="1" applyFill="1" applyBorder="1" applyAlignment="1">
      <alignment horizontal="center" vertical="top"/>
    </xf>
    <xf numFmtId="49" fontId="8" fillId="0" borderId="6" xfId="0" applyNumberFormat="1" applyFont="1" applyBorder="1" applyAlignment="1">
      <alignment horizontal="center" vertical="top"/>
    </xf>
    <xf numFmtId="0" fontId="8" fillId="0" borderId="8" xfId="0" applyFont="1" applyFill="1" applyBorder="1" applyAlignment="1">
      <alignment horizontal="center" vertical="top" textRotation="180" wrapText="1"/>
    </xf>
    <xf numFmtId="0" fontId="6" fillId="0" borderId="74" xfId="0" applyFont="1" applyFill="1" applyBorder="1" applyAlignment="1">
      <alignment horizontal="center" vertical="top"/>
    </xf>
    <xf numFmtId="49" fontId="6" fillId="0" borderId="0" xfId="0" applyNumberFormat="1" applyFont="1" applyBorder="1" applyAlignment="1">
      <alignment vertical="top"/>
    </xf>
    <xf numFmtId="0" fontId="6" fillId="0" borderId="0" xfId="0" applyNumberFormat="1" applyFont="1" applyFill="1" applyBorder="1" applyAlignment="1">
      <alignment horizontal="center" vertical="top"/>
    </xf>
    <xf numFmtId="0" fontId="8" fillId="3" borderId="15" xfId="0" applyFont="1" applyFill="1" applyBorder="1" applyAlignment="1">
      <alignment vertical="top" wrapText="1"/>
    </xf>
    <xf numFmtId="0" fontId="6" fillId="0" borderId="52" xfId="0" applyFont="1" applyFill="1" applyBorder="1" applyAlignment="1">
      <alignment horizontal="center" vertical="top"/>
    </xf>
    <xf numFmtId="0" fontId="6" fillId="0" borderId="54" xfId="0" applyFont="1" applyFill="1" applyBorder="1" applyAlignment="1">
      <alignment horizontal="center" vertical="top" wrapText="1"/>
    </xf>
    <xf numFmtId="0" fontId="6" fillId="3" borderId="52" xfId="0" applyNumberFormat="1" applyFont="1" applyFill="1" applyBorder="1" applyAlignment="1">
      <alignment vertical="top" wrapText="1"/>
    </xf>
    <xf numFmtId="0" fontId="6" fillId="3" borderId="28" xfId="0" applyNumberFormat="1" applyFont="1" applyFill="1" applyBorder="1" applyAlignment="1">
      <alignment vertical="top" wrapText="1"/>
    </xf>
    <xf numFmtId="3" fontId="6" fillId="0" borderId="0" xfId="0" applyNumberFormat="1" applyFont="1" applyBorder="1" applyAlignment="1">
      <alignment vertical="top"/>
    </xf>
    <xf numFmtId="2" fontId="6" fillId="0" borderId="28" xfId="0" applyNumberFormat="1" applyFont="1" applyFill="1" applyBorder="1" applyAlignment="1">
      <alignment vertical="top" wrapText="1"/>
    </xf>
    <xf numFmtId="164" fontId="6" fillId="0" borderId="28" xfId="0" applyNumberFormat="1" applyFont="1" applyBorder="1" applyAlignment="1">
      <alignment horizontal="left" vertical="top" wrapText="1"/>
    </xf>
    <xf numFmtId="3" fontId="6" fillId="0" borderId="28" xfId="0" applyNumberFormat="1" applyFont="1" applyFill="1" applyBorder="1" applyAlignment="1">
      <alignment horizontal="center" vertical="top" wrapText="1"/>
    </xf>
    <xf numFmtId="2" fontId="1" fillId="0" borderId="28" xfId="0" applyNumberFormat="1" applyFont="1" applyFill="1" applyBorder="1" applyAlignment="1">
      <alignment vertical="top" wrapText="1"/>
    </xf>
    <xf numFmtId="3" fontId="6" fillId="3" borderId="28" xfId="0" applyNumberFormat="1" applyFont="1" applyFill="1" applyBorder="1" applyAlignment="1">
      <alignment horizontal="center" vertical="top" wrapText="1"/>
    </xf>
    <xf numFmtId="0" fontId="6" fillId="3" borderId="21" xfId="0" applyFont="1" applyFill="1" applyBorder="1" applyAlignment="1">
      <alignment horizontal="center" vertical="top"/>
    </xf>
    <xf numFmtId="0" fontId="6" fillId="0" borderId="11" xfId="0" applyFont="1" applyFill="1" applyBorder="1" applyAlignment="1">
      <alignment horizontal="center" vertical="top"/>
    </xf>
    <xf numFmtId="2" fontId="6" fillId="0" borderId="28" xfId="0" applyNumberFormat="1" applyFont="1" applyFill="1" applyBorder="1" applyAlignment="1">
      <alignment horizontal="left" vertical="top" wrapText="1"/>
    </xf>
    <xf numFmtId="49" fontId="9" fillId="0" borderId="11" xfId="0" applyNumberFormat="1" applyFont="1" applyBorder="1" applyAlignment="1">
      <alignment horizontal="center" vertical="top"/>
    </xf>
    <xf numFmtId="0" fontId="9" fillId="0" borderId="34" xfId="0" applyNumberFormat="1" applyFont="1" applyBorder="1" applyAlignment="1">
      <alignment horizontal="center" vertical="top"/>
    </xf>
    <xf numFmtId="49" fontId="9" fillId="0" borderId="11" xfId="0" applyNumberFormat="1" applyFont="1" applyFill="1" applyBorder="1" applyAlignment="1">
      <alignment horizontal="center" vertical="top"/>
    </xf>
    <xf numFmtId="49" fontId="9" fillId="2" borderId="39" xfId="0" applyNumberFormat="1" applyFont="1" applyFill="1" applyBorder="1" applyAlignment="1">
      <alignment horizontal="center" vertical="top"/>
    </xf>
    <xf numFmtId="0" fontId="8" fillId="0" borderId="36" xfId="0" applyNumberFormat="1" applyFont="1" applyBorder="1" applyAlignment="1">
      <alignment horizontal="center" vertical="top"/>
    </xf>
    <xf numFmtId="164" fontId="6" fillId="0" borderId="28" xfId="0" applyNumberFormat="1" applyFont="1" applyFill="1" applyBorder="1" applyAlignment="1">
      <alignment vertical="top" wrapText="1"/>
    </xf>
    <xf numFmtId="3" fontId="9" fillId="7" borderId="58" xfId="0" applyNumberFormat="1" applyFont="1" applyFill="1" applyBorder="1" applyAlignment="1">
      <alignment horizontal="center" vertical="top"/>
    </xf>
    <xf numFmtId="0" fontId="9" fillId="0" borderId="24" xfId="0" applyFont="1" applyFill="1" applyBorder="1" applyAlignment="1">
      <alignment vertical="center" textRotation="90" wrapText="1"/>
    </xf>
    <xf numFmtId="3" fontId="6" fillId="3" borderId="24" xfId="0" applyNumberFormat="1" applyFont="1" applyFill="1" applyBorder="1" applyAlignment="1">
      <alignment horizontal="center" vertical="top" wrapText="1"/>
    </xf>
    <xf numFmtId="0" fontId="6" fillId="0" borderId="22" xfId="0" applyNumberFormat="1" applyFont="1" applyFill="1" applyBorder="1" applyAlignment="1">
      <alignment horizontal="center" vertical="top" wrapText="1"/>
    </xf>
    <xf numFmtId="0" fontId="9" fillId="0" borderId="28" xfId="0" applyFont="1" applyFill="1" applyBorder="1" applyAlignment="1">
      <alignment vertical="center" textRotation="90" wrapText="1"/>
    </xf>
    <xf numFmtId="0" fontId="6" fillId="0" borderId="10" xfId="0" applyNumberFormat="1"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21" xfId="0" applyFont="1" applyFill="1" applyBorder="1" applyAlignment="1">
      <alignment horizontal="center" vertical="top" wrapText="1"/>
    </xf>
    <xf numFmtId="0" fontId="9" fillId="0" borderId="64" xfId="0" applyFont="1" applyFill="1" applyBorder="1" applyAlignment="1">
      <alignment vertical="center" textRotation="90" wrapText="1"/>
    </xf>
    <xf numFmtId="0" fontId="6" fillId="0" borderId="17" xfId="0" applyFont="1" applyFill="1" applyBorder="1" applyAlignment="1">
      <alignment vertical="top" wrapText="1"/>
    </xf>
    <xf numFmtId="0" fontId="8" fillId="0" borderId="9" xfId="0" applyFont="1" applyBorder="1" applyAlignment="1">
      <alignment horizontal="left" vertical="top" wrapText="1"/>
    </xf>
    <xf numFmtId="0" fontId="6" fillId="0" borderId="13" xfId="0" applyFont="1" applyBorder="1" applyAlignment="1">
      <alignment horizontal="center" vertical="top" wrapText="1"/>
    </xf>
    <xf numFmtId="3" fontId="6" fillId="3" borderId="70" xfId="0" applyNumberFormat="1" applyFont="1" applyFill="1" applyBorder="1" applyAlignment="1">
      <alignment horizontal="center" vertical="top"/>
    </xf>
    <xf numFmtId="3" fontId="9" fillId="7" borderId="63" xfId="0" applyNumberFormat="1" applyFont="1" applyFill="1" applyBorder="1" applyAlignment="1">
      <alignment horizontal="center" vertical="top"/>
    </xf>
    <xf numFmtId="49" fontId="8" fillId="0" borderId="35" xfId="0" applyNumberFormat="1" applyFont="1" applyFill="1" applyBorder="1" applyAlignment="1">
      <alignment horizontal="center" vertical="top" wrapText="1"/>
    </xf>
    <xf numFmtId="49" fontId="8" fillId="0" borderId="34" xfId="0" applyNumberFormat="1" applyFont="1" applyFill="1" applyBorder="1" applyAlignment="1">
      <alignment horizontal="center" vertical="top" wrapText="1"/>
    </xf>
    <xf numFmtId="0" fontId="6" fillId="0" borderId="28" xfId="0" applyNumberFormat="1" applyFont="1" applyFill="1" applyBorder="1" applyAlignment="1">
      <alignment horizontal="left" vertical="top" wrapText="1"/>
    </xf>
    <xf numFmtId="0" fontId="6" fillId="0" borderId="44" xfId="0" applyNumberFormat="1" applyFont="1" applyFill="1" applyBorder="1" applyAlignment="1">
      <alignment horizontal="center" vertical="top" wrapText="1"/>
    </xf>
    <xf numFmtId="0" fontId="8" fillId="0" borderId="34" xfId="0" applyFont="1" applyBorder="1" applyAlignment="1">
      <alignment horizontal="center" vertical="top" wrapText="1"/>
    </xf>
    <xf numFmtId="0" fontId="6" fillId="0" borderId="21" xfId="0" applyNumberFormat="1" applyFont="1" applyFill="1" applyBorder="1" applyAlignment="1">
      <alignment horizontal="center" vertical="top" wrapText="1"/>
    </xf>
    <xf numFmtId="0" fontId="8" fillId="0" borderId="31" xfId="0" applyFont="1" applyBorder="1" applyAlignment="1">
      <alignment horizontal="center" vertical="top" wrapText="1"/>
    </xf>
    <xf numFmtId="0" fontId="6" fillId="0" borderId="64" xfId="0" applyNumberFormat="1" applyFont="1" applyFill="1" applyBorder="1" applyAlignment="1">
      <alignment horizontal="left" vertical="top" wrapText="1"/>
    </xf>
    <xf numFmtId="0" fontId="8" fillId="0" borderId="50" xfId="0" applyFont="1" applyBorder="1" applyAlignment="1">
      <alignment horizontal="center" vertical="top" wrapText="1"/>
    </xf>
    <xf numFmtId="0" fontId="6" fillId="0" borderId="51" xfId="0" applyFont="1" applyFill="1" applyBorder="1" applyAlignment="1">
      <alignment horizontal="center" vertical="top" wrapText="1"/>
    </xf>
    <xf numFmtId="0" fontId="6" fillId="0" borderId="17" xfId="0" applyFont="1" applyFill="1" applyBorder="1" applyAlignment="1">
      <alignment horizontal="center" vertical="top"/>
    </xf>
    <xf numFmtId="3" fontId="6" fillId="3" borderId="32" xfId="0" applyNumberFormat="1" applyFont="1" applyFill="1" applyBorder="1" applyAlignment="1">
      <alignment horizontal="center" vertical="top" wrapText="1"/>
    </xf>
    <xf numFmtId="0" fontId="9" fillId="7" borderId="64" xfId="0" applyFont="1" applyFill="1" applyBorder="1" applyAlignment="1">
      <alignment horizontal="center" vertical="top"/>
    </xf>
    <xf numFmtId="3" fontId="9" fillId="7" borderId="64" xfId="0" applyNumberFormat="1" applyFont="1" applyFill="1" applyBorder="1" applyAlignment="1">
      <alignment horizontal="center" vertical="top"/>
    </xf>
    <xf numFmtId="3" fontId="6" fillId="3" borderId="22" xfId="0" applyNumberFormat="1" applyFont="1" applyFill="1" applyBorder="1" applyAlignment="1">
      <alignment horizontal="center" vertical="top" wrapText="1"/>
    </xf>
    <xf numFmtId="3" fontId="6" fillId="3" borderId="21" xfId="0" applyNumberFormat="1" applyFont="1" applyFill="1" applyBorder="1" applyAlignment="1">
      <alignment horizontal="center" vertical="top" wrapText="1"/>
    </xf>
    <xf numFmtId="0" fontId="8" fillId="3" borderId="16" xfId="0" applyFont="1" applyFill="1" applyBorder="1" applyAlignment="1">
      <alignment vertical="top" wrapText="1"/>
    </xf>
    <xf numFmtId="0" fontId="8" fillId="0" borderId="33" xfId="0" applyFont="1" applyFill="1" applyBorder="1" applyAlignment="1">
      <alignment horizontal="center" vertical="top" textRotation="180" wrapText="1"/>
    </xf>
    <xf numFmtId="0" fontId="8" fillId="0" borderId="48" xfId="0" applyNumberFormat="1" applyFont="1" applyBorder="1" applyAlignment="1">
      <alignment horizontal="center" vertical="center"/>
    </xf>
    <xf numFmtId="0" fontId="6" fillId="3" borderId="32" xfId="0" applyNumberFormat="1" applyFont="1" applyFill="1" applyBorder="1" applyAlignment="1">
      <alignment horizontal="left" vertical="top" wrapText="1"/>
    </xf>
    <xf numFmtId="0" fontId="6" fillId="3" borderId="71" xfId="0" applyNumberFormat="1" applyFont="1" applyFill="1" applyBorder="1" applyAlignment="1">
      <alignment horizontal="center" vertical="top" wrapText="1"/>
    </xf>
    <xf numFmtId="0" fontId="8" fillId="0" borderId="49" xfId="0" applyFont="1" applyFill="1" applyBorder="1" applyAlignment="1">
      <alignment horizontal="center" vertical="top" wrapText="1"/>
    </xf>
    <xf numFmtId="3" fontId="6" fillId="3" borderId="73" xfId="0" applyNumberFormat="1" applyFont="1" applyFill="1" applyBorder="1" applyAlignment="1">
      <alignment horizontal="center" vertical="top" wrapText="1"/>
    </xf>
    <xf numFmtId="3" fontId="6" fillId="3" borderId="70" xfId="0" applyNumberFormat="1" applyFont="1" applyFill="1" applyBorder="1" applyAlignment="1">
      <alignment horizontal="center" vertical="top" wrapText="1"/>
    </xf>
    <xf numFmtId="0" fontId="8" fillId="0" borderId="67" xfId="0" applyFont="1" applyFill="1" applyBorder="1" applyAlignment="1">
      <alignment horizontal="center" vertical="top" wrapText="1"/>
    </xf>
    <xf numFmtId="3" fontId="8" fillId="7" borderId="54" xfId="0" applyNumberFormat="1" applyFont="1" applyFill="1" applyBorder="1" applyAlignment="1">
      <alignment horizontal="center" vertical="top" wrapText="1"/>
    </xf>
    <xf numFmtId="0" fontId="6" fillId="3" borderId="73" xfId="0" applyNumberFormat="1" applyFont="1" applyFill="1" applyBorder="1" applyAlignment="1">
      <alignment horizontal="center" vertical="top" wrapText="1"/>
    </xf>
    <xf numFmtId="0" fontId="9" fillId="0" borderId="49" xfId="0" applyFont="1" applyFill="1" applyBorder="1" applyAlignment="1">
      <alignment horizontal="center" vertical="top" wrapText="1"/>
    </xf>
    <xf numFmtId="0" fontId="9" fillId="0" borderId="51" xfId="0" applyFont="1" applyFill="1" applyBorder="1" applyAlignment="1">
      <alignment horizontal="center" vertical="top" wrapText="1"/>
    </xf>
    <xf numFmtId="0" fontId="8" fillId="0" borderId="37" xfId="0" applyNumberFormat="1" applyFont="1" applyBorder="1" applyAlignment="1">
      <alignment horizontal="center" vertical="top"/>
    </xf>
    <xf numFmtId="0" fontId="8" fillId="0" borderId="35" xfId="0" applyNumberFormat="1" applyFont="1" applyBorder="1" applyAlignment="1">
      <alignment horizontal="center" vertical="center"/>
    </xf>
    <xf numFmtId="0" fontId="6" fillId="3" borderId="22" xfId="0" applyFont="1" applyFill="1" applyBorder="1" applyAlignment="1">
      <alignment horizontal="center" vertical="top" wrapText="1"/>
    </xf>
    <xf numFmtId="0" fontId="8" fillId="0" borderId="49" xfId="0" applyFont="1" applyFill="1" applyBorder="1" applyAlignment="1">
      <alignment horizontal="center" vertical="center" wrapText="1"/>
    </xf>
    <xf numFmtId="0" fontId="8" fillId="7" borderId="70" xfId="0" applyFont="1" applyFill="1" applyBorder="1" applyAlignment="1">
      <alignment horizontal="center" vertical="top" wrapText="1"/>
    </xf>
    <xf numFmtId="3" fontId="8" fillId="7" borderId="65" xfId="0" applyNumberFormat="1" applyFont="1" applyFill="1" applyBorder="1" applyAlignment="1">
      <alignment horizontal="center" vertical="top" wrapText="1"/>
    </xf>
    <xf numFmtId="0" fontId="6" fillId="0" borderId="73" xfId="0" applyFont="1" applyBorder="1" applyAlignment="1">
      <alignment vertical="top"/>
    </xf>
    <xf numFmtId="3" fontId="6" fillId="3" borderId="37" xfId="0" applyNumberFormat="1" applyFont="1" applyFill="1" applyBorder="1" applyAlignment="1">
      <alignment horizontal="center" vertical="top" wrapText="1"/>
    </xf>
    <xf numFmtId="0" fontId="8" fillId="0" borderId="49" xfId="0" applyFont="1" applyFill="1" applyBorder="1" applyAlignment="1">
      <alignment vertical="center" wrapText="1"/>
    </xf>
    <xf numFmtId="49" fontId="9" fillId="0" borderId="55" xfId="0" applyNumberFormat="1" applyFont="1" applyBorder="1" applyAlignment="1">
      <alignment vertical="center" textRotation="90"/>
    </xf>
    <xf numFmtId="0" fontId="6" fillId="0" borderId="70" xfId="0" applyFont="1" applyFill="1" applyBorder="1" applyAlignment="1">
      <alignment horizontal="center" vertical="top"/>
    </xf>
    <xf numFmtId="3" fontId="6" fillId="6" borderId="21" xfId="0" applyNumberFormat="1" applyFont="1" applyFill="1" applyBorder="1" applyAlignment="1">
      <alignment horizontal="center" vertical="top" wrapText="1"/>
    </xf>
    <xf numFmtId="0" fontId="8" fillId="7" borderId="25" xfId="0" applyFont="1" applyFill="1" applyBorder="1" applyAlignment="1">
      <alignment horizontal="center" vertical="top" wrapText="1"/>
    </xf>
    <xf numFmtId="49" fontId="8" fillId="3" borderId="31" xfId="0" applyNumberFormat="1" applyFont="1" applyFill="1" applyBorder="1" applyAlignment="1">
      <alignment vertical="top"/>
    </xf>
    <xf numFmtId="3" fontId="8" fillId="7" borderId="40" xfId="0" applyNumberFormat="1" applyFont="1" applyFill="1" applyBorder="1" applyAlignment="1">
      <alignment horizontal="center" vertical="top"/>
    </xf>
    <xf numFmtId="3" fontId="9" fillId="2" borderId="20" xfId="0" applyNumberFormat="1" applyFont="1" applyFill="1" applyBorder="1" applyAlignment="1">
      <alignment horizontal="center" vertical="top"/>
    </xf>
    <xf numFmtId="0" fontId="8" fillId="0" borderId="9" xfId="0" applyFont="1" applyBorder="1" applyAlignment="1">
      <alignment vertical="top" wrapText="1"/>
    </xf>
    <xf numFmtId="49" fontId="9" fillId="0" borderId="61" xfId="0" applyNumberFormat="1" applyFont="1" applyBorder="1" applyAlignment="1">
      <alignment vertical="center" textRotation="90"/>
    </xf>
    <xf numFmtId="49" fontId="9" fillId="0" borderId="35" xfId="0" applyNumberFormat="1" applyFont="1" applyBorder="1" applyAlignment="1">
      <alignment vertical="top" wrapText="1"/>
    </xf>
    <xf numFmtId="0" fontId="6" fillId="0" borderId="25" xfId="0" applyFont="1" applyBorder="1" applyAlignment="1">
      <alignment vertical="top" wrapText="1"/>
    </xf>
    <xf numFmtId="49" fontId="9" fillId="0" borderId="53" xfId="0" applyNumberFormat="1" applyFont="1" applyBorder="1" applyAlignment="1">
      <alignment horizontal="center" vertical="top" wrapText="1"/>
    </xf>
    <xf numFmtId="0" fontId="6" fillId="0" borderId="15" xfId="0" applyFont="1" applyBorder="1" applyAlignment="1">
      <alignment vertical="top" wrapText="1"/>
    </xf>
    <xf numFmtId="49" fontId="9" fillId="0" borderId="49" xfId="0" applyNumberFormat="1" applyFont="1" applyBorder="1" applyAlignment="1">
      <alignment vertical="center" textRotation="90"/>
    </xf>
    <xf numFmtId="49" fontId="9" fillId="0" borderId="34" xfId="0" applyNumberFormat="1" applyFont="1" applyBorder="1" applyAlignment="1">
      <alignment vertical="top" wrapText="1"/>
    </xf>
    <xf numFmtId="0" fontId="9" fillId="7" borderId="25" xfId="0" applyFont="1" applyFill="1" applyBorder="1" applyAlignment="1">
      <alignment horizontal="center" vertical="top" wrapText="1"/>
    </xf>
    <xf numFmtId="3" fontId="9" fillId="7" borderId="52" xfId="0" applyNumberFormat="1" applyFont="1" applyFill="1" applyBorder="1" applyAlignment="1">
      <alignment horizontal="center" vertical="top" wrapText="1"/>
    </xf>
    <xf numFmtId="49" fontId="9" fillId="0" borderId="60" xfId="0" applyNumberFormat="1" applyFont="1" applyBorder="1" applyAlignment="1">
      <alignment horizontal="center" vertical="center"/>
    </xf>
    <xf numFmtId="3" fontId="6" fillId="3" borderId="52" xfId="0" applyNumberFormat="1" applyFont="1" applyFill="1" applyBorder="1" applyAlignment="1">
      <alignment horizontal="center" vertical="top" wrapText="1"/>
    </xf>
    <xf numFmtId="49" fontId="9" fillId="0" borderId="67" xfId="0" applyNumberFormat="1" applyFont="1" applyBorder="1" applyAlignment="1">
      <alignment vertical="center" textRotation="90"/>
    </xf>
    <xf numFmtId="49" fontId="9" fillId="0" borderId="36" xfId="0" applyNumberFormat="1" applyFont="1" applyBorder="1" applyAlignment="1">
      <alignment vertical="top" wrapText="1"/>
    </xf>
    <xf numFmtId="3" fontId="9" fillId="7" borderId="41" xfId="0" applyNumberFormat="1" applyFont="1" applyFill="1" applyBorder="1" applyAlignment="1">
      <alignment horizontal="center" vertical="top" wrapText="1"/>
    </xf>
    <xf numFmtId="1" fontId="6" fillId="0" borderId="10" xfId="0" applyNumberFormat="1" applyFont="1" applyFill="1" applyBorder="1" applyAlignment="1">
      <alignment horizontal="center" vertical="top"/>
    </xf>
    <xf numFmtId="1" fontId="6" fillId="0" borderId="10" xfId="0" applyNumberFormat="1" applyFont="1" applyFill="1" applyBorder="1" applyAlignment="1">
      <alignment vertical="top"/>
    </xf>
    <xf numFmtId="0" fontId="9" fillId="0" borderId="74" xfId="0" applyFont="1" applyBorder="1" applyAlignment="1">
      <alignment horizontal="center" vertical="center" textRotation="90"/>
    </xf>
    <xf numFmtId="0" fontId="9" fillId="7" borderId="13" xfId="0" applyFont="1" applyFill="1" applyBorder="1" applyAlignment="1">
      <alignment horizontal="center" vertical="top"/>
    </xf>
    <xf numFmtId="3" fontId="9" fillId="7" borderId="54" xfId="0" applyNumberFormat="1" applyFont="1" applyFill="1" applyBorder="1" applyAlignment="1">
      <alignment horizontal="center" vertical="top"/>
    </xf>
    <xf numFmtId="3" fontId="6" fillId="3" borderId="0" xfId="0" applyNumberFormat="1" applyFont="1" applyFill="1" applyBorder="1" applyAlignment="1">
      <alignment horizontal="center" vertical="top" wrapText="1"/>
    </xf>
    <xf numFmtId="0" fontId="1" fillId="0" borderId="0" xfId="0" applyFont="1" applyBorder="1" applyAlignment="1">
      <alignment horizontal="center" vertical="top"/>
    </xf>
    <xf numFmtId="3" fontId="2" fillId="0" borderId="0" xfId="0" applyNumberFormat="1" applyFont="1" applyAlignment="1">
      <alignment horizontal="center"/>
    </xf>
    <xf numFmtId="3" fontId="2" fillId="0" borderId="0" xfId="0" applyNumberFormat="1" applyFont="1"/>
    <xf numFmtId="0" fontId="2" fillId="0" borderId="0" xfId="0" applyFont="1" applyAlignment="1">
      <alignment horizontal="left"/>
    </xf>
    <xf numFmtId="1" fontId="2" fillId="0" borderId="0" xfId="0" applyNumberFormat="1" applyFont="1"/>
    <xf numFmtId="0" fontId="6" fillId="6" borderId="13" xfId="0" applyFont="1" applyFill="1" applyBorder="1" applyAlignment="1">
      <alignment horizontal="left" vertical="top" wrapText="1"/>
    </xf>
    <xf numFmtId="49" fontId="8" fillId="0" borderId="18" xfId="0" applyNumberFormat="1" applyFont="1" applyBorder="1" applyAlignment="1">
      <alignment horizontal="center" vertical="top"/>
    </xf>
    <xf numFmtId="0" fontId="8" fillId="0" borderId="20" xfId="0" applyFont="1" applyFill="1" applyBorder="1" applyAlignment="1">
      <alignment horizontal="center" vertical="top" wrapText="1"/>
    </xf>
    <xf numFmtId="0" fontId="8" fillId="7" borderId="40" xfId="0" applyFont="1" applyFill="1" applyBorder="1" applyAlignment="1">
      <alignment horizontal="center" vertical="top"/>
    </xf>
    <xf numFmtId="0" fontId="8" fillId="7" borderId="40" xfId="0" applyFont="1" applyFill="1" applyBorder="1" applyAlignment="1">
      <alignment horizontal="center" vertical="top" wrapText="1"/>
    </xf>
    <xf numFmtId="3" fontId="6" fillId="6" borderId="0" xfId="0" applyNumberFormat="1" applyFont="1" applyFill="1" applyBorder="1" applyAlignment="1">
      <alignment horizontal="center" vertical="top"/>
    </xf>
    <xf numFmtId="3" fontId="6" fillId="6" borderId="72" xfId="0" applyNumberFormat="1" applyFont="1" applyFill="1" applyBorder="1" applyAlignment="1">
      <alignment horizontal="center" vertical="top" wrapText="1"/>
    </xf>
    <xf numFmtId="3" fontId="8" fillId="2" borderId="69" xfId="0" applyNumberFormat="1" applyFont="1" applyFill="1" applyBorder="1" applyAlignment="1">
      <alignment horizontal="center" vertical="top"/>
    </xf>
    <xf numFmtId="3" fontId="6" fillId="6" borderId="12" xfId="0" applyNumberFormat="1" applyFont="1" applyFill="1" applyBorder="1" applyAlignment="1">
      <alignment horizontal="center" vertical="top"/>
    </xf>
    <xf numFmtId="3" fontId="9" fillId="7" borderId="2" xfId="0" applyNumberFormat="1" applyFont="1" applyFill="1" applyBorder="1" applyAlignment="1">
      <alignment horizontal="center" vertical="top"/>
    </xf>
    <xf numFmtId="3" fontId="6" fillId="6" borderId="39" xfId="0" applyNumberFormat="1" applyFont="1" applyFill="1" applyBorder="1" applyAlignment="1">
      <alignment horizontal="center" vertical="top"/>
    </xf>
    <xf numFmtId="3" fontId="6" fillId="6" borderId="7" xfId="0" applyNumberFormat="1" applyFont="1" applyFill="1" applyBorder="1" applyAlignment="1">
      <alignment horizontal="center" vertical="top"/>
    </xf>
    <xf numFmtId="3" fontId="6" fillId="6" borderId="7" xfId="0" applyNumberFormat="1" applyFont="1" applyFill="1" applyBorder="1" applyAlignment="1">
      <alignment horizontal="center" vertical="top" wrapText="1"/>
    </xf>
    <xf numFmtId="3" fontId="8" fillId="7" borderId="43" xfId="0" applyNumberFormat="1" applyFont="1" applyFill="1" applyBorder="1" applyAlignment="1">
      <alignment horizontal="center" vertical="top" wrapText="1"/>
    </xf>
    <xf numFmtId="3" fontId="8" fillId="2" borderId="4" xfId="0" applyNumberFormat="1" applyFont="1" applyFill="1" applyBorder="1" applyAlignment="1">
      <alignment horizontal="center" vertical="top"/>
    </xf>
    <xf numFmtId="3" fontId="6" fillId="6" borderId="22" xfId="0" applyNumberFormat="1" applyFont="1" applyFill="1" applyBorder="1" applyAlignment="1">
      <alignment horizontal="center" vertical="top" wrapText="1"/>
    </xf>
    <xf numFmtId="3" fontId="6" fillId="6" borderId="70" xfId="0" applyNumberFormat="1" applyFont="1" applyFill="1" applyBorder="1" applyAlignment="1">
      <alignment horizontal="center" vertical="top" wrapText="1"/>
    </xf>
    <xf numFmtId="3" fontId="8" fillId="7" borderId="63" xfId="0" applyNumberFormat="1" applyFont="1" applyFill="1" applyBorder="1" applyAlignment="1">
      <alignment horizontal="center" vertical="top" wrapText="1"/>
    </xf>
    <xf numFmtId="3" fontId="6" fillId="6" borderId="71" xfId="0" applyNumberFormat="1" applyFont="1" applyFill="1" applyBorder="1" applyAlignment="1">
      <alignment horizontal="center" vertical="top" wrapText="1"/>
    </xf>
    <xf numFmtId="3" fontId="6" fillId="6" borderId="37" xfId="0" applyNumberFormat="1" applyFont="1" applyFill="1" applyBorder="1" applyAlignment="1">
      <alignment horizontal="center" vertical="top"/>
    </xf>
    <xf numFmtId="3" fontId="8" fillId="7" borderId="63" xfId="0" applyNumberFormat="1" applyFont="1" applyFill="1" applyBorder="1" applyAlignment="1">
      <alignment horizontal="center" vertical="top"/>
    </xf>
    <xf numFmtId="3" fontId="6" fillId="6" borderId="43" xfId="0" applyNumberFormat="1" applyFont="1" applyFill="1" applyBorder="1" applyAlignment="1">
      <alignment horizontal="center" vertical="top"/>
    </xf>
    <xf numFmtId="3" fontId="6" fillId="6" borderId="1" xfId="0" applyNumberFormat="1" applyFont="1" applyFill="1" applyBorder="1" applyAlignment="1">
      <alignment horizontal="center" vertical="top" wrapText="1"/>
    </xf>
    <xf numFmtId="3" fontId="6" fillId="6" borderId="12" xfId="0" applyNumberFormat="1" applyFont="1" applyFill="1" applyBorder="1" applyAlignment="1">
      <alignment horizontal="center" vertical="top" wrapText="1"/>
    </xf>
    <xf numFmtId="3" fontId="6" fillId="6" borderId="47" xfId="0" applyNumberFormat="1" applyFont="1" applyFill="1" applyBorder="1" applyAlignment="1">
      <alignment horizontal="center" vertical="top" wrapText="1"/>
    </xf>
    <xf numFmtId="3" fontId="6" fillId="6" borderId="1" xfId="0" applyNumberFormat="1" applyFont="1" applyFill="1" applyBorder="1" applyAlignment="1">
      <alignment horizontal="center" vertical="top"/>
    </xf>
    <xf numFmtId="3" fontId="9" fillId="7" borderId="19" xfId="0" applyNumberFormat="1" applyFont="1" applyFill="1" applyBorder="1" applyAlignment="1">
      <alignment horizontal="center" vertical="top"/>
    </xf>
    <xf numFmtId="3" fontId="9" fillId="2" borderId="4" xfId="0" applyNumberFormat="1" applyFont="1" applyFill="1" applyBorder="1" applyAlignment="1">
      <alignment horizontal="center" vertical="top"/>
    </xf>
    <xf numFmtId="3" fontId="6" fillId="6" borderId="39" xfId="0" applyNumberFormat="1" applyFont="1" applyFill="1" applyBorder="1" applyAlignment="1">
      <alignment horizontal="center" vertical="top" wrapText="1"/>
    </xf>
    <xf numFmtId="3" fontId="6" fillId="6" borderId="43" xfId="0" applyNumberFormat="1" applyFont="1" applyFill="1" applyBorder="1" applyAlignment="1">
      <alignment horizontal="center" vertical="top" wrapText="1"/>
    </xf>
    <xf numFmtId="3" fontId="9" fillId="2" borderId="19" xfId="0" applyNumberFormat="1" applyFont="1" applyFill="1" applyBorder="1" applyAlignment="1">
      <alignment horizontal="center" vertical="top"/>
    </xf>
    <xf numFmtId="3" fontId="9" fillId="7" borderId="43" xfId="0" applyNumberFormat="1" applyFont="1" applyFill="1" applyBorder="1" applyAlignment="1">
      <alignment horizontal="center" vertical="top" wrapText="1"/>
    </xf>
    <xf numFmtId="3" fontId="9" fillId="7" borderId="2" xfId="0" applyNumberFormat="1" applyFont="1" applyFill="1" applyBorder="1" applyAlignment="1">
      <alignment horizontal="center" vertical="top" wrapText="1"/>
    </xf>
    <xf numFmtId="3" fontId="9" fillId="7" borderId="1" xfId="0" applyNumberFormat="1" applyFont="1" applyFill="1" applyBorder="1" applyAlignment="1">
      <alignment horizontal="center" vertical="top"/>
    </xf>
    <xf numFmtId="3" fontId="6" fillId="0" borderId="1" xfId="0" applyNumberFormat="1" applyFont="1" applyBorder="1" applyAlignment="1">
      <alignment horizontal="center" vertical="top" wrapText="1"/>
    </xf>
    <xf numFmtId="3" fontId="6" fillId="0" borderId="12" xfId="0" applyNumberFormat="1" applyFont="1" applyFill="1" applyBorder="1" applyAlignment="1">
      <alignment horizontal="center" vertical="top" wrapText="1"/>
    </xf>
    <xf numFmtId="3" fontId="6" fillId="6" borderId="73" xfId="0" applyNumberFormat="1" applyFont="1" applyFill="1" applyBorder="1" applyAlignment="1">
      <alignment horizontal="center" vertical="top" wrapText="1"/>
    </xf>
    <xf numFmtId="3" fontId="9" fillId="7" borderId="12" xfId="0" applyNumberFormat="1" applyFont="1" applyFill="1" applyBorder="1" applyAlignment="1">
      <alignment horizontal="center" vertical="top" wrapText="1"/>
    </xf>
    <xf numFmtId="3" fontId="9" fillId="7" borderId="1" xfId="0" applyNumberFormat="1" applyFont="1" applyFill="1" applyBorder="1" applyAlignment="1">
      <alignment horizontal="center" vertical="top" wrapText="1"/>
    </xf>
    <xf numFmtId="3" fontId="9" fillId="2" borderId="69" xfId="0" applyNumberFormat="1" applyFont="1" applyFill="1" applyBorder="1" applyAlignment="1">
      <alignment horizontal="center" vertical="top"/>
    </xf>
    <xf numFmtId="3" fontId="6" fillId="0" borderId="1" xfId="0" applyNumberFormat="1" applyFont="1" applyFill="1" applyBorder="1" applyAlignment="1">
      <alignment horizontal="center" vertical="top" wrapText="1"/>
    </xf>
    <xf numFmtId="3" fontId="6" fillId="0" borderId="54" xfId="0" applyNumberFormat="1" applyFont="1" applyFill="1" applyBorder="1" applyAlignment="1">
      <alignment horizontal="center" vertical="top" wrapText="1"/>
    </xf>
    <xf numFmtId="3" fontId="6" fillId="0" borderId="0" xfId="0" applyNumberFormat="1" applyFont="1" applyAlignment="1">
      <alignment vertical="top"/>
    </xf>
    <xf numFmtId="3" fontId="6" fillId="0" borderId="0" xfId="0" applyNumberFormat="1" applyFont="1" applyFill="1" applyBorder="1" applyAlignment="1">
      <alignment vertical="top"/>
    </xf>
    <xf numFmtId="3" fontId="2" fillId="0" borderId="0" xfId="0" applyNumberFormat="1" applyFont="1" applyBorder="1"/>
    <xf numFmtId="0" fontId="6" fillId="0" borderId="52" xfId="0" applyFont="1" applyBorder="1" applyAlignment="1">
      <alignment horizontal="center" vertical="top"/>
    </xf>
    <xf numFmtId="3" fontId="6" fillId="6" borderId="0" xfId="0" applyNumberFormat="1" applyFont="1" applyFill="1" applyAlignment="1">
      <alignment vertical="top"/>
    </xf>
    <xf numFmtId="0" fontId="6" fillId="6" borderId="0" xfId="0" applyFont="1" applyFill="1" applyAlignment="1">
      <alignment vertical="top"/>
    </xf>
    <xf numFmtId="3" fontId="6" fillId="3" borderId="8" xfId="0" applyNumberFormat="1" applyFont="1" applyFill="1" applyBorder="1" applyAlignment="1">
      <alignment horizontal="center" vertical="top" wrapText="1"/>
    </xf>
    <xf numFmtId="0" fontId="8" fillId="6" borderId="15" xfId="0" applyFont="1" applyFill="1" applyBorder="1" applyAlignment="1">
      <alignment vertical="top" wrapText="1"/>
    </xf>
    <xf numFmtId="3" fontId="6" fillId="0" borderId="54" xfId="0" applyNumberFormat="1" applyFont="1" applyBorder="1" applyAlignment="1">
      <alignment horizontal="center" vertical="top" wrapText="1"/>
    </xf>
    <xf numFmtId="3" fontId="6" fillId="0" borderId="74" xfId="0" applyNumberFormat="1" applyFont="1" applyBorder="1" applyAlignment="1">
      <alignment horizontal="center" vertical="top" wrapText="1"/>
    </xf>
    <xf numFmtId="3" fontId="6" fillId="0" borderId="52" xfId="0" applyNumberFormat="1" applyFont="1" applyFill="1" applyBorder="1" applyAlignment="1">
      <alignment horizontal="center" vertical="top"/>
    </xf>
    <xf numFmtId="49" fontId="9" fillId="0" borderId="19" xfId="0" applyNumberFormat="1" applyFont="1" applyBorder="1" applyAlignment="1">
      <alignment horizontal="center" vertical="top"/>
    </xf>
    <xf numFmtId="3" fontId="6" fillId="6" borderId="47" xfId="0" applyNumberFormat="1" applyFont="1" applyFill="1" applyBorder="1" applyAlignment="1">
      <alignment horizontal="center" vertical="top"/>
    </xf>
    <xf numFmtId="3" fontId="9" fillId="7" borderId="54" xfId="0" applyNumberFormat="1" applyFont="1" applyFill="1" applyBorder="1" applyAlignment="1">
      <alignment horizontal="center" vertical="top" wrapText="1"/>
    </xf>
    <xf numFmtId="0" fontId="6" fillId="3" borderId="24" xfId="0" applyNumberFormat="1" applyFont="1" applyFill="1" applyBorder="1" applyAlignment="1">
      <alignment vertical="top" wrapText="1"/>
    </xf>
    <xf numFmtId="0" fontId="6" fillId="3" borderId="74" xfId="0" applyNumberFormat="1" applyFont="1" applyFill="1" applyBorder="1" applyAlignment="1">
      <alignment vertical="top" wrapText="1"/>
    </xf>
    <xf numFmtId="0" fontId="6" fillId="3" borderId="54" xfId="0" applyFont="1" applyFill="1" applyBorder="1" applyAlignment="1">
      <alignment horizontal="left" vertical="top" wrapText="1"/>
    </xf>
    <xf numFmtId="0" fontId="6" fillId="3" borderId="22" xfId="0" applyNumberFormat="1" applyFont="1" applyFill="1" applyBorder="1" applyAlignment="1">
      <alignment vertical="top" wrapText="1"/>
    </xf>
    <xf numFmtId="49" fontId="9" fillId="0" borderId="36" xfId="0" applyNumberFormat="1" applyFont="1" applyBorder="1" applyAlignment="1">
      <alignment vertical="top"/>
    </xf>
    <xf numFmtId="0" fontId="6" fillId="0" borderId="0" xfId="0" applyFont="1" applyFill="1" applyAlignment="1">
      <alignment vertical="top"/>
    </xf>
    <xf numFmtId="164" fontId="1" fillId="0" borderId="0"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0" fontId="2" fillId="0" borderId="0" xfId="0" applyFont="1" applyFill="1" applyAlignment="1">
      <alignment horizontal="left"/>
    </xf>
    <xf numFmtId="0" fontId="2" fillId="0" borderId="0" xfId="0" applyFont="1" applyFill="1" applyAlignment="1">
      <alignment horizontal="center"/>
    </xf>
    <xf numFmtId="1" fontId="2" fillId="0" borderId="0" xfId="0" applyNumberFormat="1" applyFont="1" applyFill="1"/>
    <xf numFmtId="0" fontId="2" fillId="0" borderId="0" xfId="0" applyFont="1" applyFill="1"/>
    <xf numFmtId="49" fontId="9" fillId="0" borderId="18" xfId="0" applyNumberFormat="1" applyFont="1" applyBorder="1" applyAlignment="1">
      <alignment horizontal="center" vertical="top"/>
    </xf>
    <xf numFmtId="0" fontId="6" fillId="0" borderId="38" xfId="0" applyFont="1" applyFill="1" applyBorder="1" applyAlignment="1">
      <alignment horizontal="center" vertical="top" wrapText="1"/>
    </xf>
    <xf numFmtId="3" fontId="10" fillId="6" borderId="0" xfId="0" applyNumberFormat="1" applyFont="1" applyFill="1" applyBorder="1" applyAlignment="1">
      <alignment horizontal="center" vertical="top"/>
    </xf>
    <xf numFmtId="3" fontId="10" fillId="6" borderId="8" xfId="0" applyNumberFormat="1" applyFont="1" applyFill="1" applyBorder="1" applyAlignment="1">
      <alignment horizontal="center" vertical="top"/>
    </xf>
    <xf numFmtId="3" fontId="6" fillId="6" borderId="65" xfId="0" applyNumberFormat="1" applyFont="1" applyFill="1" applyBorder="1" applyAlignment="1">
      <alignment horizontal="center" vertical="top"/>
    </xf>
    <xf numFmtId="3" fontId="14" fillId="0" borderId="0" xfId="0" applyNumberFormat="1" applyFont="1" applyAlignment="1">
      <alignment horizontal="center"/>
    </xf>
    <xf numFmtId="0" fontId="6" fillId="0" borderId="15" xfId="0" applyFont="1" applyFill="1" applyBorder="1" applyAlignment="1">
      <alignment horizontal="left" vertical="top" wrapText="1"/>
    </xf>
    <xf numFmtId="49" fontId="9" fillId="2" borderId="7" xfId="0" applyNumberFormat="1" applyFont="1" applyFill="1" applyBorder="1" applyAlignment="1">
      <alignment horizontal="center" vertical="top"/>
    </xf>
    <xf numFmtId="49" fontId="9" fillId="2" borderId="19" xfId="0" applyNumberFormat="1" applyFont="1" applyFill="1" applyBorder="1" applyAlignment="1">
      <alignment horizontal="center" vertical="top"/>
    </xf>
    <xf numFmtId="49" fontId="9" fillId="0" borderId="7"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0" fontId="6" fillId="6" borderId="66" xfId="0" applyFont="1" applyFill="1" applyBorder="1" applyAlignment="1">
      <alignment horizontal="left" vertical="top" wrapText="1"/>
    </xf>
    <xf numFmtId="0" fontId="6" fillId="0" borderId="24" xfId="0" applyFont="1" applyFill="1" applyBorder="1" applyAlignment="1">
      <alignment horizontal="center" vertical="top" wrapText="1"/>
    </xf>
    <xf numFmtId="49" fontId="9" fillId="0" borderId="35" xfId="0" applyNumberFormat="1" applyFont="1" applyFill="1" applyBorder="1" applyAlignment="1">
      <alignment horizontal="center" vertical="top" wrapText="1"/>
    </xf>
    <xf numFmtId="49" fontId="9" fillId="0" borderId="31" xfId="0" applyNumberFormat="1" applyFont="1" applyFill="1" applyBorder="1" applyAlignment="1">
      <alignment horizontal="center" vertical="top" wrapText="1"/>
    </xf>
    <xf numFmtId="49" fontId="9" fillId="2" borderId="12" xfId="0" applyNumberFormat="1" applyFont="1" applyFill="1" applyBorder="1" applyAlignment="1">
      <alignment horizontal="center" vertical="top"/>
    </xf>
    <xf numFmtId="49" fontId="9" fillId="0" borderId="7" xfId="0" applyNumberFormat="1" applyFont="1" applyBorder="1" applyAlignment="1">
      <alignment horizontal="center" vertical="top"/>
    </xf>
    <xf numFmtId="49" fontId="9" fillId="0" borderId="12" xfId="0" applyNumberFormat="1" applyFont="1" applyBorder="1" applyAlignment="1">
      <alignment horizontal="center" vertical="top"/>
    </xf>
    <xf numFmtId="0" fontId="1" fillId="6" borderId="15" xfId="0" applyFont="1" applyFill="1" applyBorder="1" applyAlignment="1">
      <alignment horizontal="left" vertical="top" wrapText="1"/>
    </xf>
    <xf numFmtId="164" fontId="6" fillId="0" borderId="28" xfId="0" applyNumberFormat="1" applyFont="1" applyFill="1" applyBorder="1" applyAlignment="1">
      <alignment horizontal="left" vertical="top" wrapText="1"/>
    </xf>
    <xf numFmtId="49" fontId="8" fillId="0" borderId="34" xfId="0" applyNumberFormat="1" applyFont="1" applyBorder="1" applyAlignment="1">
      <alignment horizontal="center" vertical="top"/>
    </xf>
    <xf numFmtId="49" fontId="9" fillId="2" borderId="12" xfId="0" applyNumberFormat="1" applyFont="1" applyFill="1" applyBorder="1" applyAlignment="1">
      <alignment horizontal="center" vertical="top" wrapText="1"/>
    </xf>
    <xf numFmtId="49" fontId="9" fillId="2" borderId="19" xfId="0" applyNumberFormat="1" applyFont="1" applyFill="1" applyBorder="1" applyAlignment="1">
      <alignment horizontal="center" vertical="top" wrapText="1"/>
    </xf>
    <xf numFmtId="49" fontId="9" fillId="0" borderId="12" xfId="0" applyNumberFormat="1" applyFont="1" applyBorder="1" applyAlignment="1">
      <alignment horizontal="center" vertical="top" wrapText="1"/>
    </xf>
    <xf numFmtId="49" fontId="8" fillId="0" borderId="35" xfId="0" applyNumberFormat="1" applyFont="1" applyBorder="1" applyAlignment="1">
      <alignment horizontal="center" vertical="top" wrapText="1"/>
    </xf>
    <xf numFmtId="49" fontId="8" fillId="0" borderId="34" xfId="0" applyNumberFormat="1" applyFont="1" applyBorder="1" applyAlignment="1">
      <alignment horizontal="center" vertical="top" wrapText="1"/>
    </xf>
    <xf numFmtId="49" fontId="8" fillId="0" borderId="31" xfId="0" applyNumberFormat="1" applyFont="1" applyBorder="1" applyAlignment="1">
      <alignment horizontal="center" vertical="top" wrapText="1"/>
    </xf>
    <xf numFmtId="164" fontId="8"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49" fontId="9" fillId="0" borderId="34" xfId="0" applyNumberFormat="1" applyFont="1" applyBorder="1" applyAlignment="1">
      <alignment horizontal="center" vertical="top"/>
    </xf>
    <xf numFmtId="49" fontId="9"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top"/>
    </xf>
    <xf numFmtId="0" fontId="6" fillId="0" borderId="26" xfId="0" applyFont="1" applyFill="1" applyBorder="1" applyAlignment="1">
      <alignment horizontal="left" vertical="top" wrapText="1"/>
    </xf>
    <xf numFmtId="0" fontId="8" fillId="0" borderId="0" xfId="0" applyFont="1" applyFill="1" applyBorder="1" applyAlignment="1">
      <alignment horizontal="center" vertical="top" wrapText="1"/>
    </xf>
    <xf numFmtId="0" fontId="8" fillId="0" borderId="34" xfId="0" applyNumberFormat="1" applyFont="1" applyBorder="1" applyAlignment="1">
      <alignment horizontal="center" vertical="top"/>
    </xf>
    <xf numFmtId="0" fontId="6" fillId="0" borderId="15" xfId="0" applyFont="1" applyBorder="1" applyAlignment="1">
      <alignment horizontal="left" vertical="top" wrapText="1"/>
    </xf>
    <xf numFmtId="0" fontId="2" fillId="0" borderId="0" xfId="0" applyFont="1" applyBorder="1" applyAlignment="1">
      <alignment horizontal="center"/>
    </xf>
    <xf numFmtId="0" fontId="8" fillId="0" borderId="0" xfId="0" applyFont="1" applyFill="1" applyBorder="1" applyAlignment="1">
      <alignment horizontal="center" vertical="top" wrapText="1"/>
    </xf>
    <xf numFmtId="0" fontId="6" fillId="0" borderId="26" xfId="0" applyFont="1" applyFill="1" applyBorder="1" applyAlignment="1">
      <alignment horizontal="left" vertical="top" wrapText="1"/>
    </xf>
    <xf numFmtId="0" fontId="8" fillId="0" borderId="34" xfId="0" applyNumberFormat="1" applyFont="1" applyBorder="1" applyAlignment="1">
      <alignment horizontal="center" vertical="top"/>
    </xf>
    <xf numFmtId="49" fontId="9" fillId="2" borderId="12" xfId="0" applyNumberFormat="1" applyFont="1" applyFill="1" applyBorder="1" applyAlignment="1">
      <alignment horizontal="center" vertical="top"/>
    </xf>
    <xf numFmtId="49" fontId="9" fillId="0" borderId="7"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8" fillId="0" borderId="35" xfId="0" applyNumberFormat="1" applyFont="1" applyBorder="1" applyAlignment="1">
      <alignment horizontal="center" vertical="top" wrapText="1"/>
    </xf>
    <xf numFmtId="49" fontId="8" fillId="0" borderId="34" xfId="0" applyNumberFormat="1" applyFont="1" applyBorder="1" applyAlignment="1">
      <alignment horizontal="center" vertical="top"/>
    </xf>
    <xf numFmtId="49" fontId="9" fillId="2" borderId="19" xfId="0" applyNumberFormat="1" applyFont="1" applyFill="1" applyBorder="1" applyAlignment="1">
      <alignment horizontal="center" vertical="top"/>
    </xf>
    <xf numFmtId="49" fontId="9" fillId="0" borderId="7" xfId="0" applyNumberFormat="1" applyFont="1" applyBorder="1" applyAlignment="1">
      <alignment horizontal="center" vertical="top"/>
    </xf>
    <xf numFmtId="49" fontId="9" fillId="0" borderId="12" xfId="0" applyNumberFormat="1" applyFont="1" applyBorder="1" applyAlignment="1">
      <alignment horizontal="center" vertical="top"/>
    </xf>
    <xf numFmtId="1" fontId="6" fillId="0" borderId="5" xfId="0" applyNumberFormat="1" applyFont="1" applyFill="1" applyBorder="1" applyAlignment="1">
      <alignment horizontal="center" vertical="top"/>
    </xf>
    <xf numFmtId="0" fontId="6" fillId="0" borderId="24" xfId="0" applyFont="1" applyFill="1" applyBorder="1" applyAlignment="1">
      <alignment vertical="top" wrapText="1"/>
    </xf>
    <xf numFmtId="49" fontId="9" fillId="0" borderId="35" xfId="0" applyNumberFormat="1" applyFont="1" applyFill="1" applyBorder="1" applyAlignment="1">
      <alignment horizontal="center" vertical="top" wrapText="1"/>
    </xf>
    <xf numFmtId="49" fontId="9" fillId="0" borderId="31" xfId="0" applyNumberFormat="1" applyFont="1" applyFill="1" applyBorder="1" applyAlignment="1">
      <alignment horizontal="center" vertical="top" wrapText="1"/>
    </xf>
    <xf numFmtId="3" fontId="6" fillId="0" borderId="24" xfId="0" applyNumberFormat="1" applyFont="1" applyFill="1" applyBorder="1" applyAlignment="1">
      <alignment horizontal="center" vertical="top"/>
    </xf>
    <xf numFmtId="3" fontId="6" fillId="0" borderId="28" xfId="0" applyNumberFormat="1" applyFont="1" applyFill="1" applyBorder="1" applyAlignment="1">
      <alignment horizontal="center" vertical="top"/>
    </xf>
    <xf numFmtId="3" fontId="6" fillId="0" borderId="54" xfId="0" applyNumberFormat="1" applyFont="1" applyFill="1" applyBorder="1" applyAlignment="1">
      <alignment horizontal="center" vertical="top"/>
    </xf>
    <xf numFmtId="3" fontId="6" fillId="0" borderId="74" xfId="0" applyNumberFormat="1" applyFont="1" applyFill="1" applyBorder="1" applyAlignment="1">
      <alignment horizontal="center" vertical="top"/>
    </xf>
    <xf numFmtId="3" fontId="6" fillId="0" borderId="32" xfId="0" applyNumberFormat="1" applyFont="1" applyFill="1" applyBorder="1" applyAlignment="1">
      <alignment horizontal="center" vertical="top"/>
    </xf>
    <xf numFmtId="3" fontId="6" fillId="0" borderId="24" xfId="0" applyNumberFormat="1" applyFont="1" applyFill="1" applyBorder="1" applyAlignment="1">
      <alignment horizontal="center" vertical="top" wrapText="1"/>
    </xf>
    <xf numFmtId="3" fontId="8" fillId="7" borderId="40" xfId="0" applyNumberFormat="1" applyFont="1" applyFill="1" applyBorder="1" applyAlignment="1">
      <alignment horizontal="center" vertical="top" wrapText="1"/>
    </xf>
    <xf numFmtId="3" fontId="6" fillId="0" borderId="52" xfId="0" applyNumberFormat="1" applyFont="1" applyBorder="1" applyAlignment="1">
      <alignment horizontal="center" vertical="top"/>
    </xf>
    <xf numFmtId="3" fontId="9" fillId="2" borderId="23" xfId="0" applyNumberFormat="1" applyFont="1" applyFill="1" applyBorder="1" applyAlignment="1">
      <alignment horizontal="right" vertical="top"/>
    </xf>
    <xf numFmtId="3" fontId="11" fillId="7" borderId="41" xfId="0" applyNumberFormat="1" applyFont="1" applyFill="1" applyBorder="1" applyAlignment="1">
      <alignment horizontal="center" vertical="top" wrapText="1"/>
    </xf>
    <xf numFmtId="3" fontId="6" fillId="3" borderId="74" xfId="0" applyNumberFormat="1" applyFont="1" applyFill="1" applyBorder="1" applyAlignment="1">
      <alignment horizontal="center" vertical="top" wrapText="1"/>
    </xf>
    <xf numFmtId="3" fontId="6" fillId="0" borderId="65" xfId="0" applyNumberFormat="1" applyFont="1" applyFill="1" applyBorder="1" applyAlignment="1">
      <alignment horizontal="center" vertical="top"/>
    </xf>
    <xf numFmtId="3" fontId="6" fillId="6" borderId="54" xfId="0" applyNumberFormat="1" applyFont="1" applyFill="1" applyBorder="1" applyAlignment="1">
      <alignment horizontal="center" vertical="top"/>
    </xf>
    <xf numFmtId="3" fontId="9" fillId="7" borderId="42" xfId="0" applyNumberFormat="1" applyFont="1" applyFill="1" applyBorder="1" applyAlignment="1">
      <alignment horizontal="center" vertical="top"/>
    </xf>
    <xf numFmtId="3" fontId="6" fillId="6" borderId="61" xfId="0" applyNumberFormat="1" applyFont="1" applyFill="1" applyBorder="1" applyAlignment="1">
      <alignment horizontal="center" vertical="top" wrapText="1"/>
    </xf>
    <xf numFmtId="3" fontId="8" fillId="7" borderId="57" xfId="0" applyNumberFormat="1" applyFont="1" applyFill="1" applyBorder="1" applyAlignment="1">
      <alignment horizontal="center" vertical="top"/>
    </xf>
    <xf numFmtId="3" fontId="8" fillId="2" borderId="20" xfId="0" applyNumberFormat="1" applyFont="1" applyFill="1" applyBorder="1" applyAlignment="1">
      <alignment horizontal="center" vertical="top"/>
    </xf>
    <xf numFmtId="3" fontId="8" fillId="7" borderId="1" xfId="0" applyNumberFormat="1" applyFont="1" applyFill="1" applyBorder="1" applyAlignment="1">
      <alignment horizontal="center" vertical="top" wrapText="1"/>
    </xf>
    <xf numFmtId="3" fontId="6" fillId="0" borderId="24" xfId="0" applyNumberFormat="1" applyFont="1" applyBorder="1" applyAlignment="1">
      <alignment horizontal="center" vertical="top" wrapText="1"/>
    </xf>
    <xf numFmtId="3" fontId="6" fillId="0" borderId="28" xfId="0" applyNumberFormat="1" applyFont="1" applyBorder="1" applyAlignment="1">
      <alignment horizontal="center" vertical="top" wrapText="1"/>
    </xf>
    <xf numFmtId="3" fontId="6" fillId="6" borderId="28" xfId="0" applyNumberFormat="1" applyFont="1" applyFill="1" applyBorder="1" applyAlignment="1">
      <alignment horizontal="center" vertical="top" wrapText="1"/>
    </xf>
    <xf numFmtId="3" fontId="6" fillId="6" borderId="32" xfId="0" applyNumberFormat="1" applyFont="1" applyFill="1" applyBorder="1" applyAlignment="1">
      <alignment horizontal="center" vertical="top" wrapText="1"/>
    </xf>
    <xf numFmtId="3" fontId="6" fillId="6" borderId="54" xfId="0" applyNumberFormat="1" applyFont="1" applyFill="1" applyBorder="1" applyAlignment="1">
      <alignment horizontal="center" vertical="top" wrapText="1"/>
    </xf>
    <xf numFmtId="3" fontId="1" fillId="6" borderId="74" xfId="0" applyNumberFormat="1" applyFont="1" applyFill="1" applyBorder="1" applyAlignment="1">
      <alignment horizontal="center" vertical="top" wrapText="1"/>
    </xf>
    <xf numFmtId="3" fontId="6" fillId="6" borderId="52" xfId="0" applyNumberFormat="1" applyFont="1" applyFill="1" applyBorder="1" applyAlignment="1">
      <alignment horizontal="center" vertical="top"/>
    </xf>
    <xf numFmtId="3" fontId="6" fillId="0" borderId="21" xfId="0" applyNumberFormat="1" applyFont="1" applyFill="1" applyBorder="1" applyAlignment="1">
      <alignment horizontal="center" vertical="top" wrapText="1"/>
    </xf>
    <xf numFmtId="3" fontId="6" fillId="0" borderId="21" xfId="0" applyNumberFormat="1" applyFont="1" applyFill="1" applyBorder="1" applyAlignment="1">
      <alignment horizontal="center" vertical="top"/>
    </xf>
    <xf numFmtId="3" fontId="6" fillId="0" borderId="21" xfId="0" applyNumberFormat="1" applyFont="1" applyBorder="1" applyAlignment="1">
      <alignment horizontal="center" vertical="top"/>
    </xf>
    <xf numFmtId="3" fontId="1" fillId="3" borderId="72" xfId="0" applyNumberFormat="1" applyFont="1" applyFill="1" applyBorder="1" applyAlignment="1">
      <alignment horizontal="center" vertical="top" wrapText="1"/>
    </xf>
    <xf numFmtId="3" fontId="6" fillId="3" borderId="22" xfId="0" applyNumberFormat="1" applyFont="1" applyFill="1" applyBorder="1" applyAlignment="1">
      <alignment horizontal="center" vertical="top"/>
    </xf>
    <xf numFmtId="3" fontId="6" fillId="3" borderId="21" xfId="0" applyNumberFormat="1" applyFont="1" applyFill="1" applyBorder="1" applyAlignment="1">
      <alignment horizontal="center" vertical="top"/>
    </xf>
    <xf numFmtId="3" fontId="6" fillId="0" borderId="70" xfId="0" applyNumberFormat="1" applyFont="1" applyFill="1" applyBorder="1" applyAlignment="1">
      <alignment horizontal="center" vertical="top"/>
    </xf>
    <xf numFmtId="3" fontId="6" fillId="0" borderId="73" xfId="0" applyNumberFormat="1" applyFont="1" applyFill="1" applyBorder="1" applyAlignment="1">
      <alignment horizontal="center" vertical="top"/>
    </xf>
    <xf numFmtId="3" fontId="8" fillId="7" borderId="2" xfId="0" applyNumberFormat="1" applyFont="1" applyFill="1" applyBorder="1" applyAlignment="1">
      <alignment horizontal="center" vertical="top"/>
    </xf>
    <xf numFmtId="3" fontId="8" fillId="7" borderId="2" xfId="0" applyNumberFormat="1" applyFont="1" applyFill="1" applyBorder="1" applyAlignment="1">
      <alignment horizontal="center" vertical="top" wrapText="1"/>
    </xf>
    <xf numFmtId="3" fontId="6" fillId="0" borderId="71" xfId="0" applyNumberFormat="1" applyFont="1" applyFill="1" applyBorder="1" applyAlignment="1">
      <alignment horizontal="center" vertical="top"/>
    </xf>
    <xf numFmtId="3" fontId="6" fillId="6" borderId="33" xfId="0" applyNumberFormat="1" applyFont="1" applyFill="1" applyBorder="1" applyAlignment="1">
      <alignment horizontal="center" vertical="top"/>
    </xf>
    <xf numFmtId="3" fontId="6" fillId="6" borderId="8" xfId="0" applyNumberFormat="1" applyFont="1" applyFill="1" applyBorder="1" applyAlignment="1">
      <alignment horizontal="center" vertical="top"/>
    </xf>
    <xf numFmtId="3" fontId="6" fillId="6" borderId="8" xfId="0" applyNumberFormat="1" applyFont="1" applyFill="1" applyBorder="1" applyAlignment="1">
      <alignment horizontal="center" vertical="top" wrapText="1"/>
    </xf>
    <xf numFmtId="3" fontId="9" fillId="7" borderId="57" xfId="0" applyNumberFormat="1" applyFont="1" applyFill="1" applyBorder="1" applyAlignment="1">
      <alignment horizontal="center" vertical="top"/>
    </xf>
    <xf numFmtId="3" fontId="8" fillId="2" borderId="27" xfId="0" applyNumberFormat="1" applyFont="1" applyFill="1" applyBorder="1" applyAlignment="1">
      <alignment horizontal="right" vertical="top"/>
    </xf>
    <xf numFmtId="3" fontId="1" fillId="6" borderId="14" xfId="0" applyNumberFormat="1" applyFont="1" applyFill="1" applyBorder="1" applyAlignment="1">
      <alignment horizontal="center" vertical="top"/>
    </xf>
    <xf numFmtId="3" fontId="1" fillId="6" borderId="54" xfId="0" applyNumberFormat="1" applyFont="1" applyFill="1" applyBorder="1" applyAlignment="1">
      <alignment horizontal="center" vertical="top"/>
    </xf>
    <xf numFmtId="3" fontId="1" fillId="6" borderId="62" xfId="0" applyNumberFormat="1" applyFont="1" applyFill="1" applyBorder="1" applyAlignment="1">
      <alignment horizontal="center" vertical="top"/>
    </xf>
    <xf numFmtId="3" fontId="9" fillId="7" borderId="74" xfId="0" applyNumberFormat="1" applyFont="1" applyFill="1" applyBorder="1" applyAlignment="1">
      <alignment horizontal="center" vertical="top" wrapText="1"/>
    </xf>
    <xf numFmtId="3" fontId="1" fillId="6" borderId="74" xfId="0" applyNumberFormat="1" applyFont="1" applyFill="1" applyBorder="1" applyAlignment="1">
      <alignment horizontal="center" vertical="top"/>
    </xf>
    <xf numFmtId="3" fontId="6" fillId="0" borderId="0" xfId="0" applyNumberFormat="1" applyFont="1" applyFill="1" applyBorder="1" applyAlignment="1">
      <alignment horizontal="center" vertical="top"/>
    </xf>
    <xf numFmtId="3" fontId="8" fillId="7" borderId="57" xfId="0" applyNumberFormat="1" applyFont="1" applyFill="1" applyBorder="1" applyAlignment="1">
      <alignment horizontal="center" vertical="top" wrapText="1"/>
    </xf>
    <xf numFmtId="3" fontId="6" fillId="0" borderId="37" xfId="0" applyNumberFormat="1" applyFont="1" applyFill="1" applyBorder="1" applyAlignment="1">
      <alignment horizontal="center" vertical="top"/>
    </xf>
    <xf numFmtId="3" fontId="6" fillId="0" borderId="57" xfId="0" applyNumberFormat="1" applyFont="1" applyFill="1" applyBorder="1" applyAlignment="1">
      <alignment horizontal="center" vertical="top"/>
    </xf>
    <xf numFmtId="3" fontId="9" fillId="2" borderId="27" xfId="0" applyNumberFormat="1" applyFont="1" applyFill="1" applyBorder="1" applyAlignment="1">
      <alignment horizontal="right" vertical="top"/>
    </xf>
    <xf numFmtId="3" fontId="9" fillId="4" borderId="30" xfId="0" applyNumberFormat="1" applyFont="1" applyFill="1" applyBorder="1" applyAlignment="1">
      <alignment horizontal="center" vertical="top" wrapText="1"/>
    </xf>
    <xf numFmtId="3" fontId="6" fillId="0" borderId="34" xfId="0" applyNumberFormat="1" applyFont="1" applyBorder="1" applyAlignment="1">
      <alignment horizontal="center" vertical="top" wrapText="1"/>
    </xf>
    <xf numFmtId="3" fontId="6" fillId="0" borderId="50" xfId="0" applyNumberFormat="1" applyFont="1" applyBorder="1" applyAlignment="1">
      <alignment horizontal="center" vertical="top" wrapText="1"/>
    </xf>
    <xf numFmtId="3" fontId="6" fillId="0" borderId="34" xfId="0" applyNumberFormat="1" applyFont="1" applyFill="1" applyBorder="1" applyAlignment="1">
      <alignment horizontal="center" vertical="top" wrapText="1"/>
    </xf>
    <xf numFmtId="3" fontId="6" fillId="0" borderId="50" xfId="0" applyNumberFormat="1" applyFont="1" applyFill="1" applyBorder="1" applyAlignment="1">
      <alignment horizontal="center" vertical="top" wrapText="1"/>
    </xf>
    <xf numFmtId="3" fontId="6" fillId="0" borderId="53" xfId="0" applyNumberFormat="1" applyFont="1" applyFill="1" applyBorder="1" applyAlignment="1">
      <alignment horizontal="center" vertical="top" wrapText="1"/>
    </xf>
    <xf numFmtId="3" fontId="6" fillId="0" borderId="42" xfId="0" applyNumberFormat="1" applyFont="1" applyFill="1" applyBorder="1" applyAlignment="1">
      <alignment horizontal="center" vertical="top" wrapText="1"/>
    </xf>
    <xf numFmtId="3" fontId="6" fillId="3" borderId="34" xfId="0" applyNumberFormat="1" applyFont="1" applyFill="1" applyBorder="1" applyAlignment="1">
      <alignment horizontal="center" vertical="top" wrapText="1"/>
    </xf>
    <xf numFmtId="3" fontId="9" fillId="7" borderId="30" xfId="0" applyNumberFormat="1" applyFont="1" applyFill="1" applyBorder="1" applyAlignment="1">
      <alignment horizontal="center" vertical="top" wrapText="1"/>
    </xf>
    <xf numFmtId="3" fontId="1" fillId="0" borderId="69"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9" fillId="4" borderId="4" xfId="0" applyNumberFormat="1" applyFont="1" applyFill="1" applyBorder="1" applyAlignment="1">
      <alignment horizontal="center" vertical="top" wrapText="1"/>
    </xf>
    <xf numFmtId="3" fontId="6" fillId="0" borderId="12" xfId="0" applyNumberFormat="1" applyFont="1" applyBorder="1" applyAlignment="1">
      <alignment horizontal="center" vertical="top" wrapText="1"/>
    </xf>
    <xf numFmtId="3" fontId="6" fillId="0" borderId="43" xfId="0" applyNumberFormat="1"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3" fontId="6" fillId="3" borderId="12" xfId="0" applyNumberFormat="1" applyFont="1" applyFill="1" applyBorder="1" applyAlignment="1">
      <alignment horizontal="center" vertical="top" wrapText="1"/>
    </xf>
    <xf numFmtId="3" fontId="9" fillId="7" borderId="4" xfId="0" applyNumberFormat="1" applyFont="1" applyFill="1" applyBorder="1" applyAlignment="1">
      <alignment horizontal="center" vertical="top" wrapText="1"/>
    </xf>
    <xf numFmtId="3" fontId="1" fillId="0" borderId="24" xfId="0" applyNumberFormat="1" applyFont="1" applyBorder="1" applyAlignment="1">
      <alignment horizontal="center" vertical="center" wrapText="1"/>
    </xf>
    <xf numFmtId="3" fontId="9" fillId="4" borderId="27" xfId="0" applyNumberFormat="1" applyFont="1" applyFill="1" applyBorder="1" applyAlignment="1">
      <alignment horizontal="center" vertical="top" wrapText="1"/>
    </xf>
    <xf numFmtId="3" fontId="6" fillId="0" borderId="52" xfId="0" applyNumberFormat="1" applyFont="1" applyFill="1" applyBorder="1" applyAlignment="1">
      <alignment horizontal="center" vertical="top" wrapText="1"/>
    </xf>
    <xf numFmtId="3" fontId="6" fillId="0" borderId="40" xfId="0" applyNumberFormat="1" applyFont="1" applyFill="1" applyBorder="1" applyAlignment="1">
      <alignment horizontal="center" vertical="top" wrapText="1"/>
    </xf>
    <xf numFmtId="3" fontId="9" fillId="7" borderId="27" xfId="0" applyNumberFormat="1" applyFont="1" applyFill="1" applyBorder="1" applyAlignment="1">
      <alignment horizontal="center" vertical="top" wrapText="1"/>
    </xf>
    <xf numFmtId="49" fontId="1" fillId="6" borderId="0" xfId="0" applyNumberFormat="1" applyFont="1" applyFill="1" applyBorder="1" applyAlignment="1">
      <alignment horizontal="left" vertical="top"/>
    </xf>
    <xf numFmtId="3" fontId="9" fillId="4" borderId="27" xfId="0" applyNumberFormat="1" applyFont="1" applyFill="1" applyBorder="1" applyAlignment="1">
      <alignment horizontal="right" vertical="center"/>
    </xf>
    <xf numFmtId="3" fontId="9" fillId="4" borderId="4" xfId="0" applyNumberFormat="1" applyFont="1" applyFill="1" applyBorder="1" applyAlignment="1">
      <alignment horizontal="center" vertical="center"/>
    </xf>
    <xf numFmtId="3" fontId="9" fillId="4" borderId="69" xfId="0" applyNumberFormat="1" applyFont="1" applyFill="1" applyBorder="1" applyAlignment="1">
      <alignment horizontal="center" vertical="center" wrapText="1"/>
    </xf>
    <xf numFmtId="1" fontId="6" fillId="0" borderId="77" xfId="0" applyNumberFormat="1" applyFont="1" applyFill="1" applyBorder="1" applyAlignment="1">
      <alignment horizontal="center" vertical="top"/>
    </xf>
    <xf numFmtId="0" fontId="6" fillId="6" borderId="6" xfId="0" applyFont="1" applyFill="1" applyBorder="1" applyAlignment="1">
      <alignment horizontal="center" vertical="top" wrapText="1"/>
    </xf>
    <xf numFmtId="0" fontId="6" fillId="3" borderId="6" xfId="0" applyNumberFormat="1" applyFont="1" applyFill="1" applyBorder="1" applyAlignment="1">
      <alignment horizontal="center" vertical="top" wrapText="1"/>
    </xf>
    <xf numFmtId="0" fontId="1" fillId="0" borderId="11"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1" xfId="0" applyNumberFormat="1"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77" xfId="0" applyFont="1" applyFill="1" applyBorder="1" applyAlignment="1">
      <alignment horizontal="center" vertical="top" wrapText="1"/>
    </xf>
    <xf numFmtId="0" fontId="6" fillId="0" borderId="18" xfId="0" applyFont="1" applyFill="1" applyBorder="1" applyAlignment="1">
      <alignment horizontal="center" vertical="top"/>
    </xf>
    <xf numFmtId="0" fontId="6" fillId="0" borderId="75" xfId="0" applyNumberFormat="1" applyFont="1" applyFill="1" applyBorder="1" applyAlignment="1">
      <alignment horizontal="center" vertical="top"/>
    </xf>
    <xf numFmtId="0" fontId="6" fillId="0" borderId="77" xfId="0" applyNumberFormat="1" applyFont="1" applyFill="1" applyBorder="1" applyAlignment="1">
      <alignment horizontal="center" vertical="top"/>
    </xf>
    <xf numFmtId="1" fontId="6" fillId="0" borderId="18" xfId="0" applyNumberFormat="1" applyFont="1" applyFill="1" applyBorder="1" applyAlignment="1">
      <alignment horizontal="center" vertical="top"/>
    </xf>
    <xf numFmtId="1" fontId="6" fillId="6" borderId="77" xfId="0" applyNumberFormat="1" applyFont="1" applyFill="1" applyBorder="1" applyAlignment="1">
      <alignment horizontal="center" vertical="top"/>
    </xf>
    <xf numFmtId="3" fontId="10" fillId="6" borderId="12" xfId="0" applyNumberFormat="1" applyFont="1" applyFill="1" applyBorder="1" applyAlignment="1">
      <alignment horizontal="center" vertical="top"/>
    </xf>
    <xf numFmtId="3" fontId="1" fillId="6" borderId="39" xfId="0" applyNumberFormat="1" applyFont="1" applyFill="1" applyBorder="1" applyAlignment="1">
      <alignment horizontal="center" vertical="top" wrapText="1"/>
    </xf>
    <xf numFmtId="0" fontId="6" fillId="6" borderId="22" xfId="0" applyFont="1" applyFill="1" applyBorder="1" applyAlignment="1">
      <alignment horizontal="center" vertical="top" wrapText="1"/>
    </xf>
    <xf numFmtId="0" fontId="6" fillId="0" borderId="21" xfId="0" applyFont="1" applyFill="1" applyBorder="1" applyAlignment="1">
      <alignment horizontal="center" vertical="top"/>
    </xf>
    <xf numFmtId="1" fontId="6" fillId="0" borderId="73" xfId="0" applyNumberFormat="1" applyFont="1" applyFill="1" applyBorder="1" applyAlignment="1">
      <alignment horizontal="center" vertical="top"/>
    </xf>
    <xf numFmtId="1" fontId="6" fillId="0" borderId="21" xfId="0" applyNumberFormat="1" applyFont="1" applyFill="1" applyBorder="1" applyAlignment="1">
      <alignment vertical="top"/>
    </xf>
    <xf numFmtId="1" fontId="6" fillId="6" borderId="44" xfId="0" applyNumberFormat="1" applyFont="1" applyFill="1" applyBorder="1" applyAlignment="1">
      <alignment vertical="top"/>
    </xf>
    <xf numFmtId="0" fontId="6" fillId="0" borderId="44" xfId="0" applyFont="1" applyFill="1" applyBorder="1" applyAlignment="1">
      <alignment vertical="top" wrapText="1"/>
    </xf>
    <xf numFmtId="0" fontId="6" fillId="0" borderId="44" xfId="0" applyFont="1" applyFill="1" applyBorder="1" applyAlignment="1">
      <alignment horizontal="center" vertical="top"/>
    </xf>
    <xf numFmtId="0" fontId="6" fillId="0" borderId="71"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1" fontId="6" fillId="0" borderId="44" xfId="0" applyNumberFormat="1" applyFont="1" applyFill="1" applyBorder="1" applyAlignment="1">
      <alignment horizontal="center" vertical="top"/>
    </xf>
    <xf numFmtId="0" fontId="6" fillId="6" borderId="44" xfId="0" applyNumberFormat="1" applyFont="1" applyFill="1" applyBorder="1" applyAlignment="1">
      <alignment vertical="top" wrapText="1"/>
    </xf>
    <xf numFmtId="1" fontId="6" fillId="6" borderId="73" xfId="0" applyNumberFormat="1" applyFont="1" applyFill="1" applyBorder="1" applyAlignment="1">
      <alignment horizontal="center" vertical="top"/>
    </xf>
    <xf numFmtId="1" fontId="6" fillId="6" borderId="21" xfId="0" applyNumberFormat="1" applyFont="1" applyFill="1" applyBorder="1" applyAlignment="1">
      <alignment horizontal="center" vertical="top"/>
    </xf>
    <xf numFmtId="1" fontId="6" fillId="6" borderId="37" xfId="0" applyNumberFormat="1" applyFont="1" applyFill="1" applyBorder="1" applyAlignment="1">
      <alignment horizontal="center" vertical="top"/>
    </xf>
    <xf numFmtId="0" fontId="6" fillId="3" borderId="11" xfId="0" applyFont="1" applyFill="1" applyBorder="1" applyAlignment="1">
      <alignment horizontal="center" vertical="top"/>
    </xf>
    <xf numFmtId="0" fontId="6" fillId="0" borderId="6" xfId="0" applyNumberFormat="1" applyFont="1" applyFill="1" applyBorder="1" applyAlignment="1">
      <alignment horizontal="center" vertical="top" wrapText="1"/>
    </xf>
    <xf numFmtId="0" fontId="6" fillId="0" borderId="18" xfId="0" applyNumberFormat="1" applyFont="1" applyFill="1" applyBorder="1" applyAlignment="1">
      <alignment horizontal="center" vertical="top" wrapText="1"/>
    </xf>
    <xf numFmtId="0" fontId="6" fillId="0" borderId="10" xfId="0" applyNumberFormat="1" applyFont="1" applyFill="1" applyBorder="1" applyAlignment="1">
      <alignment horizontal="center" vertical="top"/>
    </xf>
    <xf numFmtId="1" fontId="6" fillId="6" borderId="17" xfId="0" applyNumberFormat="1" applyFont="1" applyFill="1" applyBorder="1" applyAlignment="1">
      <alignment vertical="top"/>
    </xf>
    <xf numFmtId="0" fontId="6" fillId="0" borderId="5" xfId="0" applyNumberFormat="1" applyFont="1" applyFill="1" applyBorder="1" applyAlignment="1">
      <alignment horizontal="center" vertical="top" wrapText="1"/>
    </xf>
    <xf numFmtId="0" fontId="6" fillId="0" borderId="5" xfId="0" applyNumberFormat="1" applyFont="1" applyFill="1" applyBorder="1" applyAlignment="1">
      <alignment horizontal="center" vertical="top"/>
    </xf>
    <xf numFmtId="0" fontId="6" fillId="0" borderId="17" xfId="0" applyNumberFormat="1" applyFont="1" applyFill="1" applyBorder="1" applyAlignment="1">
      <alignment horizontal="center" vertical="top" wrapText="1"/>
    </xf>
    <xf numFmtId="0" fontId="6" fillId="0" borderId="46" xfId="0" applyNumberFormat="1" applyFont="1" applyFill="1" applyBorder="1" applyAlignment="1">
      <alignment horizontal="center" vertical="top"/>
    </xf>
    <xf numFmtId="0" fontId="6" fillId="0" borderId="51" xfId="0" applyNumberFormat="1" applyFont="1" applyFill="1" applyBorder="1" applyAlignment="1">
      <alignment horizontal="center" vertical="top"/>
    </xf>
    <xf numFmtId="1" fontId="6" fillId="0" borderId="17" xfId="0" applyNumberFormat="1" applyFont="1" applyFill="1" applyBorder="1" applyAlignment="1">
      <alignment horizontal="center" vertical="top"/>
    </xf>
    <xf numFmtId="0" fontId="6" fillId="3" borderId="75" xfId="0" applyNumberFormat="1" applyFont="1" applyFill="1" applyBorder="1" applyAlignment="1">
      <alignment horizontal="center" vertical="top" wrapText="1"/>
    </xf>
    <xf numFmtId="0" fontId="6" fillId="3" borderId="62" xfId="0" applyNumberFormat="1" applyFont="1" applyFill="1" applyBorder="1" applyAlignment="1">
      <alignment horizontal="center" vertical="top" wrapText="1"/>
    </xf>
    <xf numFmtId="0" fontId="6" fillId="0" borderId="77" xfId="0" applyNumberFormat="1" applyFont="1" applyBorder="1" applyAlignment="1">
      <alignment horizontal="center" vertical="top" wrapText="1"/>
    </xf>
    <xf numFmtId="0" fontId="6" fillId="0" borderId="11" xfId="0" applyNumberFormat="1" applyFont="1" applyBorder="1" applyAlignment="1">
      <alignment horizontal="center" vertical="top" wrapText="1"/>
    </xf>
    <xf numFmtId="0" fontId="9" fillId="8" borderId="6" xfId="0" applyFont="1" applyFill="1" applyBorder="1" applyAlignment="1">
      <alignment vertical="top"/>
    </xf>
    <xf numFmtId="0" fontId="9" fillId="8" borderId="8" xfId="0" applyFont="1" applyFill="1" applyBorder="1" applyAlignment="1">
      <alignment vertical="top"/>
    </xf>
    <xf numFmtId="0" fontId="9" fillId="8" borderId="11" xfId="0" applyFont="1" applyFill="1" applyBorder="1" applyAlignment="1">
      <alignment vertical="top"/>
    </xf>
    <xf numFmtId="0" fontId="9" fillId="8" borderId="0" xfId="0" applyFont="1" applyFill="1" applyBorder="1" applyAlignment="1">
      <alignment vertical="top"/>
    </xf>
    <xf numFmtId="0" fontId="9" fillId="8" borderId="18" xfId="0" applyFont="1" applyFill="1" applyBorder="1" applyAlignment="1">
      <alignment vertical="top"/>
    </xf>
    <xf numFmtId="0" fontId="9" fillId="8" borderId="20" xfId="0" applyFont="1" applyFill="1" applyBorder="1" applyAlignment="1">
      <alignment vertical="top"/>
    </xf>
    <xf numFmtId="49" fontId="9" fillId="8" borderId="3" xfId="0" applyNumberFormat="1" applyFont="1" applyFill="1" applyBorder="1" applyAlignment="1">
      <alignment horizontal="center" vertical="top"/>
    </xf>
    <xf numFmtId="49" fontId="9" fillId="8" borderId="5" xfId="0" applyNumberFormat="1" applyFont="1" applyFill="1" applyBorder="1" applyAlignment="1">
      <alignment horizontal="center" vertical="top"/>
    </xf>
    <xf numFmtId="49" fontId="9" fillId="8" borderId="10" xfId="0" applyNumberFormat="1" applyFont="1" applyFill="1" applyBorder="1" applyAlignment="1">
      <alignment horizontal="center" vertical="top"/>
    </xf>
    <xf numFmtId="49" fontId="9" fillId="8" borderId="17" xfId="0" applyNumberFormat="1" applyFont="1" applyFill="1" applyBorder="1" applyAlignment="1">
      <alignment horizontal="center" vertical="top"/>
    </xf>
    <xf numFmtId="49" fontId="9" fillId="8" borderId="27" xfId="0" applyNumberFormat="1" applyFont="1" applyFill="1" applyBorder="1" applyAlignment="1">
      <alignment horizontal="center" vertical="top"/>
    </xf>
    <xf numFmtId="49" fontId="9" fillId="8" borderId="10" xfId="0" applyNumberFormat="1" applyFont="1" applyFill="1" applyBorder="1" applyAlignment="1">
      <alignment horizontal="center" vertical="top" wrapText="1"/>
    </xf>
    <xf numFmtId="49" fontId="9" fillId="8" borderId="17" xfId="0" applyNumberFormat="1" applyFont="1" applyFill="1" applyBorder="1" applyAlignment="1">
      <alignment vertical="top" wrapText="1"/>
    </xf>
    <xf numFmtId="49" fontId="9" fillId="8" borderId="5" xfId="0" applyNumberFormat="1" applyFont="1" applyFill="1" applyBorder="1" applyAlignment="1">
      <alignment vertical="top"/>
    </xf>
    <xf numFmtId="49" fontId="9" fillId="8" borderId="10" xfId="0" applyNumberFormat="1" applyFont="1" applyFill="1" applyBorder="1" applyAlignment="1">
      <alignment vertical="top"/>
    </xf>
    <xf numFmtId="49" fontId="9" fillId="8" borderId="17" xfId="0" applyNumberFormat="1" applyFont="1" applyFill="1" applyBorder="1" applyAlignment="1">
      <alignment vertical="top"/>
    </xf>
    <xf numFmtId="49" fontId="9" fillId="8" borderId="28" xfId="0" applyNumberFormat="1" applyFont="1" applyFill="1" applyBorder="1" applyAlignment="1">
      <alignment vertical="top"/>
    </xf>
    <xf numFmtId="49" fontId="9" fillId="8" borderId="74" xfId="0" applyNumberFormat="1" applyFont="1" applyFill="1" applyBorder="1" applyAlignment="1">
      <alignment horizontal="center" vertical="top"/>
    </xf>
    <xf numFmtId="49" fontId="9" fillId="8" borderId="64" xfId="0" applyNumberFormat="1" applyFont="1" applyFill="1" applyBorder="1" applyAlignment="1">
      <alignment horizontal="center" vertical="top"/>
    </xf>
    <xf numFmtId="49" fontId="9" fillId="8" borderId="18" xfId="0" applyNumberFormat="1" applyFont="1" applyFill="1" applyBorder="1" applyAlignment="1">
      <alignment horizontal="center" vertical="top"/>
    </xf>
    <xf numFmtId="3" fontId="9" fillId="8" borderId="27" xfId="0" applyNumberFormat="1" applyFont="1" applyFill="1" applyBorder="1" applyAlignment="1">
      <alignment horizontal="right" vertical="top"/>
    </xf>
    <xf numFmtId="3" fontId="9" fillId="8" borderId="4" xfId="0" applyNumberFormat="1" applyFont="1" applyFill="1" applyBorder="1" applyAlignment="1">
      <alignment horizontal="center" vertical="top"/>
    </xf>
    <xf numFmtId="3" fontId="9" fillId="8" borderId="69" xfId="0" applyNumberFormat="1" applyFont="1" applyFill="1" applyBorder="1" applyAlignment="1">
      <alignment horizontal="center" vertical="top"/>
    </xf>
    <xf numFmtId="49" fontId="9" fillId="8" borderId="17" xfId="0" applyNumberFormat="1" applyFont="1" applyFill="1" applyBorder="1" applyAlignment="1">
      <alignment horizontal="center" vertical="top" wrapText="1"/>
    </xf>
    <xf numFmtId="0" fontId="9" fillId="8" borderId="21" xfId="0" applyFont="1" applyFill="1" applyBorder="1" applyAlignment="1">
      <alignment vertical="top"/>
    </xf>
    <xf numFmtId="0" fontId="17" fillId="8" borderId="24" xfId="0" applyFont="1" applyFill="1" applyBorder="1" applyAlignment="1">
      <alignment vertical="top" wrapText="1"/>
    </xf>
    <xf numFmtId="0" fontId="17" fillId="8" borderId="54" xfId="0" applyFont="1" applyFill="1" applyBorder="1" applyAlignment="1">
      <alignment vertical="top" wrapText="1"/>
    </xf>
    <xf numFmtId="0" fontId="17" fillId="8" borderId="28" xfId="0" applyFont="1" applyFill="1" applyBorder="1" applyAlignment="1">
      <alignment vertical="top" wrapText="1"/>
    </xf>
    <xf numFmtId="0" fontId="6" fillId="0" borderId="52" xfId="0" applyFont="1" applyFill="1" applyBorder="1" applyAlignment="1">
      <alignment vertical="top" wrapText="1"/>
    </xf>
    <xf numFmtId="0" fontId="6" fillId="0" borderId="64" xfId="0" applyFont="1" applyFill="1" applyBorder="1" applyAlignment="1">
      <alignment vertical="top" wrapText="1"/>
    </xf>
    <xf numFmtId="164" fontId="6" fillId="0" borderId="64" xfId="0" applyNumberFormat="1" applyFont="1" applyFill="1" applyBorder="1" applyAlignment="1">
      <alignment horizontal="left" vertical="top" wrapText="1"/>
    </xf>
    <xf numFmtId="1" fontId="6" fillId="0" borderId="7" xfId="0" applyNumberFormat="1" applyFont="1" applyFill="1" applyBorder="1" applyAlignment="1">
      <alignment horizontal="center" vertical="top"/>
    </xf>
    <xf numFmtId="1" fontId="6" fillId="0" borderId="43" xfId="0" applyNumberFormat="1" applyFont="1" applyFill="1" applyBorder="1" applyAlignment="1">
      <alignment horizontal="center" vertical="top"/>
    </xf>
    <xf numFmtId="1" fontId="6" fillId="0" borderId="12" xfId="0" applyNumberFormat="1" applyFont="1" applyFill="1" applyBorder="1" applyAlignment="1">
      <alignment horizontal="center" vertical="top"/>
    </xf>
    <xf numFmtId="0" fontId="6" fillId="6"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12" xfId="0" applyFont="1" applyFill="1" applyBorder="1" applyAlignment="1">
      <alignment horizontal="center" vertical="top"/>
    </xf>
    <xf numFmtId="0" fontId="6" fillId="0" borderId="19" xfId="0" applyFont="1" applyFill="1" applyBorder="1" applyAlignment="1">
      <alignment horizontal="center" vertical="top"/>
    </xf>
    <xf numFmtId="0" fontId="6" fillId="0" borderId="28" xfId="0" applyFont="1" applyFill="1" applyBorder="1" applyAlignment="1">
      <alignment vertical="top" wrapText="1"/>
    </xf>
    <xf numFmtId="0" fontId="6" fillId="0" borderId="32" xfId="0" applyNumberFormat="1" applyFont="1" applyFill="1" applyBorder="1" applyAlignment="1">
      <alignment horizontal="left" vertical="top"/>
    </xf>
    <xf numFmtId="0" fontId="6" fillId="6" borderId="12" xfId="0" applyNumberFormat="1" applyFont="1" applyFill="1" applyBorder="1" applyAlignment="1">
      <alignment horizontal="center" vertical="top" wrapText="1"/>
    </xf>
    <xf numFmtId="0" fontId="6" fillId="6" borderId="43" xfId="0" applyNumberFormat="1" applyFont="1" applyFill="1" applyBorder="1" applyAlignment="1">
      <alignment horizontal="center" vertical="top" wrapText="1"/>
    </xf>
    <xf numFmtId="0" fontId="6" fillId="3" borderId="12" xfId="0" applyNumberFormat="1"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6" borderId="12" xfId="0" applyFont="1" applyFill="1" applyBorder="1" applyAlignment="1">
      <alignment horizontal="center" vertical="top" wrapText="1"/>
    </xf>
    <xf numFmtId="0" fontId="6" fillId="3" borderId="12" xfId="0" applyFont="1" applyFill="1" applyBorder="1" applyAlignment="1">
      <alignment horizontal="center" vertical="top"/>
    </xf>
    <xf numFmtId="0" fontId="6" fillId="0" borderId="12" xfId="0" applyNumberFormat="1" applyFont="1" applyFill="1" applyBorder="1" applyAlignment="1">
      <alignment horizontal="center" vertical="top"/>
    </xf>
    <xf numFmtId="0" fontId="6" fillId="6" borderId="12" xfId="0" applyFont="1" applyFill="1" applyBorder="1" applyAlignment="1">
      <alignment horizontal="center" vertical="top"/>
    </xf>
    <xf numFmtId="49" fontId="6" fillId="0" borderId="12" xfId="0" applyNumberFormat="1" applyFont="1" applyFill="1" applyBorder="1" applyAlignment="1">
      <alignment horizontal="center" vertical="top"/>
    </xf>
    <xf numFmtId="49" fontId="6" fillId="0" borderId="12" xfId="0" applyNumberFormat="1" applyFont="1" applyFill="1" applyBorder="1" applyAlignment="1">
      <alignment vertical="top"/>
    </xf>
    <xf numFmtId="49" fontId="6" fillId="6" borderId="19" xfId="0" applyNumberFormat="1" applyFont="1" applyFill="1" applyBorder="1" applyAlignment="1">
      <alignment vertical="top"/>
    </xf>
    <xf numFmtId="0" fontId="6" fillId="0" borderId="7"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9" xfId="0" applyFont="1" applyFill="1" applyBorder="1" applyAlignment="1">
      <alignment vertical="top" wrapText="1"/>
    </xf>
    <xf numFmtId="0" fontId="6" fillId="0" borderId="19" xfId="0" applyNumberFormat="1" applyFont="1" applyFill="1" applyBorder="1" applyAlignment="1">
      <alignment horizontal="center" vertical="top" wrapText="1"/>
    </xf>
    <xf numFmtId="0" fontId="6" fillId="0" borderId="39" xfId="0" applyFont="1" applyFill="1" applyBorder="1" applyAlignment="1">
      <alignment horizontal="center" vertical="top" wrapText="1"/>
    </xf>
    <xf numFmtId="0" fontId="6" fillId="0" borderId="43" xfId="0" applyFont="1" applyFill="1" applyBorder="1" applyAlignment="1">
      <alignment horizontal="center" vertical="top" wrapText="1"/>
    </xf>
    <xf numFmtId="0" fontId="6" fillId="6" borderId="47" xfId="0" applyNumberFormat="1" applyFont="1" applyFill="1" applyBorder="1" applyAlignment="1">
      <alignment horizontal="center" vertical="top"/>
    </xf>
    <xf numFmtId="0" fontId="6" fillId="6" borderId="43"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6" borderId="52" xfId="0" applyNumberFormat="1" applyFont="1" applyFill="1" applyBorder="1" applyAlignment="1">
      <alignment vertical="top" wrapText="1"/>
    </xf>
    <xf numFmtId="0" fontId="6" fillId="6" borderId="28" xfId="0" applyNumberFormat="1" applyFont="1" applyFill="1" applyBorder="1" applyAlignment="1">
      <alignment vertical="top" wrapText="1"/>
    </xf>
    <xf numFmtId="0" fontId="6" fillId="6" borderId="64" xfId="0" applyNumberFormat="1" applyFont="1" applyFill="1" applyBorder="1" applyAlignment="1">
      <alignment vertical="top" wrapText="1"/>
    </xf>
    <xf numFmtId="0" fontId="6" fillId="3" borderId="47" xfId="0" applyNumberFormat="1" applyFont="1" applyFill="1" applyBorder="1" applyAlignment="1">
      <alignment horizontal="center" vertical="top" wrapText="1"/>
    </xf>
    <xf numFmtId="0" fontId="6" fillId="3" borderId="39" xfId="0" applyNumberFormat="1" applyFont="1" applyFill="1" applyBorder="1" applyAlignment="1">
      <alignment horizontal="center" vertical="top" wrapText="1"/>
    </xf>
    <xf numFmtId="0" fontId="6" fillId="3" borderId="43" xfId="0" applyNumberFormat="1" applyFont="1" applyFill="1" applyBorder="1" applyAlignment="1">
      <alignment horizontal="center" vertical="top" wrapText="1"/>
    </xf>
    <xf numFmtId="0" fontId="6" fillId="6" borderId="19" xfId="0" applyNumberFormat="1" applyFont="1" applyFill="1" applyBorder="1" applyAlignment="1">
      <alignment horizontal="center" vertical="top" wrapText="1"/>
    </xf>
    <xf numFmtId="0" fontId="6" fillId="3" borderId="7" xfId="0" applyNumberFormat="1" applyFont="1" applyFill="1" applyBorder="1" applyAlignment="1">
      <alignment vertical="top" wrapText="1"/>
    </xf>
    <xf numFmtId="0" fontId="6" fillId="3" borderId="43" xfId="0" applyNumberFormat="1" applyFont="1" applyFill="1" applyBorder="1" applyAlignment="1">
      <alignment horizontal="center" wrapText="1"/>
    </xf>
    <xf numFmtId="0" fontId="6" fillId="3" borderId="12" xfId="0" applyNumberFormat="1" applyFont="1" applyFill="1" applyBorder="1" applyAlignment="1">
      <alignment vertical="top" wrapText="1"/>
    </xf>
    <xf numFmtId="0" fontId="6" fillId="0" borderId="39" xfId="0" applyFont="1" applyBorder="1" applyAlignment="1">
      <alignment vertical="top"/>
    </xf>
    <xf numFmtId="0" fontId="6" fillId="0" borderId="1" xfId="0" applyNumberFormat="1" applyFont="1" applyFill="1" applyBorder="1" applyAlignment="1">
      <alignment horizontal="center" vertical="top"/>
    </xf>
    <xf numFmtId="0" fontId="6" fillId="3" borderId="64" xfId="0" applyNumberFormat="1" applyFont="1" applyFill="1" applyBorder="1" applyAlignment="1">
      <alignment vertical="top" wrapText="1"/>
    </xf>
    <xf numFmtId="0" fontId="6" fillId="0" borderId="43"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9" fillId="0" borderId="12" xfId="0" applyNumberFormat="1" applyFont="1" applyFill="1" applyBorder="1" applyAlignment="1">
      <alignment horizontal="center" vertical="top"/>
    </xf>
    <xf numFmtId="1" fontId="6" fillId="0" borderId="39" xfId="0" applyNumberFormat="1" applyFont="1" applyFill="1" applyBorder="1" applyAlignment="1">
      <alignment horizontal="center" vertical="top"/>
    </xf>
    <xf numFmtId="0" fontId="9" fillId="6" borderId="19" xfId="0" applyNumberFormat="1" applyFont="1" applyFill="1" applyBorder="1" applyAlignment="1">
      <alignment horizontal="center" vertical="top"/>
    </xf>
    <xf numFmtId="1" fontId="6" fillId="0" borderId="39" xfId="0" applyNumberFormat="1" applyFont="1" applyFill="1" applyBorder="1" applyAlignment="1">
      <alignment vertical="top"/>
    </xf>
    <xf numFmtId="1" fontId="6" fillId="6" borderId="12" xfId="0" applyNumberFormat="1" applyFont="1" applyFill="1" applyBorder="1" applyAlignment="1">
      <alignment horizontal="center" vertical="top"/>
    </xf>
    <xf numFmtId="1" fontId="6" fillId="0" borderId="19" xfId="0" applyNumberFormat="1" applyFont="1" applyFill="1" applyBorder="1" applyAlignment="1">
      <alignment vertical="top"/>
    </xf>
    <xf numFmtId="0" fontId="17" fillId="8" borderId="47" xfId="0" applyFont="1" applyFill="1" applyBorder="1" applyAlignment="1">
      <alignment horizontal="center" vertical="top" wrapText="1"/>
    </xf>
    <xf numFmtId="0" fontId="17" fillId="8" borderId="1" xfId="0" applyFont="1" applyFill="1" applyBorder="1" applyAlignment="1">
      <alignment horizontal="center" vertical="top" wrapText="1"/>
    </xf>
    <xf numFmtId="49" fontId="9" fillId="8" borderId="5" xfId="0" applyNumberFormat="1" applyFont="1" applyFill="1" applyBorder="1" applyAlignment="1">
      <alignment vertical="top" wrapText="1"/>
    </xf>
    <xf numFmtId="49" fontId="9" fillId="8" borderId="10" xfId="0" applyNumberFormat="1" applyFont="1" applyFill="1" applyBorder="1" applyAlignment="1">
      <alignment vertical="top" wrapText="1"/>
    </xf>
    <xf numFmtId="0" fontId="17" fillId="8" borderId="39" xfId="0" applyFont="1" applyFill="1" applyBorder="1" applyAlignment="1">
      <alignment horizontal="center" vertical="top" wrapText="1"/>
    </xf>
    <xf numFmtId="49" fontId="9" fillId="8" borderId="38" xfId="0" applyNumberFormat="1" applyFont="1" applyFill="1" applyBorder="1" applyAlignment="1">
      <alignment vertical="top" wrapText="1"/>
    </xf>
    <xf numFmtId="0" fontId="9" fillId="8" borderId="62" xfId="0" applyFont="1" applyFill="1" applyBorder="1" applyAlignment="1">
      <alignment vertical="top"/>
    </xf>
    <xf numFmtId="0" fontId="9" fillId="8" borderId="72" xfId="0" applyFont="1" applyFill="1" applyBorder="1" applyAlignment="1">
      <alignment vertical="top"/>
    </xf>
    <xf numFmtId="3" fontId="6" fillId="6" borderId="71" xfId="0" applyNumberFormat="1" applyFont="1" applyFill="1" applyBorder="1" applyAlignment="1">
      <alignment horizontal="center" vertical="top"/>
    </xf>
    <xf numFmtId="49" fontId="9" fillId="8" borderId="38" xfId="0" applyNumberFormat="1" applyFont="1" applyFill="1" applyBorder="1" applyAlignment="1">
      <alignment horizontal="center" vertical="top" wrapText="1"/>
    </xf>
    <xf numFmtId="49" fontId="9" fillId="2" borderId="39" xfId="0" applyNumberFormat="1" applyFont="1" applyFill="1" applyBorder="1" applyAlignment="1">
      <alignment horizontal="center" vertical="top" wrapText="1"/>
    </xf>
    <xf numFmtId="49" fontId="9" fillId="0" borderId="39" xfId="0" applyNumberFormat="1" applyFont="1" applyBorder="1" applyAlignment="1">
      <alignment horizontal="center" vertical="top" wrapText="1"/>
    </xf>
    <xf numFmtId="0" fontId="9" fillId="0" borderId="74" xfId="0" applyFont="1" applyFill="1" applyBorder="1" applyAlignment="1">
      <alignment vertical="center" textRotation="90" wrapText="1"/>
    </xf>
    <xf numFmtId="49" fontId="8" fillId="0" borderId="36" xfId="0" applyNumberFormat="1" applyFont="1" applyBorder="1" applyAlignment="1">
      <alignment horizontal="center" vertical="top" wrapText="1"/>
    </xf>
    <xf numFmtId="3" fontId="6" fillId="3" borderId="72" xfId="0" applyNumberFormat="1" applyFont="1" applyFill="1" applyBorder="1" applyAlignment="1">
      <alignment horizontal="center" vertical="top" wrapText="1"/>
    </xf>
    <xf numFmtId="0" fontId="6" fillId="0" borderId="74" xfId="0" applyFont="1" applyFill="1" applyBorder="1" applyAlignment="1">
      <alignment vertical="top" wrapText="1"/>
    </xf>
    <xf numFmtId="0" fontId="6" fillId="0" borderId="73" xfId="0" applyFont="1" applyFill="1" applyBorder="1" applyAlignment="1">
      <alignment horizontal="center" vertical="top" wrapText="1"/>
    </xf>
    <xf numFmtId="49" fontId="9" fillId="8" borderId="38" xfId="0" applyNumberFormat="1" applyFont="1" applyFill="1" applyBorder="1" applyAlignment="1">
      <alignment vertical="top"/>
    </xf>
    <xf numFmtId="49" fontId="8" fillId="3" borderId="62" xfId="0" applyNumberFormat="1" applyFont="1" applyFill="1" applyBorder="1" applyAlignment="1">
      <alignment vertical="top"/>
    </xf>
    <xf numFmtId="3" fontId="1" fillId="3" borderId="73" xfId="0" applyNumberFormat="1" applyFont="1" applyFill="1" applyBorder="1" applyAlignment="1">
      <alignment horizontal="center" vertical="top" wrapText="1"/>
    </xf>
    <xf numFmtId="0" fontId="6" fillId="3" borderId="73" xfId="0" applyFont="1" applyFill="1" applyBorder="1" applyAlignment="1">
      <alignment horizontal="center" vertical="top" wrapText="1"/>
    </xf>
    <xf numFmtId="49" fontId="9" fillId="3" borderId="34" xfId="0" applyNumberFormat="1" applyFont="1" applyFill="1" applyBorder="1" applyAlignment="1">
      <alignment vertical="top"/>
    </xf>
    <xf numFmtId="49" fontId="9" fillId="3" borderId="36" xfId="0" applyNumberFormat="1" applyFont="1" applyFill="1" applyBorder="1" applyAlignment="1">
      <alignment vertical="top"/>
    </xf>
    <xf numFmtId="164" fontId="2" fillId="0" borderId="0" xfId="0" applyNumberFormat="1" applyFont="1" applyBorder="1"/>
    <xf numFmtId="49" fontId="1" fillId="6" borderId="0" xfId="0" applyNumberFormat="1" applyFont="1" applyFill="1" applyBorder="1" applyAlignment="1">
      <alignment horizontal="left" vertical="top"/>
    </xf>
    <xf numFmtId="0" fontId="15" fillId="3" borderId="0" xfId="0" applyFont="1" applyFill="1" applyAlignment="1">
      <alignment vertical="top" wrapText="1"/>
    </xf>
    <xf numFmtId="0" fontId="2" fillId="3"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20" fillId="0" borderId="0" xfId="0" applyFont="1" applyBorder="1" applyAlignment="1">
      <alignment vertical="top" wrapText="1"/>
    </xf>
    <xf numFmtId="0" fontId="20" fillId="0" borderId="0" xfId="0" applyFont="1" applyBorder="1" applyAlignment="1">
      <alignment horizontal="center" vertical="top" wrapText="1"/>
    </xf>
    <xf numFmtId="0" fontId="20" fillId="3" borderId="0" xfId="0" applyFont="1" applyFill="1" applyBorder="1" applyAlignment="1">
      <alignment vertical="top" wrapText="1"/>
    </xf>
    <xf numFmtId="0" fontId="19" fillId="3" borderId="0" xfId="0" applyFont="1" applyFill="1" applyBorder="1" applyAlignment="1">
      <alignment horizontal="center" vertical="top" wrapText="1"/>
    </xf>
    <xf numFmtId="0" fontId="1" fillId="0" borderId="0" xfId="0" applyFont="1"/>
    <xf numFmtId="0" fontId="3" fillId="3" borderId="0" xfId="0" applyFont="1" applyFill="1" applyBorder="1" applyAlignment="1">
      <alignment horizontal="center" vertical="top" wrapText="1"/>
    </xf>
    <xf numFmtId="0" fontId="19" fillId="3" borderId="0" xfId="0" applyFont="1" applyFill="1" applyAlignment="1">
      <alignment horizontal="left" vertical="top"/>
    </xf>
    <xf numFmtId="0" fontId="21" fillId="3" borderId="0" xfId="0" applyFont="1" applyFill="1" applyAlignment="1">
      <alignment horizontal="left" vertical="top"/>
    </xf>
    <xf numFmtId="0" fontId="2" fillId="3" borderId="0" xfId="0" applyFont="1" applyFill="1" applyAlignment="1">
      <alignment horizontal="left" vertical="top" wrapText="1"/>
    </xf>
    <xf numFmtId="0" fontId="2" fillId="0" borderId="0" xfId="0" applyFont="1" applyAlignment="1">
      <alignment horizontal="left" vertical="top" wrapText="1"/>
    </xf>
    <xf numFmtId="0" fontId="20" fillId="3" borderId="0" xfId="0" applyFont="1" applyFill="1" applyAlignment="1">
      <alignment horizontal="left" vertical="top"/>
    </xf>
    <xf numFmtId="0" fontId="22" fillId="0" borderId="0" xfId="3" applyFont="1" applyBorder="1" applyAlignment="1">
      <alignment vertical="top" wrapText="1"/>
    </xf>
    <xf numFmtId="0" fontId="22" fillId="0" borderId="0" xfId="3" applyFont="1" applyAlignment="1">
      <alignment vertical="center" wrapText="1"/>
    </xf>
    <xf numFmtId="1" fontId="6" fillId="0" borderId="6" xfId="0" applyNumberFormat="1" applyFont="1" applyFill="1" applyBorder="1" applyAlignment="1">
      <alignment horizontal="center" vertical="top"/>
    </xf>
    <xf numFmtId="164" fontId="1" fillId="0" borderId="0" xfId="0" applyNumberFormat="1" applyFont="1" applyFill="1" applyBorder="1" applyAlignment="1">
      <alignment horizontal="center" vertical="top" wrapText="1"/>
    </xf>
    <xf numFmtId="0" fontId="6" fillId="0" borderId="11" xfId="0" applyNumberFormat="1" applyFont="1" applyFill="1" applyBorder="1" applyAlignment="1">
      <alignment horizontal="center" vertical="top"/>
    </xf>
    <xf numFmtId="1" fontId="6" fillId="0" borderId="14" xfId="0" applyNumberFormat="1" applyFont="1" applyFill="1" applyBorder="1" applyAlignment="1">
      <alignment horizontal="center" vertical="top"/>
    </xf>
    <xf numFmtId="0" fontId="6" fillId="3" borderId="77" xfId="0" applyNumberFormat="1" applyFont="1" applyFill="1" applyBorder="1" applyAlignment="1">
      <alignment horizontal="center" vertical="top" wrapText="1"/>
    </xf>
    <xf numFmtId="0" fontId="6" fillId="3" borderId="11" xfId="0" applyNumberFormat="1" applyFont="1" applyFill="1" applyBorder="1" applyAlignment="1">
      <alignment horizontal="center" vertical="top" wrapText="1"/>
    </xf>
    <xf numFmtId="0" fontId="6" fillId="0" borderId="11"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 fontId="6" fillId="0" borderId="70" xfId="0" applyNumberFormat="1" applyFont="1" applyFill="1" applyBorder="1" applyAlignment="1">
      <alignment horizontal="center" vertical="top"/>
    </xf>
    <xf numFmtId="0" fontId="6" fillId="3" borderId="37" xfId="0" applyNumberFormat="1" applyFont="1" applyFill="1" applyBorder="1" applyAlignment="1">
      <alignment horizontal="center" vertical="top" wrapText="1"/>
    </xf>
    <xf numFmtId="0" fontId="6" fillId="3" borderId="21"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xf>
    <xf numFmtId="1" fontId="6" fillId="0" borderId="21" xfId="0" applyNumberFormat="1" applyFont="1" applyFill="1" applyBorder="1" applyAlignment="1">
      <alignment horizontal="center" vertical="top"/>
    </xf>
    <xf numFmtId="1" fontId="6" fillId="0" borderId="6" xfId="0" applyNumberFormat="1" applyFont="1" applyFill="1" applyBorder="1" applyAlignment="1">
      <alignment horizontal="center" vertical="top"/>
    </xf>
    <xf numFmtId="1" fontId="6" fillId="0" borderId="22" xfId="0" applyNumberFormat="1" applyFont="1" applyFill="1" applyBorder="1" applyAlignment="1">
      <alignment horizontal="center" vertical="top"/>
    </xf>
    <xf numFmtId="0" fontId="6" fillId="0" borderId="19" xfId="0" applyFont="1" applyFill="1" applyBorder="1" applyAlignment="1">
      <alignment horizontal="center" vertical="top" wrapText="1"/>
    </xf>
    <xf numFmtId="49" fontId="1" fillId="6" borderId="0" xfId="0" applyNumberFormat="1" applyFont="1" applyFill="1" applyBorder="1" applyAlignment="1">
      <alignment horizontal="left" vertical="top"/>
    </xf>
    <xf numFmtId="0" fontId="6" fillId="0" borderId="18" xfId="0" applyFont="1" applyFill="1" applyBorder="1" applyAlignment="1">
      <alignment horizontal="center" vertical="top" wrapText="1"/>
    </xf>
    <xf numFmtId="0" fontId="8" fillId="8" borderId="48" xfId="0" applyFont="1" applyFill="1" applyBorder="1" applyAlignment="1">
      <alignment vertical="top" wrapText="1"/>
    </xf>
    <xf numFmtId="0" fontId="8" fillId="8" borderId="50" xfId="0" applyFont="1" applyFill="1" applyBorder="1" applyAlignment="1">
      <alignment vertical="top" wrapText="1"/>
    </xf>
    <xf numFmtId="0" fontId="6" fillId="6" borderId="18" xfId="0" applyNumberFormat="1" applyFont="1" applyFill="1" applyBorder="1" applyAlignment="1">
      <alignment horizontal="center" vertical="top"/>
    </xf>
    <xf numFmtId="0" fontId="1" fillId="8" borderId="71" xfId="0" applyFont="1" applyFill="1" applyBorder="1" applyAlignment="1">
      <alignment horizontal="center" vertical="top"/>
    </xf>
    <xf numFmtId="0" fontId="1" fillId="8" borderId="70" xfId="0" applyFont="1" applyFill="1" applyBorder="1" applyAlignment="1">
      <alignment horizontal="center" vertical="top"/>
    </xf>
    <xf numFmtId="0" fontId="1" fillId="8" borderId="73" xfId="0" applyFont="1" applyFill="1" applyBorder="1" applyAlignment="1">
      <alignment horizontal="center" vertical="top"/>
    </xf>
    <xf numFmtId="49" fontId="1" fillId="6" borderId="0" xfId="0" applyNumberFormat="1" applyFont="1" applyFill="1" applyBorder="1" applyAlignment="1">
      <alignment horizontal="center" vertical="top"/>
    </xf>
    <xf numFmtId="49" fontId="6" fillId="0" borderId="0" xfId="0" applyNumberFormat="1" applyFont="1" applyFill="1" applyBorder="1" applyAlignment="1">
      <alignment horizontal="center" vertical="center" wrapText="1"/>
    </xf>
    <xf numFmtId="0" fontId="1" fillId="8" borderId="50" xfId="0" applyFont="1" applyFill="1" applyBorder="1" applyAlignment="1">
      <alignment vertical="top" wrapText="1"/>
    </xf>
    <xf numFmtId="0" fontId="1" fillId="8" borderId="36" xfId="0" applyFont="1" applyFill="1" applyBorder="1" applyAlignment="1">
      <alignment vertical="top" wrapText="1"/>
    </xf>
    <xf numFmtId="1" fontId="6" fillId="6" borderId="75" xfId="0" applyNumberFormat="1" applyFont="1" applyFill="1" applyBorder="1" applyAlignment="1">
      <alignment horizontal="center" vertical="top"/>
    </xf>
    <xf numFmtId="1" fontId="6" fillId="6" borderId="22" xfId="0" applyNumberFormat="1" applyFont="1" applyFill="1" applyBorder="1" applyAlignment="1">
      <alignment horizontal="center" vertical="top"/>
    </xf>
    <xf numFmtId="0" fontId="6" fillId="6" borderId="6" xfId="0" applyFont="1" applyFill="1" applyBorder="1" applyAlignment="1">
      <alignment horizontal="center" vertical="top"/>
    </xf>
    <xf numFmtId="0" fontId="6" fillId="6" borderId="11" xfId="0" applyFont="1" applyFill="1" applyBorder="1" applyAlignment="1">
      <alignment horizontal="center" vertical="top"/>
    </xf>
    <xf numFmtId="0" fontId="6" fillId="6" borderId="21" xfId="0" applyFont="1" applyFill="1" applyBorder="1" applyAlignment="1">
      <alignment horizontal="center" vertical="top"/>
    </xf>
    <xf numFmtId="1" fontId="6" fillId="9" borderId="43" xfId="0" applyNumberFormat="1" applyFont="1" applyFill="1" applyBorder="1" applyAlignment="1">
      <alignment horizontal="center" vertical="top"/>
    </xf>
    <xf numFmtId="1" fontId="6" fillId="9" borderId="77" xfId="0" applyNumberFormat="1" applyFont="1" applyFill="1" applyBorder="1" applyAlignment="1">
      <alignment horizontal="center" vertical="top"/>
    </xf>
    <xf numFmtId="0" fontId="8" fillId="8" borderId="46" xfId="0" applyFont="1" applyFill="1" applyBorder="1" applyAlignment="1">
      <alignment horizontal="left" vertical="top" wrapText="1"/>
    </xf>
    <xf numFmtId="0" fontId="1" fillId="8" borderId="45" xfId="0" applyFont="1" applyFill="1" applyBorder="1" applyAlignment="1">
      <alignment horizontal="left" vertical="top" wrapText="1"/>
    </xf>
    <xf numFmtId="0" fontId="8" fillId="8" borderId="45" xfId="0" applyFont="1" applyFill="1" applyBorder="1" applyAlignment="1">
      <alignment horizontal="left" vertical="top" wrapText="1"/>
    </xf>
    <xf numFmtId="0" fontId="8" fillId="8" borderId="38" xfId="0" applyFont="1" applyFill="1" applyBorder="1" applyAlignment="1">
      <alignment horizontal="left" vertical="top"/>
    </xf>
    <xf numFmtId="0" fontId="24" fillId="8" borderId="45" xfId="0" applyFont="1" applyFill="1" applyBorder="1" applyAlignment="1">
      <alignment horizontal="left" vertical="top" wrapText="1"/>
    </xf>
    <xf numFmtId="1" fontId="6" fillId="6" borderId="5" xfId="0" applyNumberFormat="1" applyFont="1" applyFill="1" applyBorder="1" applyAlignment="1">
      <alignment horizontal="left" vertical="top"/>
    </xf>
    <xf numFmtId="1" fontId="6" fillId="6" borderId="51" xfId="0" applyNumberFormat="1" applyFont="1" applyFill="1" applyBorder="1" applyAlignment="1">
      <alignment horizontal="left" vertical="top"/>
    </xf>
    <xf numFmtId="1" fontId="6" fillId="6" borderId="10" xfId="0" applyNumberFormat="1" applyFont="1" applyFill="1" applyBorder="1" applyAlignment="1">
      <alignment horizontal="left" vertical="top"/>
    </xf>
    <xf numFmtId="0" fontId="6" fillId="0" borderId="5"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6" borderId="5" xfId="0" applyFont="1" applyFill="1" applyBorder="1" applyAlignment="1">
      <alignment horizontal="left" vertical="top"/>
    </xf>
    <xf numFmtId="0" fontId="6" fillId="6" borderId="10" xfId="0" applyFont="1" applyFill="1" applyBorder="1" applyAlignment="1">
      <alignment horizontal="left" vertical="top"/>
    </xf>
    <xf numFmtId="0" fontId="6" fillId="3" borderId="5" xfId="0" applyNumberFormat="1" applyFont="1" applyFill="1" applyBorder="1" applyAlignment="1">
      <alignment horizontal="left" vertical="top" wrapText="1"/>
    </xf>
    <xf numFmtId="0" fontId="6" fillId="3" borderId="10" xfId="0" applyNumberFormat="1" applyFont="1" applyFill="1" applyBorder="1" applyAlignment="1">
      <alignment horizontal="left" vertical="top" wrapText="1"/>
    </xf>
    <xf numFmtId="0" fontId="6" fillId="0" borderId="5" xfId="0" applyNumberFormat="1" applyFont="1" applyFill="1" applyBorder="1" applyAlignment="1">
      <alignment horizontal="left" vertical="top" wrapText="1"/>
    </xf>
    <xf numFmtId="0" fontId="6" fillId="3" borderId="46" xfId="0" applyNumberFormat="1" applyFont="1" applyFill="1" applyBorder="1" applyAlignment="1">
      <alignment horizontal="left" vertical="top" wrapText="1"/>
    </xf>
    <xf numFmtId="1" fontId="6" fillId="0" borderId="45" xfId="0" applyNumberFormat="1" applyFont="1" applyFill="1" applyBorder="1" applyAlignment="1">
      <alignment horizontal="left" vertical="top"/>
    </xf>
    <xf numFmtId="0" fontId="6" fillId="3" borderId="17" xfId="0" applyNumberFormat="1" applyFont="1" applyFill="1" applyBorder="1" applyAlignment="1">
      <alignment horizontal="left" vertical="top" wrapText="1"/>
    </xf>
    <xf numFmtId="1" fontId="6" fillId="6" borderId="38" xfId="0" applyNumberFormat="1" applyFont="1" applyFill="1" applyBorder="1" applyAlignment="1">
      <alignment horizontal="left" vertical="top"/>
    </xf>
    <xf numFmtId="49" fontId="9" fillId="0" borderId="0"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3" fontId="6" fillId="6" borderId="37" xfId="0" applyNumberFormat="1" applyFont="1" applyFill="1" applyBorder="1" applyAlignment="1">
      <alignment horizontal="center" vertical="top" wrapText="1"/>
    </xf>
    <xf numFmtId="3" fontId="6" fillId="0" borderId="71" xfId="0" applyNumberFormat="1" applyFont="1" applyFill="1" applyBorder="1" applyAlignment="1">
      <alignment horizontal="center" vertical="top" wrapText="1"/>
    </xf>
    <xf numFmtId="3" fontId="6" fillId="0" borderId="73" xfId="0" applyNumberFormat="1" applyFont="1" applyFill="1" applyBorder="1" applyAlignment="1">
      <alignment horizontal="center" vertical="top" wrapText="1"/>
    </xf>
    <xf numFmtId="1" fontId="6" fillId="0" borderId="11" xfId="0" applyNumberFormat="1" applyFont="1" applyFill="1" applyBorder="1" applyAlignment="1">
      <alignment vertical="top"/>
    </xf>
    <xf numFmtId="1" fontId="6" fillId="6" borderId="18" xfId="0" applyNumberFormat="1" applyFont="1" applyFill="1" applyBorder="1" applyAlignment="1">
      <alignment vertical="top"/>
    </xf>
    <xf numFmtId="0" fontId="6" fillId="0" borderId="18" xfId="0" applyFont="1" applyFill="1" applyBorder="1" applyAlignment="1">
      <alignment vertical="top" wrapText="1"/>
    </xf>
    <xf numFmtId="0" fontId="6" fillId="0" borderId="22" xfId="0" applyNumberFormat="1" applyFont="1" applyFill="1" applyBorder="1" applyAlignment="1">
      <alignment horizontal="left" vertical="top" wrapText="1"/>
    </xf>
    <xf numFmtId="0" fontId="6" fillId="0" borderId="35" xfId="0" applyNumberFormat="1" applyFont="1" applyFill="1" applyBorder="1" applyAlignment="1">
      <alignment vertical="top" wrapText="1"/>
    </xf>
    <xf numFmtId="0" fontId="6" fillId="0" borderId="34" xfId="0" applyNumberFormat="1" applyFont="1" applyFill="1" applyBorder="1" applyAlignment="1">
      <alignment vertical="top" wrapText="1"/>
    </xf>
    <xf numFmtId="0" fontId="6" fillId="0" borderId="31" xfId="0" applyNumberFormat="1" applyFont="1" applyFill="1" applyBorder="1" applyAlignment="1">
      <alignment vertical="top" wrapText="1"/>
    </xf>
    <xf numFmtId="0" fontId="6" fillId="3" borderId="77" xfId="0" applyNumberFormat="1" applyFont="1" applyFill="1" applyBorder="1" applyAlignment="1">
      <alignment horizontal="center" vertical="top" wrapText="1"/>
    </xf>
    <xf numFmtId="0" fontId="6" fillId="3" borderId="11" xfId="0" applyNumberFormat="1" applyFont="1" applyFill="1" applyBorder="1" applyAlignment="1">
      <alignment horizontal="center" vertical="top" wrapText="1"/>
    </xf>
    <xf numFmtId="0" fontId="6" fillId="3" borderId="28" xfId="0" applyNumberFormat="1" applyFont="1" applyFill="1" applyBorder="1" applyAlignment="1">
      <alignment horizontal="left" vertical="top" wrapText="1"/>
    </xf>
    <xf numFmtId="1" fontId="6" fillId="0" borderId="11" xfId="0" applyNumberFormat="1" applyFont="1" applyFill="1" applyBorder="1" applyAlignment="1">
      <alignment horizontal="center" vertical="top"/>
    </xf>
    <xf numFmtId="0" fontId="6" fillId="10" borderId="43" xfId="0" applyNumberFormat="1" applyFont="1" applyFill="1" applyBorder="1" applyAlignment="1">
      <alignment horizontal="center" vertical="top" wrapText="1"/>
    </xf>
    <xf numFmtId="0" fontId="6" fillId="6" borderId="18" xfId="0" applyNumberFormat="1" applyFont="1" applyFill="1" applyBorder="1" applyAlignment="1">
      <alignment vertical="top" wrapText="1"/>
    </xf>
    <xf numFmtId="0" fontId="6" fillId="3" borderId="11" xfId="0" applyNumberFormat="1" applyFont="1" applyFill="1" applyBorder="1" applyAlignment="1">
      <alignment vertical="top" wrapText="1"/>
    </xf>
    <xf numFmtId="0" fontId="6" fillId="3" borderId="10" xfId="0" applyNumberFormat="1" applyFont="1" applyFill="1" applyBorder="1" applyAlignment="1">
      <alignment horizontal="center" vertical="top" wrapText="1"/>
    </xf>
    <xf numFmtId="0" fontId="6" fillId="0" borderId="62" xfId="0" applyFont="1" applyBorder="1" applyAlignment="1">
      <alignment vertical="top"/>
    </xf>
    <xf numFmtId="0" fontId="6" fillId="0" borderId="38" xfId="0" applyFont="1" applyBorder="1" applyAlignment="1">
      <alignment vertical="top"/>
    </xf>
    <xf numFmtId="0" fontId="6" fillId="6" borderId="11" xfId="0" applyNumberFormat="1" applyFont="1" applyFill="1" applyBorder="1" applyAlignment="1">
      <alignment horizontal="center" vertical="top" wrapText="1"/>
    </xf>
    <xf numFmtId="0" fontId="6" fillId="3" borderId="77" xfId="0" applyNumberFormat="1" applyFont="1" applyFill="1" applyBorder="1" applyAlignment="1">
      <alignment horizontal="center" wrapText="1"/>
    </xf>
    <xf numFmtId="1" fontId="6" fillId="0" borderId="38" xfId="0" applyNumberFormat="1" applyFont="1" applyFill="1" applyBorder="1" applyAlignment="1">
      <alignment horizontal="center" vertical="top"/>
    </xf>
    <xf numFmtId="1" fontId="6" fillId="6" borderId="73" xfId="0" applyNumberFormat="1" applyFont="1" applyFill="1" applyBorder="1" applyAlignment="1">
      <alignment vertical="top"/>
    </xf>
    <xf numFmtId="1" fontId="6" fillId="6" borderId="17" xfId="0" applyNumberFormat="1" applyFont="1" applyFill="1" applyBorder="1" applyAlignment="1">
      <alignment horizontal="left" vertical="top"/>
    </xf>
    <xf numFmtId="1" fontId="6" fillId="0" borderId="36" xfId="0" applyNumberFormat="1" applyFont="1" applyFill="1" applyBorder="1" applyAlignment="1">
      <alignment horizontal="center" vertical="top"/>
    </xf>
    <xf numFmtId="1" fontId="6" fillId="0" borderId="51" xfId="0" applyNumberFormat="1" applyFont="1" applyFill="1" applyBorder="1" applyAlignment="1">
      <alignment horizontal="left" vertical="top" wrapText="1"/>
    </xf>
    <xf numFmtId="1" fontId="6" fillId="0" borderId="53" xfId="0" applyNumberFormat="1" applyFont="1" applyFill="1" applyBorder="1" applyAlignment="1">
      <alignment horizontal="center" vertical="top"/>
    </xf>
    <xf numFmtId="1" fontId="6" fillId="0" borderId="34" xfId="0" applyNumberFormat="1" applyFont="1" applyFill="1" applyBorder="1" applyAlignment="1">
      <alignment horizontal="center" vertical="top"/>
    </xf>
    <xf numFmtId="1" fontId="6" fillId="0" borderId="34" xfId="0" applyNumberFormat="1" applyFont="1" applyFill="1" applyBorder="1" applyAlignment="1">
      <alignment vertical="top" wrapText="1"/>
    </xf>
    <xf numFmtId="1" fontId="6" fillId="0" borderId="10" xfId="0" applyNumberFormat="1" applyFont="1" applyFill="1" applyBorder="1" applyAlignment="1">
      <alignment horizontal="left" vertical="top" wrapText="1"/>
    </xf>
    <xf numFmtId="3" fontId="6" fillId="3" borderId="77" xfId="0" applyNumberFormat="1" applyFont="1" applyFill="1" applyBorder="1" applyAlignment="1">
      <alignment horizontal="center" vertical="top" wrapText="1"/>
    </xf>
    <xf numFmtId="3" fontId="6" fillId="3" borderId="11" xfId="0" applyNumberFormat="1" applyFont="1" applyFill="1" applyBorder="1" applyAlignment="1">
      <alignment horizontal="center" vertical="top" wrapText="1"/>
    </xf>
    <xf numFmtId="3" fontId="6" fillId="3" borderId="62" xfId="0" applyNumberFormat="1" applyFont="1" applyFill="1" applyBorder="1" applyAlignment="1">
      <alignment horizontal="center" vertical="top" wrapText="1"/>
    </xf>
    <xf numFmtId="3" fontId="9" fillId="7" borderId="65" xfId="0" applyNumberFormat="1" applyFont="1" applyFill="1" applyBorder="1" applyAlignment="1">
      <alignment horizontal="center" vertical="top"/>
    </xf>
    <xf numFmtId="3" fontId="9" fillId="7" borderId="76" xfId="0" applyNumberFormat="1" applyFont="1" applyFill="1" applyBorder="1" applyAlignment="1">
      <alignment horizontal="center" vertical="top"/>
    </xf>
    <xf numFmtId="1" fontId="6" fillId="6" borderId="36" xfId="0" applyNumberFormat="1" applyFont="1" applyFill="1" applyBorder="1" applyAlignment="1">
      <alignment horizontal="center" vertical="top"/>
    </xf>
    <xf numFmtId="1" fontId="6" fillId="6" borderId="53" xfId="0" applyNumberFormat="1" applyFont="1" applyFill="1" applyBorder="1" applyAlignment="1">
      <alignment horizontal="center" vertical="top"/>
    </xf>
    <xf numFmtId="1" fontId="6" fillId="6" borderId="34" xfId="0" applyNumberFormat="1" applyFont="1" applyFill="1" applyBorder="1" applyAlignment="1">
      <alignment horizontal="center" vertical="top"/>
    </xf>
    <xf numFmtId="1" fontId="6" fillId="6" borderId="31" xfId="0" applyNumberFormat="1" applyFont="1" applyFill="1" applyBorder="1" applyAlignment="1">
      <alignment horizontal="center" vertical="top"/>
    </xf>
    <xf numFmtId="1" fontId="6" fillId="0" borderId="53" xfId="0" applyNumberFormat="1" applyFont="1" applyFill="1" applyBorder="1" applyAlignment="1">
      <alignment vertical="top" wrapText="1"/>
    </xf>
    <xf numFmtId="0" fontId="1" fillId="8" borderId="70" xfId="0" applyFont="1" applyFill="1" applyBorder="1" applyAlignment="1">
      <alignment vertical="top" wrapText="1"/>
    </xf>
    <xf numFmtId="0" fontId="1" fillId="8" borderId="45" xfId="0" applyFont="1" applyFill="1" applyBorder="1" applyAlignment="1">
      <alignment vertical="top" wrapText="1"/>
    </xf>
    <xf numFmtId="1" fontId="6" fillId="9" borderId="12" xfId="0" applyNumberFormat="1" applyFont="1" applyFill="1" applyBorder="1" applyAlignment="1">
      <alignment horizontal="center" vertical="top"/>
    </xf>
    <xf numFmtId="1" fontId="6" fillId="9" borderId="11" xfId="0" applyNumberFormat="1" applyFont="1" applyFill="1" applyBorder="1" applyAlignment="1">
      <alignment horizontal="center" vertical="top"/>
    </xf>
    <xf numFmtId="0" fontId="6" fillId="10" borderId="52" xfId="0" applyFont="1" applyFill="1" applyBorder="1" applyAlignment="1">
      <alignment vertical="top" wrapText="1"/>
    </xf>
    <xf numFmtId="1" fontId="6" fillId="10" borderId="43" xfId="0" applyNumberFormat="1" applyFont="1" applyFill="1" applyBorder="1" applyAlignment="1">
      <alignment horizontal="center" vertical="top"/>
    </xf>
    <xf numFmtId="1" fontId="6" fillId="10" borderId="77" xfId="0" applyNumberFormat="1" applyFont="1" applyFill="1" applyBorder="1" applyAlignment="1">
      <alignment horizontal="center" vertical="top"/>
    </xf>
    <xf numFmtId="1" fontId="6" fillId="10" borderId="51" xfId="0" applyNumberFormat="1" applyFont="1" applyFill="1" applyBorder="1" applyAlignment="1">
      <alignment horizontal="left" vertical="top"/>
    </xf>
    <xf numFmtId="1" fontId="6" fillId="10" borderId="37" xfId="0" applyNumberFormat="1" applyFont="1" applyFill="1" applyBorder="1" applyAlignment="1">
      <alignment horizontal="left" vertical="top" wrapText="1"/>
    </xf>
    <xf numFmtId="0" fontId="6" fillId="10" borderId="54" xfId="0" applyFont="1" applyFill="1" applyBorder="1" applyAlignment="1">
      <alignment vertical="top" wrapText="1"/>
    </xf>
    <xf numFmtId="1" fontId="6" fillId="10" borderId="1" xfId="0" applyNumberFormat="1" applyFont="1" applyFill="1" applyBorder="1" applyAlignment="1">
      <alignment horizontal="center" vertical="top"/>
    </xf>
    <xf numFmtId="1" fontId="6" fillId="10" borderId="14" xfId="0" applyNumberFormat="1" applyFont="1" applyFill="1" applyBorder="1" applyAlignment="1">
      <alignment horizontal="center" vertical="top"/>
    </xf>
    <xf numFmtId="1" fontId="6" fillId="10" borderId="45" xfId="0" applyNumberFormat="1" applyFont="1" applyFill="1" applyBorder="1" applyAlignment="1">
      <alignment horizontal="left" vertical="top"/>
    </xf>
    <xf numFmtId="1" fontId="6" fillId="10" borderId="56" xfId="0" applyNumberFormat="1" applyFont="1" applyFill="1" applyBorder="1" applyAlignment="1">
      <alignment horizontal="left" vertical="top" wrapText="1"/>
    </xf>
    <xf numFmtId="0" fontId="6" fillId="10" borderId="5" xfId="0" applyFont="1" applyFill="1" applyBorder="1" applyAlignment="1">
      <alignment horizontal="left" vertical="top"/>
    </xf>
    <xf numFmtId="1" fontId="1" fillId="10" borderId="17" xfId="0" applyNumberFormat="1" applyFont="1" applyFill="1" applyBorder="1" applyAlignment="1">
      <alignment horizontal="left" vertical="top" textRotation="1" wrapText="1"/>
    </xf>
    <xf numFmtId="164" fontId="6" fillId="10" borderId="24" xfId="0" applyNumberFormat="1" applyFont="1" applyFill="1" applyBorder="1" applyAlignment="1">
      <alignment horizontal="left" vertical="top" wrapText="1"/>
    </xf>
    <xf numFmtId="1" fontId="6" fillId="10" borderId="7" xfId="0" applyNumberFormat="1" applyFont="1" applyFill="1" applyBorder="1" applyAlignment="1">
      <alignment horizontal="center" vertical="top"/>
    </xf>
    <xf numFmtId="1" fontId="6" fillId="10" borderId="6" xfId="0" applyNumberFormat="1" applyFont="1" applyFill="1" applyBorder="1" applyAlignment="1">
      <alignment horizontal="center" vertical="top"/>
    </xf>
    <xf numFmtId="1" fontId="6" fillId="10" borderId="5" xfId="0" applyNumberFormat="1" applyFont="1" applyFill="1" applyBorder="1" applyAlignment="1">
      <alignment horizontal="left" vertical="top"/>
    </xf>
    <xf numFmtId="164" fontId="6" fillId="10" borderId="64" xfId="0" applyNumberFormat="1" applyFont="1" applyFill="1" applyBorder="1" applyAlignment="1">
      <alignment horizontal="left" vertical="top" wrapText="1"/>
    </xf>
    <xf numFmtId="0" fontId="6" fillId="10" borderId="19" xfId="0" applyFont="1" applyFill="1" applyBorder="1" applyAlignment="1">
      <alignment horizontal="center" vertical="top"/>
    </xf>
    <xf numFmtId="0" fontId="6" fillId="10" borderId="11" xfId="0" applyFont="1" applyFill="1" applyBorder="1" applyAlignment="1">
      <alignment horizontal="center" vertical="top"/>
    </xf>
    <xf numFmtId="0" fontId="6" fillId="10" borderId="17" xfId="0" applyFont="1" applyFill="1" applyBorder="1" applyAlignment="1">
      <alignment horizontal="left" vertical="top"/>
    </xf>
    <xf numFmtId="0" fontId="6" fillId="10" borderId="7" xfId="0" applyNumberFormat="1" applyFont="1" applyFill="1" applyBorder="1" applyAlignment="1">
      <alignment horizontal="center" vertical="top" wrapText="1"/>
    </xf>
    <xf numFmtId="0" fontId="6" fillId="10" borderId="6" xfId="0" applyNumberFormat="1" applyFont="1" applyFill="1" applyBorder="1" applyAlignment="1">
      <alignment horizontal="center" vertical="top" wrapText="1"/>
    </xf>
    <xf numFmtId="0" fontId="6" fillId="10" borderId="12" xfId="0" applyNumberFormat="1" applyFont="1" applyFill="1" applyBorder="1" applyAlignment="1">
      <alignment horizontal="center" vertical="top" wrapText="1"/>
    </xf>
    <xf numFmtId="0" fontId="6" fillId="10" borderId="11" xfId="0" applyNumberFormat="1" applyFont="1" applyFill="1" applyBorder="1" applyAlignment="1">
      <alignment horizontal="center" vertical="top" wrapText="1"/>
    </xf>
    <xf numFmtId="0" fontId="6" fillId="10" borderId="5" xfId="0" applyNumberFormat="1" applyFont="1" applyFill="1" applyBorder="1" applyAlignment="1">
      <alignment horizontal="center" vertical="top" wrapText="1"/>
    </xf>
    <xf numFmtId="0" fontId="6" fillId="10" borderId="10" xfId="0" applyNumberFormat="1" applyFont="1" applyFill="1" applyBorder="1" applyAlignment="1">
      <alignment horizontal="center" vertical="top" wrapText="1"/>
    </xf>
    <xf numFmtId="0" fontId="1" fillId="10" borderId="19" xfId="0" applyNumberFormat="1" applyFont="1" applyFill="1" applyBorder="1" applyAlignment="1">
      <alignment horizontal="center" vertical="top"/>
    </xf>
    <xf numFmtId="0" fontId="1" fillId="10" borderId="18" xfId="0" applyNumberFormat="1" applyFont="1" applyFill="1" applyBorder="1" applyAlignment="1">
      <alignment horizontal="center" vertical="top"/>
    </xf>
    <xf numFmtId="0" fontId="1" fillId="10" borderId="17" xfId="0" applyNumberFormat="1" applyFont="1" applyFill="1" applyBorder="1" applyAlignment="1">
      <alignment horizontal="center" vertical="top"/>
    </xf>
    <xf numFmtId="0" fontId="6" fillId="10" borderId="77" xfId="0" applyNumberFormat="1" applyFont="1" applyFill="1" applyBorder="1" applyAlignment="1">
      <alignment horizontal="center" vertical="top" wrapText="1"/>
    </xf>
    <xf numFmtId="0" fontId="6" fillId="10" borderId="51" xfId="0" applyNumberFormat="1" applyFont="1" applyFill="1" applyBorder="1" applyAlignment="1">
      <alignment horizontal="center" vertical="top" wrapText="1"/>
    </xf>
    <xf numFmtId="0" fontId="6" fillId="10" borderId="19" xfId="0" applyNumberFormat="1" applyFont="1" applyFill="1" applyBorder="1" applyAlignment="1">
      <alignment horizontal="center" vertical="top" wrapText="1"/>
    </xf>
    <xf numFmtId="0" fontId="6" fillId="10" borderId="18" xfId="0" applyNumberFormat="1" applyFont="1" applyFill="1" applyBorder="1" applyAlignment="1">
      <alignment horizontal="center" vertical="top" wrapText="1"/>
    </xf>
    <xf numFmtId="0" fontId="6" fillId="9" borderId="45" xfId="0" applyNumberFormat="1" applyFont="1" applyFill="1" applyBorder="1" applyAlignment="1">
      <alignment vertical="top" wrapText="1"/>
    </xf>
    <xf numFmtId="0" fontId="6" fillId="9" borderId="1" xfId="0" applyFont="1" applyFill="1" applyBorder="1" applyAlignment="1">
      <alignment horizontal="center" vertical="top"/>
    </xf>
    <xf numFmtId="0" fontId="6" fillId="9" borderId="50" xfId="0" applyFont="1" applyFill="1" applyBorder="1" applyAlignment="1">
      <alignment horizontal="center" vertical="top"/>
    </xf>
    <xf numFmtId="0" fontId="26" fillId="6" borderId="38" xfId="0" applyNumberFormat="1" applyFont="1" applyFill="1" applyBorder="1" applyAlignment="1">
      <alignment vertical="top" wrapText="1"/>
    </xf>
    <xf numFmtId="3" fontId="6" fillId="6" borderId="65" xfId="0" applyNumberFormat="1" applyFont="1" applyFill="1" applyBorder="1" applyAlignment="1">
      <alignment horizontal="center" vertical="top" wrapText="1"/>
    </xf>
    <xf numFmtId="0" fontId="3" fillId="3" borderId="0" xfId="0" applyFont="1" applyFill="1" applyAlignment="1">
      <alignment vertical="top" wrapText="1"/>
    </xf>
    <xf numFmtId="0" fontId="3" fillId="0" borderId="0" xfId="0" applyFont="1" applyAlignment="1"/>
    <xf numFmtId="0" fontId="9" fillId="0" borderId="0" xfId="0" applyFont="1" applyAlignment="1">
      <alignment vertical="center" wrapText="1"/>
    </xf>
    <xf numFmtId="164" fontId="6" fillId="10" borderId="24" xfId="0" applyNumberFormat="1" applyFont="1" applyFill="1" applyBorder="1" applyAlignment="1">
      <alignment vertical="top" wrapText="1"/>
    </xf>
    <xf numFmtId="2" fontId="6" fillId="10" borderId="7" xfId="0" applyNumberFormat="1" applyFont="1" applyFill="1" applyBorder="1" applyAlignment="1">
      <alignment horizontal="center" vertical="top"/>
    </xf>
    <xf numFmtId="49" fontId="9" fillId="8" borderId="10" xfId="0" applyNumberFormat="1" applyFont="1" applyFill="1" applyBorder="1" applyAlignment="1">
      <alignment horizontal="center" vertical="top"/>
    </xf>
    <xf numFmtId="49" fontId="9" fillId="2" borderId="12" xfId="0" applyNumberFormat="1" applyFont="1" applyFill="1" applyBorder="1" applyAlignment="1">
      <alignment horizontal="center" vertical="top"/>
    </xf>
    <xf numFmtId="49" fontId="8" fillId="0" borderId="34" xfId="0" applyNumberFormat="1" applyFont="1" applyBorder="1" applyAlignment="1">
      <alignment horizontal="center" vertical="top"/>
    </xf>
    <xf numFmtId="49" fontId="9" fillId="8" borderId="10" xfId="0" applyNumberFormat="1" applyFont="1" applyFill="1" applyBorder="1" applyAlignment="1">
      <alignment horizontal="center" vertical="top" wrapText="1"/>
    </xf>
    <xf numFmtId="49" fontId="9" fillId="2" borderId="12" xfId="0" applyNumberFormat="1" applyFont="1" applyFill="1" applyBorder="1" applyAlignment="1">
      <alignment horizontal="center" vertical="top" wrapText="1"/>
    </xf>
    <xf numFmtId="49" fontId="9" fillId="0" borderId="12" xfId="0" applyNumberFormat="1" applyFont="1" applyBorder="1" applyAlignment="1">
      <alignment horizontal="center" vertical="top" wrapText="1"/>
    </xf>
    <xf numFmtId="49" fontId="8" fillId="0" borderId="34" xfId="0" applyNumberFormat="1" applyFont="1" applyBorder="1" applyAlignment="1">
      <alignment horizontal="center" vertical="top" wrapText="1"/>
    </xf>
    <xf numFmtId="0" fontId="6" fillId="3" borderId="11" xfId="0" applyNumberFormat="1" applyFont="1" applyFill="1" applyBorder="1" applyAlignment="1">
      <alignment horizontal="center" vertical="top" wrapText="1"/>
    </xf>
    <xf numFmtId="0" fontId="8" fillId="0" borderId="34" xfId="0" applyNumberFormat="1" applyFont="1" applyBorder="1" applyAlignment="1">
      <alignment horizontal="center" vertical="top"/>
    </xf>
    <xf numFmtId="0" fontId="8" fillId="0" borderId="0" xfId="0" applyFont="1" applyFill="1" applyBorder="1" applyAlignment="1">
      <alignment horizontal="center" vertical="top" wrapText="1"/>
    </xf>
    <xf numFmtId="0" fontId="6" fillId="3" borderId="51" xfId="0" applyNumberFormat="1" applyFont="1" applyFill="1" applyBorder="1" applyAlignment="1">
      <alignment horizontal="left" vertical="top" wrapText="1"/>
    </xf>
    <xf numFmtId="0" fontId="6" fillId="3" borderId="21" xfId="0" applyNumberFormat="1" applyFont="1" applyFill="1" applyBorder="1" applyAlignment="1">
      <alignment horizontal="center" vertical="top" wrapText="1"/>
    </xf>
    <xf numFmtId="0" fontId="8" fillId="0" borderId="34" xfId="0" applyNumberFormat="1" applyFont="1" applyBorder="1" applyAlignment="1">
      <alignment horizontal="center" vertical="top"/>
    </xf>
    <xf numFmtId="49" fontId="9" fillId="8" borderId="10" xfId="0" applyNumberFormat="1" applyFont="1" applyFill="1" applyBorder="1" applyAlignment="1">
      <alignment horizontal="center" vertical="top"/>
    </xf>
    <xf numFmtId="49" fontId="9" fillId="2" borderId="7" xfId="0" applyNumberFormat="1" applyFont="1" applyFill="1" applyBorder="1" applyAlignment="1">
      <alignment horizontal="center" vertical="top"/>
    </xf>
    <xf numFmtId="49" fontId="9" fillId="2" borderId="12" xfId="0" applyNumberFormat="1" applyFont="1" applyFill="1" applyBorder="1" applyAlignment="1">
      <alignment horizontal="center" vertical="top"/>
    </xf>
    <xf numFmtId="0" fontId="6" fillId="0" borderId="24" xfId="0" applyNumberFormat="1" applyFont="1" applyFill="1" applyBorder="1" applyAlignment="1">
      <alignment horizontal="left" vertical="top" wrapText="1"/>
    </xf>
    <xf numFmtId="0" fontId="6" fillId="3" borderId="11" xfId="0" applyNumberFormat="1" applyFont="1" applyFill="1" applyBorder="1" applyAlignment="1">
      <alignment horizontal="center" vertical="top" wrapText="1"/>
    </xf>
    <xf numFmtId="49" fontId="9" fillId="8" borderId="5" xfId="0" applyNumberFormat="1" applyFont="1" applyFill="1" applyBorder="1" applyAlignment="1">
      <alignment horizontal="center" vertical="top" wrapText="1"/>
    </xf>
    <xf numFmtId="49" fontId="9" fillId="8" borderId="10"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12" xfId="0" applyNumberFormat="1" applyFont="1" applyFill="1" applyBorder="1" applyAlignment="1">
      <alignment horizontal="center" vertical="top" wrapText="1"/>
    </xf>
    <xf numFmtId="49" fontId="9" fillId="0" borderId="7" xfId="0" applyNumberFormat="1" applyFont="1" applyBorder="1" applyAlignment="1">
      <alignment horizontal="center" vertical="top" wrapText="1"/>
    </xf>
    <xf numFmtId="49" fontId="9" fillId="0" borderId="12" xfId="0" applyNumberFormat="1" applyFont="1" applyBorder="1" applyAlignment="1">
      <alignment horizontal="center" vertical="top" wrapText="1"/>
    </xf>
    <xf numFmtId="49" fontId="8" fillId="0" borderId="35" xfId="0" applyNumberFormat="1" applyFont="1" applyBorder="1" applyAlignment="1">
      <alignment horizontal="center" vertical="top" wrapText="1"/>
    </xf>
    <xf numFmtId="49" fontId="8" fillId="0" borderId="34" xfId="0" applyNumberFormat="1" applyFont="1" applyBorder="1" applyAlignment="1">
      <alignment horizontal="center" vertical="top" wrapText="1"/>
    </xf>
    <xf numFmtId="49" fontId="9" fillId="0" borderId="7" xfId="0" applyNumberFormat="1" applyFont="1" applyBorder="1" applyAlignment="1">
      <alignment horizontal="center" vertical="top"/>
    </xf>
    <xf numFmtId="49" fontId="9" fillId="0" borderId="12" xfId="0" applyNumberFormat="1" applyFont="1" applyBorder="1" applyAlignment="1">
      <alignment horizontal="center" vertical="top"/>
    </xf>
    <xf numFmtId="49" fontId="8" fillId="0" borderId="35" xfId="0" applyNumberFormat="1" applyFont="1" applyBorder="1" applyAlignment="1">
      <alignment horizontal="center" vertical="top"/>
    </xf>
    <xf numFmtId="0" fontId="6" fillId="10" borderId="64" xfId="0" applyNumberFormat="1" applyFont="1" applyFill="1" applyBorder="1" applyAlignment="1">
      <alignment horizontal="left" vertical="top" wrapText="1"/>
    </xf>
    <xf numFmtId="49" fontId="9" fillId="0" borderId="31" xfId="0" applyNumberFormat="1" applyFont="1" applyFill="1" applyBorder="1" applyAlignment="1">
      <alignment horizontal="center" vertical="top" wrapText="1"/>
    </xf>
    <xf numFmtId="49" fontId="9" fillId="8" borderId="17" xfId="0" applyNumberFormat="1" applyFont="1" applyFill="1" applyBorder="1" applyAlignment="1">
      <alignment horizontal="center" vertical="top"/>
    </xf>
    <xf numFmtId="49" fontId="9" fillId="2" borderId="19" xfId="0" applyNumberFormat="1" applyFont="1" applyFill="1" applyBorder="1" applyAlignment="1">
      <alignment horizontal="center" vertical="top"/>
    </xf>
    <xf numFmtId="3" fontId="6" fillId="0" borderId="0"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0" fontId="17" fillId="8" borderId="38" xfId="0" applyFont="1" applyFill="1" applyBorder="1" applyAlignment="1">
      <alignment vertical="top" wrapText="1"/>
    </xf>
    <xf numFmtId="0" fontId="1" fillId="8" borderId="38" xfId="0" applyFont="1" applyFill="1" applyBorder="1" applyAlignment="1">
      <alignment horizontal="left" vertical="top" wrapText="1"/>
    </xf>
    <xf numFmtId="0" fontId="17" fillId="8" borderId="74" xfId="0" applyFont="1" applyFill="1" applyBorder="1" applyAlignment="1">
      <alignment vertical="top" wrapText="1"/>
    </xf>
    <xf numFmtId="0" fontId="17" fillId="8" borderId="64" xfId="0" applyFont="1" applyFill="1" applyBorder="1" applyAlignment="1">
      <alignment vertical="top" wrapText="1"/>
    </xf>
    <xf numFmtId="0" fontId="1" fillId="8" borderId="19" xfId="0" applyFont="1" applyFill="1" applyBorder="1" applyAlignment="1">
      <alignment horizontal="center" vertical="top"/>
    </xf>
    <xf numFmtId="0" fontId="1" fillId="8" borderId="44" xfId="0" applyFont="1" applyFill="1" applyBorder="1" applyAlignment="1">
      <alignment horizontal="center" vertical="top"/>
    </xf>
    <xf numFmtId="0" fontId="8" fillId="8" borderId="17" xfId="0" applyFont="1" applyFill="1" applyBorder="1" applyAlignment="1">
      <alignment horizontal="left" vertical="top" wrapText="1"/>
    </xf>
    <xf numFmtId="0" fontId="8" fillId="8" borderId="31" xfId="0" applyFont="1" applyFill="1" applyBorder="1" applyAlignment="1">
      <alignment vertical="top" wrapText="1"/>
    </xf>
    <xf numFmtId="0" fontId="9" fillId="8" borderId="73" xfId="0" applyFont="1" applyFill="1" applyBorder="1" applyAlignment="1">
      <alignment vertical="top"/>
    </xf>
    <xf numFmtId="0" fontId="8" fillId="0" borderId="10" xfId="0" applyFont="1" applyFill="1" applyBorder="1" applyAlignment="1">
      <alignment horizontal="center" vertical="top" wrapText="1"/>
    </xf>
    <xf numFmtId="0" fontId="6" fillId="6" borderId="10" xfId="0" applyNumberFormat="1" applyFont="1" applyFill="1" applyBorder="1" applyAlignment="1">
      <alignment vertical="top" wrapText="1"/>
    </xf>
    <xf numFmtId="0" fontId="6" fillId="6" borderId="34" xfId="0" applyNumberFormat="1" applyFont="1" applyFill="1" applyBorder="1" applyAlignment="1">
      <alignment horizontal="center" vertical="top" wrapText="1"/>
    </xf>
    <xf numFmtId="0" fontId="26" fillId="6" borderId="10" xfId="0" applyNumberFormat="1" applyFont="1" applyFill="1" applyBorder="1" applyAlignment="1">
      <alignment vertical="top" wrapText="1"/>
    </xf>
    <xf numFmtId="49" fontId="9" fillId="0" borderId="45" xfId="0" applyNumberFormat="1" applyFont="1" applyBorder="1" applyAlignment="1">
      <alignment vertical="center" textRotation="90"/>
    </xf>
    <xf numFmtId="49" fontId="8" fillId="6" borderId="50" xfId="0" applyNumberFormat="1" applyFont="1" applyFill="1" applyBorder="1" applyAlignment="1">
      <alignment horizontal="center" vertical="top"/>
    </xf>
    <xf numFmtId="49" fontId="9" fillId="3" borderId="16" xfId="0" applyNumberFormat="1" applyFont="1" applyFill="1" applyBorder="1" applyAlignment="1">
      <alignment vertical="top" wrapText="1"/>
    </xf>
    <xf numFmtId="0" fontId="9" fillId="0" borderId="32" xfId="0" applyFont="1" applyBorder="1" applyAlignment="1">
      <alignment vertical="center" textRotation="90"/>
    </xf>
    <xf numFmtId="49" fontId="9" fillId="0" borderId="48" xfId="0" applyNumberFormat="1" applyFont="1" applyBorder="1" applyAlignment="1">
      <alignment horizontal="center" vertical="top"/>
    </xf>
    <xf numFmtId="0" fontId="6" fillId="0" borderId="16" xfId="0" applyFont="1" applyFill="1" applyBorder="1" applyAlignment="1">
      <alignment horizontal="center" vertical="top"/>
    </xf>
    <xf numFmtId="3" fontId="6" fillId="3" borderId="33" xfId="0" applyNumberFormat="1" applyFont="1" applyFill="1" applyBorder="1" applyAlignment="1">
      <alignment horizontal="center" vertical="top" wrapText="1"/>
    </xf>
    <xf numFmtId="0" fontId="6" fillId="0" borderId="32" xfId="0" applyFont="1" applyFill="1" applyBorder="1" applyAlignment="1">
      <alignment horizontal="center" vertical="top" wrapText="1"/>
    </xf>
    <xf numFmtId="1" fontId="6" fillId="0" borderId="47" xfId="0" applyNumberFormat="1" applyFont="1" applyFill="1" applyBorder="1" applyAlignment="1">
      <alignment horizontal="center" vertical="top"/>
    </xf>
    <xf numFmtId="1" fontId="6" fillId="0" borderId="48" xfId="0" applyNumberFormat="1" applyFont="1" applyFill="1" applyBorder="1" applyAlignment="1">
      <alignment horizontal="center" vertical="top"/>
    </xf>
    <xf numFmtId="1" fontId="10" fillId="0" borderId="46" xfId="0" applyNumberFormat="1" applyFont="1" applyFill="1" applyBorder="1" applyAlignment="1">
      <alignment horizontal="left" vertical="top" wrapText="1"/>
    </xf>
    <xf numFmtId="1" fontId="30" fillId="0" borderId="48" xfId="0" applyNumberFormat="1" applyFont="1" applyFill="1" applyBorder="1" applyAlignment="1">
      <alignment horizontal="left" vertical="top" wrapText="1"/>
    </xf>
    <xf numFmtId="3" fontId="6" fillId="6" borderId="0" xfId="0" applyNumberFormat="1" applyFont="1" applyFill="1" applyBorder="1" applyAlignment="1">
      <alignment vertical="top"/>
    </xf>
    <xf numFmtId="49" fontId="9" fillId="3" borderId="35" xfId="0" applyNumberFormat="1" applyFont="1" applyFill="1" applyBorder="1" applyAlignment="1">
      <alignment horizontal="center" vertical="top"/>
    </xf>
    <xf numFmtId="3" fontId="6" fillId="0" borderId="24" xfId="0" applyNumberFormat="1" applyFont="1" applyBorder="1" applyAlignment="1">
      <alignment horizontal="center" vertical="top"/>
    </xf>
    <xf numFmtId="3" fontId="1" fillId="6" borderId="7" xfId="0" applyNumberFormat="1" applyFont="1" applyFill="1" applyBorder="1" applyAlignment="1">
      <alignment horizontal="center" vertical="top"/>
    </xf>
    <xf numFmtId="0" fontId="6" fillId="6" borderId="66" xfId="0" applyFont="1" applyFill="1" applyBorder="1" applyAlignment="1">
      <alignment vertical="top" wrapText="1"/>
    </xf>
    <xf numFmtId="49" fontId="9" fillId="8" borderId="38" xfId="0" applyNumberFormat="1" applyFont="1" applyFill="1" applyBorder="1" applyAlignment="1">
      <alignment horizontal="center" vertical="top"/>
    </xf>
    <xf numFmtId="49" fontId="9" fillId="0" borderId="62" xfId="0" applyNumberFormat="1" applyFont="1" applyFill="1" applyBorder="1" applyAlignment="1">
      <alignment horizontal="center" vertical="top"/>
    </xf>
    <xf numFmtId="0" fontId="8" fillId="0" borderId="72" xfId="0" applyFont="1" applyFill="1" applyBorder="1" applyAlignment="1">
      <alignment horizontal="center" vertical="top" textRotation="180" wrapText="1"/>
    </xf>
    <xf numFmtId="2" fontId="6" fillId="0" borderId="74" xfId="0" applyNumberFormat="1" applyFont="1" applyFill="1" applyBorder="1" applyAlignment="1">
      <alignment vertical="top" wrapText="1"/>
    </xf>
    <xf numFmtId="0" fontId="6" fillId="0" borderId="39" xfId="0" applyFont="1" applyFill="1" applyBorder="1" applyAlignment="1">
      <alignment horizontal="center" vertical="top"/>
    </xf>
    <xf numFmtId="0" fontId="6" fillId="0" borderId="62" xfId="0" applyFont="1" applyFill="1" applyBorder="1" applyAlignment="1">
      <alignment horizontal="center" vertical="top"/>
    </xf>
    <xf numFmtId="0" fontId="6" fillId="0" borderId="38" xfId="0" applyFont="1" applyFill="1" applyBorder="1" applyAlignment="1">
      <alignment horizontal="center" vertical="top"/>
    </xf>
    <xf numFmtId="0" fontId="6" fillId="0" borderId="73" xfId="0" applyFont="1" applyFill="1" applyBorder="1" applyAlignment="1">
      <alignment horizontal="center" vertical="top"/>
    </xf>
    <xf numFmtId="0" fontId="6" fillId="0" borderId="26" xfId="0" applyFont="1" applyFill="1" applyBorder="1" applyAlignment="1">
      <alignment vertical="top" wrapText="1"/>
    </xf>
    <xf numFmtId="0" fontId="9" fillId="0" borderId="20" xfId="0" applyFont="1" applyFill="1" applyBorder="1" applyAlignment="1">
      <alignment horizontal="center" vertical="top" wrapText="1"/>
    </xf>
    <xf numFmtId="49" fontId="8" fillId="0" borderId="31" xfId="0" applyNumberFormat="1" applyFont="1" applyFill="1" applyBorder="1" applyAlignment="1">
      <alignment horizontal="center" vertical="top" wrapText="1"/>
    </xf>
    <xf numFmtId="0" fontId="8" fillId="0" borderId="67" xfId="0" applyFont="1" applyFill="1" applyBorder="1" applyAlignment="1">
      <alignment horizontal="center" vertical="center" wrapText="1"/>
    </xf>
    <xf numFmtId="0" fontId="8" fillId="0" borderId="36" xfId="0" applyNumberFormat="1" applyFont="1" applyBorder="1" applyAlignment="1">
      <alignment horizontal="center" vertical="center"/>
    </xf>
    <xf numFmtId="0" fontId="3" fillId="0" borderId="1" xfId="0" applyFont="1" applyBorder="1" applyAlignment="1">
      <alignment horizontal="center" vertical="center"/>
    </xf>
    <xf numFmtId="0" fontId="1" fillId="0" borderId="0" xfId="0" applyFont="1" applyFill="1" applyBorder="1" applyAlignment="1">
      <alignment horizontal="left" vertical="top" wrapText="1"/>
    </xf>
    <xf numFmtId="0" fontId="22" fillId="0" borderId="0" xfId="3" applyFont="1" applyAlignment="1">
      <alignment horizontal="left" vertical="center" wrapText="1"/>
    </xf>
    <xf numFmtId="0" fontId="20" fillId="3" borderId="0" xfId="0" applyFont="1" applyFill="1" applyAlignment="1">
      <alignment wrapText="1"/>
    </xf>
    <xf numFmtId="0" fontId="20" fillId="3" borderId="0" xfId="0" applyFont="1" applyFill="1" applyAlignment="1">
      <alignment horizontal="left" vertical="top" wrapText="1"/>
    </xf>
    <xf numFmtId="0" fontId="22" fillId="0" borderId="0" xfId="3" applyFont="1" applyBorder="1" applyAlignment="1">
      <alignment horizontal="left" vertical="top" wrapText="1"/>
    </xf>
    <xf numFmtId="0" fontId="15" fillId="3" borderId="0" xfId="0" applyFont="1" applyFill="1" applyAlignment="1">
      <alignment horizontal="center" vertical="top" wrapText="1"/>
    </xf>
    <xf numFmtId="0" fontId="19" fillId="3" borderId="0" xfId="0" applyFont="1" applyFill="1" applyAlignment="1">
      <alignment horizontal="left" vertical="top" wrapText="1"/>
    </xf>
    <xf numFmtId="0" fontId="15" fillId="3" borderId="0" xfId="0" applyFont="1" applyFill="1" applyAlignment="1">
      <alignment horizontal="justify" vertical="top" wrapText="1"/>
    </xf>
    <xf numFmtId="0" fontId="3" fillId="0" borderId="0" xfId="0" applyFont="1" applyFill="1" applyAlignment="1">
      <alignment horizontal="left" vertical="top" wrapText="1"/>
    </xf>
    <xf numFmtId="0" fontId="20" fillId="3" borderId="0" xfId="0" applyFont="1" applyFill="1" applyBorder="1" applyAlignment="1">
      <alignment horizontal="left" vertical="top" wrapText="1"/>
    </xf>
    <xf numFmtId="0" fontId="20" fillId="0" borderId="0" xfId="0" applyFont="1" applyBorder="1" applyAlignment="1">
      <alignment horizontal="right" vertical="top" wrapText="1"/>
    </xf>
    <xf numFmtId="0" fontId="3" fillId="3" borderId="0" xfId="0" applyFont="1" applyFill="1" applyAlignment="1">
      <alignment horizontal="left" vertical="top" wrapText="1"/>
    </xf>
    <xf numFmtId="49" fontId="1" fillId="6" borderId="0" xfId="0" applyNumberFormat="1" applyFont="1" applyFill="1" applyBorder="1" applyAlignment="1">
      <alignment horizontal="left" vertical="top"/>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71" xfId="0" applyFont="1" applyBorder="1" applyAlignment="1">
      <alignment horizontal="center" vertical="center" wrapText="1"/>
    </xf>
    <xf numFmtId="0" fontId="1" fillId="0" borderId="43" xfId="0" applyNumberFormat="1" applyFont="1" applyBorder="1" applyAlignment="1">
      <alignment horizontal="center" vertical="center" textRotation="90"/>
    </xf>
    <xf numFmtId="0" fontId="1" fillId="0" borderId="19" xfId="0" applyNumberFormat="1" applyFont="1" applyBorder="1" applyAlignment="1">
      <alignment horizontal="center" vertical="center" textRotation="90"/>
    </xf>
    <xf numFmtId="0" fontId="1" fillId="0" borderId="53" xfId="0" applyNumberFormat="1" applyFont="1" applyBorder="1" applyAlignment="1">
      <alignment horizontal="center" vertical="center" textRotation="90"/>
    </xf>
    <xf numFmtId="0" fontId="1" fillId="0" borderId="31" xfId="0" applyNumberFormat="1" applyFont="1" applyBorder="1" applyAlignment="1">
      <alignment horizontal="center" vertical="center" textRotation="90"/>
    </xf>
    <xf numFmtId="0" fontId="1" fillId="0" borderId="5"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35" xfId="0" applyNumberFormat="1" applyFont="1" applyBorder="1" applyAlignment="1">
      <alignment horizontal="center" vertical="center" wrapText="1"/>
    </xf>
    <xf numFmtId="0" fontId="1" fillId="0" borderId="34" xfId="0" applyNumberFormat="1" applyFont="1" applyBorder="1" applyAlignment="1">
      <alignment horizontal="center" vertical="center" wrapText="1"/>
    </xf>
    <xf numFmtId="0" fontId="1" fillId="0" borderId="31" xfId="0" applyNumberFormat="1" applyFont="1" applyBorder="1" applyAlignment="1">
      <alignment horizontal="center" vertical="center" wrapText="1"/>
    </xf>
    <xf numFmtId="0" fontId="6" fillId="6" borderId="34" xfId="0" applyNumberFormat="1" applyFont="1" applyFill="1" applyBorder="1" applyAlignment="1">
      <alignment horizontal="left" vertical="top" wrapText="1"/>
    </xf>
    <xf numFmtId="0" fontId="6" fillId="6" borderId="36" xfId="0" applyNumberFormat="1" applyFont="1" applyFill="1" applyBorder="1" applyAlignment="1">
      <alignment horizontal="left" vertical="top" wrapText="1"/>
    </xf>
    <xf numFmtId="49" fontId="9" fillId="5" borderId="32" xfId="0" applyNumberFormat="1" applyFont="1" applyFill="1" applyBorder="1" applyAlignment="1">
      <alignment horizontal="left" vertical="top" wrapText="1"/>
    </xf>
    <xf numFmtId="49" fontId="9" fillId="5" borderId="33" xfId="0" applyNumberFormat="1" applyFont="1" applyFill="1" applyBorder="1" applyAlignment="1">
      <alignment horizontal="left" vertical="top" wrapText="1"/>
    </xf>
    <xf numFmtId="49" fontId="9" fillId="5" borderId="71" xfId="0" applyNumberFormat="1" applyFont="1" applyFill="1" applyBorder="1" applyAlignment="1">
      <alignment horizontal="left" vertical="top" wrapText="1"/>
    </xf>
    <xf numFmtId="0" fontId="12" fillId="4" borderId="54" xfId="0" applyFont="1" applyFill="1" applyBorder="1" applyAlignment="1">
      <alignment horizontal="left" vertical="top" wrapText="1"/>
    </xf>
    <xf numFmtId="0" fontId="12" fillId="4" borderId="57" xfId="0" applyFont="1" applyFill="1" applyBorder="1" applyAlignment="1">
      <alignment horizontal="left" vertical="top" wrapText="1"/>
    </xf>
    <xf numFmtId="0" fontId="12" fillId="4" borderId="37" xfId="0" applyFont="1" applyFill="1" applyBorder="1" applyAlignment="1">
      <alignment horizontal="left" vertical="top" wrapText="1"/>
    </xf>
    <xf numFmtId="0" fontId="9" fillId="2" borderId="2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21" xfId="0" applyFont="1" applyFill="1" applyBorder="1" applyAlignment="1">
      <alignment horizontal="left" vertical="top" wrapText="1"/>
    </xf>
    <xf numFmtId="0" fontId="6" fillId="0" borderId="46"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56" xfId="0" applyFont="1" applyBorder="1" applyAlignment="1">
      <alignment horizontal="center" vertical="center" textRotation="90" wrapText="1"/>
    </xf>
    <xf numFmtId="0" fontId="6" fillId="0" borderId="47"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6"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44" xfId="0" applyFont="1" applyFill="1" applyBorder="1" applyAlignment="1">
      <alignment horizontal="center" vertical="top" wrapText="1"/>
    </xf>
    <xf numFmtId="0" fontId="6" fillId="9" borderId="52" xfId="0" applyFont="1" applyFill="1" applyBorder="1" applyAlignment="1">
      <alignment horizontal="left" vertical="top" wrapText="1"/>
    </xf>
    <xf numFmtId="0" fontId="6" fillId="9" borderId="2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66"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0" borderId="64" xfId="0" applyFont="1" applyFill="1" applyBorder="1" applyAlignment="1">
      <alignment horizontal="left" vertical="top" wrapText="1"/>
    </xf>
    <xf numFmtId="0" fontId="1" fillId="8" borderId="54" xfId="0" applyFont="1" applyFill="1" applyBorder="1" applyAlignment="1">
      <alignment horizontal="left" vertical="top" wrapText="1"/>
    </xf>
    <xf numFmtId="0" fontId="1" fillId="8" borderId="70" xfId="0" applyFont="1" applyFill="1" applyBorder="1" applyAlignment="1">
      <alignment horizontal="left" vertical="top" wrapText="1"/>
    </xf>
    <xf numFmtId="1" fontId="6" fillId="10" borderId="6" xfId="0" applyNumberFormat="1" applyFont="1" applyFill="1" applyBorder="1" applyAlignment="1">
      <alignment horizontal="center" vertical="top"/>
    </xf>
    <xf numFmtId="1" fontId="2" fillId="10" borderId="18" xfId="0" applyNumberFormat="1" applyFont="1" applyFill="1" applyBorder="1" applyAlignment="1">
      <alignment horizontal="center" vertical="top"/>
    </xf>
    <xf numFmtId="49" fontId="9" fillId="0" borderId="51" xfId="0" applyNumberFormat="1" applyFont="1" applyBorder="1" applyAlignment="1">
      <alignment horizontal="center" vertical="center" textRotation="90"/>
    </xf>
    <xf numFmtId="49" fontId="9" fillId="0" borderId="10" xfId="0" applyNumberFormat="1" applyFont="1" applyBorder="1" applyAlignment="1">
      <alignment horizontal="center" vertical="center" textRotation="90"/>
    </xf>
    <xf numFmtId="0" fontId="6" fillId="10" borderId="24" xfId="0" applyFont="1" applyFill="1" applyBorder="1" applyAlignment="1">
      <alignment vertical="top" wrapText="1"/>
    </xf>
    <xf numFmtId="0" fontId="2" fillId="10" borderId="64" xfId="0" applyFont="1" applyFill="1" applyBorder="1" applyAlignment="1">
      <alignment vertical="top" wrapText="1"/>
    </xf>
    <xf numFmtId="1" fontId="1" fillId="10" borderId="7" xfId="0" applyNumberFormat="1" applyFont="1" applyFill="1" applyBorder="1" applyAlignment="1">
      <alignment horizontal="center" vertical="top" textRotation="1"/>
    </xf>
    <xf numFmtId="1" fontId="1" fillId="10" borderId="19" xfId="0" applyNumberFormat="1" applyFont="1" applyFill="1" applyBorder="1" applyAlignment="1">
      <alignment horizontal="center" vertical="top" textRotation="1"/>
    </xf>
    <xf numFmtId="3" fontId="6" fillId="0" borderId="32" xfId="0" applyNumberFormat="1" applyFont="1" applyBorder="1" applyAlignment="1">
      <alignment horizontal="center" vertical="center" wrapText="1"/>
    </xf>
    <xf numFmtId="3" fontId="6" fillId="0" borderId="33" xfId="0" applyNumberFormat="1" applyFont="1" applyBorder="1" applyAlignment="1">
      <alignment horizontal="center" vertical="center" wrapText="1"/>
    </xf>
    <xf numFmtId="3" fontId="6" fillId="0" borderId="71" xfId="0" applyNumberFormat="1" applyFont="1" applyBorder="1" applyAlignment="1">
      <alignment horizontal="center" vertical="center" wrapText="1"/>
    </xf>
    <xf numFmtId="3" fontId="6" fillId="0" borderId="51"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3" fontId="6" fillId="0" borderId="43" xfId="0" applyNumberFormat="1" applyFont="1" applyBorder="1" applyAlignment="1">
      <alignment horizontal="center" vertical="center" wrapText="1"/>
    </xf>
    <xf numFmtId="3" fontId="6" fillId="0" borderId="19" xfId="0" applyNumberFormat="1" applyFont="1" applyBorder="1" applyAlignment="1">
      <alignment horizontal="center" vertical="center" wrapText="1"/>
    </xf>
    <xf numFmtId="1" fontId="7" fillId="0" borderId="53" xfId="0" applyNumberFormat="1" applyFont="1" applyBorder="1" applyAlignment="1">
      <alignment horizontal="center" vertical="center" wrapText="1"/>
    </xf>
    <xf numFmtId="1" fontId="7" fillId="0" borderId="31" xfId="0" applyNumberFormat="1" applyFont="1" applyBorder="1" applyAlignment="1">
      <alignment horizontal="center" vertical="center" wrapText="1"/>
    </xf>
    <xf numFmtId="0" fontId="1" fillId="0" borderId="20" xfId="0" applyFont="1" applyBorder="1" applyAlignment="1">
      <alignment horizontal="right" vertical="top"/>
    </xf>
    <xf numFmtId="49" fontId="9" fillId="0" borderId="7"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0" fontId="6" fillId="6" borderId="9" xfId="0" applyFont="1" applyFill="1" applyBorder="1" applyAlignment="1">
      <alignment horizontal="left" vertical="top" wrapText="1"/>
    </xf>
    <xf numFmtId="0" fontId="6" fillId="6" borderId="66" xfId="0" applyFont="1" applyFill="1" applyBorder="1" applyAlignment="1">
      <alignment horizontal="left" vertical="top" wrapText="1"/>
    </xf>
    <xf numFmtId="0" fontId="6" fillId="0" borderId="24" xfId="0" applyFont="1" applyFill="1" applyBorder="1" applyAlignment="1">
      <alignment horizontal="center" vertical="top" wrapText="1"/>
    </xf>
    <xf numFmtId="0" fontId="6" fillId="0" borderId="64" xfId="0" applyFont="1" applyFill="1" applyBorder="1" applyAlignment="1">
      <alignment horizontal="center" vertical="top" wrapText="1"/>
    </xf>
    <xf numFmtId="0" fontId="6" fillId="10" borderId="24" xfId="0" applyFont="1" applyFill="1" applyBorder="1" applyAlignment="1">
      <alignment horizontal="left" vertical="top" wrapText="1"/>
    </xf>
    <xf numFmtId="0" fontId="6" fillId="10" borderId="64" xfId="0" applyFont="1" applyFill="1" applyBorder="1" applyAlignment="1">
      <alignment horizontal="left" vertical="top" wrapText="1"/>
    </xf>
    <xf numFmtId="0" fontId="6" fillId="6" borderId="15" xfId="0" applyFont="1" applyFill="1" applyBorder="1" applyAlignment="1">
      <alignment horizontal="left" vertical="top" wrapText="1"/>
    </xf>
    <xf numFmtId="1" fontId="6" fillId="10" borderId="7" xfId="0" applyNumberFormat="1" applyFont="1" applyFill="1" applyBorder="1" applyAlignment="1">
      <alignment horizontal="center" vertical="top"/>
    </xf>
    <xf numFmtId="1" fontId="2" fillId="10" borderId="19"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64" xfId="0" applyFont="1" applyBorder="1" applyAlignment="1">
      <alignment horizontal="center" vertical="center" wrapText="1"/>
    </xf>
    <xf numFmtId="0" fontId="1" fillId="0" borderId="35" xfId="0" applyNumberFormat="1" applyFont="1" applyBorder="1" applyAlignment="1">
      <alignment horizontal="center" vertical="center" textRotation="90" wrapText="1"/>
    </xf>
    <xf numFmtId="0" fontId="1" fillId="0" borderId="34" xfId="0" applyNumberFormat="1" applyFont="1" applyBorder="1" applyAlignment="1">
      <alignment horizontal="center" vertical="center" textRotation="90" wrapText="1"/>
    </xf>
    <xf numFmtId="0" fontId="1" fillId="0" borderId="31" xfId="0" applyNumberFormat="1"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66" xfId="0" applyFont="1" applyBorder="1" applyAlignment="1">
      <alignment horizontal="center" vertical="center" textRotation="90" wrapText="1"/>
    </xf>
    <xf numFmtId="0" fontId="6" fillId="0" borderId="7" xfId="0" applyFont="1" applyFill="1" applyBorder="1" applyAlignment="1">
      <alignment horizontal="center" vertical="top" wrapText="1"/>
    </xf>
    <xf numFmtId="0" fontId="6" fillId="0" borderId="19" xfId="0" applyFont="1" applyFill="1" applyBorder="1" applyAlignment="1">
      <alignment horizontal="center" vertical="top" wrapText="1"/>
    </xf>
    <xf numFmtId="1" fontId="6" fillId="0" borderId="11" xfId="0" applyNumberFormat="1" applyFont="1" applyFill="1" applyBorder="1" applyAlignment="1">
      <alignment horizontal="center" vertical="top"/>
    </xf>
    <xf numFmtId="49" fontId="9" fillId="0" borderId="35" xfId="0" applyNumberFormat="1" applyFont="1" applyFill="1" applyBorder="1" applyAlignment="1">
      <alignment horizontal="center" vertical="top" wrapText="1"/>
    </xf>
    <xf numFmtId="49" fontId="9" fillId="0" borderId="31" xfId="0" applyNumberFormat="1" applyFont="1" applyFill="1" applyBorder="1" applyAlignment="1">
      <alignment horizontal="center" vertical="top" wrapText="1"/>
    </xf>
    <xf numFmtId="1" fontId="6" fillId="10" borderId="35" xfId="0" applyNumberFormat="1" applyFont="1" applyFill="1" applyBorder="1" applyAlignment="1">
      <alignment horizontal="left" vertical="top" wrapText="1"/>
    </xf>
    <xf numFmtId="1" fontId="6" fillId="10" borderId="31" xfId="0" applyNumberFormat="1" applyFont="1" applyFill="1" applyBorder="1" applyAlignment="1">
      <alignment horizontal="left" vertical="top" wrapText="1"/>
    </xf>
    <xf numFmtId="49" fontId="9" fillId="8" borderId="5" xfId="0" applyNumberFormat="1" applyFont="1" applyFill="1" applyBorder="1" applyAlignment="1">
      <alignment horizontal="center" vertical="top"/>
    </xf>
    <xf numFmtId="49" fontId="9" fillId="8" borderId="17" xfId="0" applyNumberFormat="1" applyFont="1" applyFill="1" applyBorder="1" applyAlignment="1">
      <alignment horizontal="center" vertical="top"/>
    </xf>
    <xf numFmtId="49" fontId="9" fillId="2" borderId="7" xfId="0" applyNumberFormat="1" applyFont="1" applyFill="1" applyBorder="1" applyAlignment="1">
      <alignment horizontal="center" vertical="top"/>
    </xf>
    <xf numFmtId="49" fontId="9" fillId="2" borderId="19" xfId="0" applyNumberFormat="1" applyFont="1" applyFill="1" applyBorder="1" applyAlignment="1">
      <alignment horizontal="center" vertical="top"/>
    </xf>
    <xf numFmtId="3" fontId="6" fillId="0" borderId="0" xfId="0" applyNumberFormat="1" applyFont="1" applyFill="1" applyBorder="1" applyAlignment="1">
      <alignment horizontal="center" vertical="top" wrapText="1"/>
    </xf>
    <xf numFmtId="0" fontId="1" fillId="3" borderId="15" xfId="0" applyFont="1" applyFill="1" applyBorder="1" applyAlignment="1">
      <alignment horizontal="left" vertical="top" wrapText="1"/>
    </xf>
    <xf numFmtId="0" fontId="1" fillId="3" borderId="26"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5" xfId="0" applyFont="1" applyFill="1" applyBorder="1" applyAlignment="1">
      <alignment horizontal="left" vertical="top" wrapText="1"/>
    </xf>
    <xf numFmtId="0" fontId="6" fillId="3" borderId="35" xfId="0" applyNumberFormat="1" applyFont="1" applyFill="1" applyBorder="1" applyAlignment="1">
      <alignment horizontal="left" vertical="top" wrapText="1"/>
    </xf>
    <xf numFmtId="0" fontId="6" fillId="3" borderId="34" xfId="0" applyNumberFormat="1" applyFont="1" applyFill="1" applyBorder="1" applyAlignment="1">
      <alignment horizontal="left" vertical="top" wrapText="1"/>
    </xf>
    <xf numFmtId="0" fontId="6" fillId="10" borderId="24" xfId="0" applyNumberFormat="1" applyFont="1" applyFill="1" applyBorder="1" applyAlignment="1">
      <alignment horizontal="left" vertical="top" wrapText="1"/>
    </xf>
    <xf numFmtId="0" fontId="6" fillId="10" borderId="28" xfId="0" applyNumberFormat="1" applyFont="1" applyFill="1" applyBorder="1" applyAlignment="1">
      <alignment horizontal="left" vertical="top" wrapText="1"/>
    </xf>
    <xf numFmtId="49" fontId="9" fillId="2" borderId="68"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6" fillId="2" borderId="29" xfId="0" applyNumberFormat="1" applyFont="1" applyFill="1" applyBorder="1" applyAlignment="1">
      <alignment horizontal="right" vertical="top"/>
    </xf>
    <xf numFmtId="164" fontId="6" fillId="2" borderId="27" xfId="0" applyNumberFormat="1" applyFont="1" applyFill="1" applyBorder="1" applyAlignment="1">
      <alignment horizontal="center" vertical="top"/>
    </xf>
    <xf numFmtId="164" fontId="6" fillId="2" borderId="23" xfId="0" applyNumberFormat="1" applyFont="1" applyFill="1" applyBorder="1" applyAlignment="1">
      <alignment horizontal="center" vertical="top"/>
    </xf>
    <xf numFmtId="164" fontId="6" fillId="2" borderId="69" xfId="0" applyNumberFormat="1" applyFont="1" applyFill="1" applyBorder="1" applyAlignment="1">
      <alignment horizontal="center" vertical="top"/>
    </xf>
    <xf numFmtId="1" fontId="1" fillId="10" borderId="6" xfId="0" applyNumberFormat="1" applyFont="1" applyFill="1" applyBorder="1" applyAlignment="1">
      <alignment horizontal="center" vertical="top" textRotation="1"/>
    </xf>
    <xf numFmtId="1" fontId="1" fillId="10" borderId="18" xfId="0" applyNumberFormat="1" applyFont="1" applyFill="1" applyBorder="1" applyAlignment="1">
      <alignment horizontal="center" vertical="top" textRotation="1"/>
    </xf>
    <xf numFmtId="0" fontId="6" fillId="10" borderId="35" xfId="0" applyFont="1" applyFill="1" applyBorder="1" applyAlignment="1">
      <alignment vertical="top" wrapText="1"/>
    </xf>
    <xf numFmtId="0" fontId="25" fillId="10" borderId="31" xfId="0" applyFont="1" applyFill="1" applyBorder="1" applyAlignment="1">
      <alignment vertical="top" wrapText="1"/>
    </xf>
    <xf numFmtId="49" fontId="8" fillId="8" borderId="5" xfId="0" applyNumberFormat="1" applyFont="1" applyFill="1" applyBorder="1" applyAlignment="1">
      <alignment horizontal="center" vertical="top"/>
    </xf>
    <xf numFmtId="49" fontId="8" fillId="8" borderId="10" xfId="0" applyNumberFormat="1" applyFont="1" applyFill="1" applyBorder="1" applyAlignment="1">
      <alignment horizontal="center" vertical="top"/>
    </xf>
    <xf numFmtId="49" fontId="8" fillId="8" borderId="17" xfId="0" applyNumberFormat="1" applyFont="1" applyFill="1" applyBorder="1" applyAlignment="1">
      <alignment horizontal="center" vertical="top"/>
    </xf>
    <xf numFmtId="49" fontId="8" fillId="2" borderId="7" xfId="0" applyNumberFormat="1" applyFont="1" applyFill="1" applyBorder="1" applyAlignment="1">
      <alignment horizontal="center" vertical="top"/>
    </xf>
    <xf numFmtId="49" fontId="8" fillId="2" borderId="12" xfId="0" applyNumberFormat="1" applyFont="1" applyFill="1" applyBorder="1" applyAlignment="1">
      <alignment horizontal="center" vertical="top"/>
    </xf>
    <xf numFmtId="49" fontId="8" fillId="2" borderId="19" xfId="0" applyNumberFormat="1" applyFont="1" applyFill="1" applyBorder="1" applyAlignment="1">
      <alignment horizontal="center" vertical="top"/>
    </xf>
    <xf numFmtId="49" fontId="8" fillId="0" borderId="7" xfId="0" applyNumberFormat="1" applyFont="1" applyBorder="1" applyAlignment="1">
      <alignment horizontal="center" vertical="top"/>
    </xf>
    <xf numFmtId="49" fontId="8" fillId="0" borderId="12" xfId="0" applyNumberFormat="1" applyFont="1" applyBorder="1" applyAlignment="1">
      <alignment horizontal="center" vertical="top"/>
    </xf>
    <xf numFmtId="49" fontId="8" fillId="0" borderId="19" xfId="0" applyNumberFormat="1" applyFont="1" applyBorder="1" applyAlignment="1">
      <alignment horizontal="center" vertical="top"/>
    </xf>
    <xf numFmtId="0" fontId="6" fillId="0" borderId="15" xfId="0" applyFont="1" applyFill="1" applyBorder="1" applyAlignment="1">
      <alignment horizontal="left" vertical="top" wrapText="1"/>
    </xf>
    <xf numFmtId="0" fontId="9" fillId="0" borderId="24" xfId="0" applyFont="1" applyFill="1" applyBorder="1" applyAlignment="1">
      <alignment horizontal="center" vertical="center" textRotation="90" wrapText="1"/>
    </xf>
    <xf numFmtId="0" fontId="9" fillId="0" borderId="28" xfId="0" applyFont="1" applyFill="1" applyBorder="1" applyAlignment="1">
      <alignment horizontal="center" vertical="center" textRotation="90" wrapText="1"/>
    </xf>
    <xf numFmtId="0" fontId="9" fillId="0" borderId="64" xfId="0" applyFont="1" applyFill="1" applyBorder="1" applyAlignment="1">
      <alignment horizontal="center" vertical="center" textRotation="90" wrapText="1"/>
    </xf>
    <xf numFmtId="0" fontId="1" fillId="6" borderId="15" xfId="0" applyFont="1" applyFill="1" applyBorder="1" applyAlignment="1">
      <alignment horizontal="left" vertical="top" wrapText="1"/>
    </xf>
    <xf numFmtId="164" fontId="6" fillId="0" borderId="28" xfId="0" applyNumberFormat="1" applyFont="1" applyFill="1" applyBorder="1" applyAlignment="1">
      <alignment horizontal="left" vertical="top" wrapText="1"/>
    </xf>
    <xf numFmtId="49" fontId="6" fillId="0" borderId="12" xfId="0" applyNumberFormat="1" applyFont="1" applyFill="1" applyBorder="1" applyAlignment="1">
      <alignment horizontal="center" vertical="top"/>
    </xf>
    <xf numFmtId="49" fontId="9" fillId="0" borderId="7" xfId="0" applyNumberFormat="1" applyFont="1" applyBorder="1" applyAlignment="1">
      <alignment horizontal="center" vertical="top"/>
    </xf>
    <xf numFmtId="49" fontId="9" fillId="0" borderId="19" xfId="0" applyNumberFormat="1" applyFont="1" applyBorder="1" applyAlignment="1">
      <alignment horizontal="center" vertical="top"/>
    </xf>
    <xf numFmtId="164" fontId="6" fillId="10" borderId="24" xfId="0" applyNumberFormat="1" applyFont="1" applyFill="1" applyBorder="1" applyAlignment="1">
      <alignment horizontal="left" vertical="top" wrapText="1"/>
    </xf>
    <xf numFmtId="164" fontId="6" fillId="10" borderId="64" xfId="0" applyNumberFormat="1" applyFont="1" applyFill="1" applyBorder="1" applyAlignment="1">
      <alignment horizontal="left" vertical="top" wrapText="1"/>
    </xf>
    <xf numFmtId="49" fontId="8" fillId="0" borderId="35" xfId="0" applyNumberFormat="1" applyFont="1" applyBorder="1" applyAlignment="1">
      <alignment horizontal="center" vertical="top"/>
    </xf>
    <xf numFmtId="49" fontId="8" fillId="0" borderId="34" xfId="0" applyNumberFormat="1" applyFont="1" applyBorder="1" applyAlignment="1">
      <alignment horizontal="center" vertical="top"/>
    </xf>
    <xf numFmtId="49" fontId="8" fillId="0" borderId="31" xfId="0" applyNumberFormat="1" applyFont="1" applyBorder="1" applyAlignment="1">
      <alignment horizontal="center" vertical="top"/>
    </xf>
    <xf numFmtId="0" fontId="6" fillId="10" borderId="64" xfId="0" applyNumberFormat="1" applyFont="1" applyFill="1" applyBorder="1" applyAlignment="1">
      <alignment horizontal="left" vertical="top" wrapText="1"/>
    </xf>
    <xf numFmtId="0" fontId="1" fillId="3" borderId="66" xfId="0" applyFont="1" applyFill="1" applyBorder="1" applyAlignment="1">
      <alignment horizontal="left" vertical="top" wrapText="1"/>
    </xf>
    <xf numFmtId="49" fontId="9" fillId="8" borderId="10" xfId="0" applyNumberFormat="1" applyFont="1" applyFill="1" applyBorder="1" applyAlignment="1">
      <alignment horizontal="center" vertical="top"/>
    </xf>
    <xf numFmtId="49" fontId="9" fillId="2" borderId="12" xfId="0" applyNumberFormat="1" applyFont="1" applyFill="1" applyBorder="1" applyAlignment="1">
      <alignment horizontal="center" vertical="top"/>
    </xf>
    <xf numFmtId="0" fontId="6" fillId="0" borderId="24" xfId="0" applyNumberFormat="1" applyFont="1" applyFill="1" applyBorder="1" applyAlignment="1">
      <alignment horizontal="left" vertical="top" wrapText="1"/>
    </xf>
    <xf numFmtId="0" fontId="6" fillId="0" borderId="28" xfId="0" applyNumberFormat="1" applyFont="1" applyFill="1" applyBorder="1" applyAlignment="1">
      <alignment horizontal="left" vertical="top" wrapText="1"/>
    </xf>
    <xf numFmtId="0" fontId="1" fillId="10" borderId="24" xfId="0" applyFont="1" applyFill="1" applyBorder="1" applyAlignment="1">
      <alignment horizontal="left" vertical="top" wrapText="1"/>
    </xf>
    <xf numFmtId="0" fontId="1" fillId="10" borderId="28" xfId="0" applyFont="1" applyFill="1" applyBorder="1" applyAlignment="1">
      <alignment horizontal="left" vertical="top" wrapText="1"/>
    </xf>
    <xf numFmtId="49" fontId="9" fillId="8" borderId="5" xfId="0" applyNumberFormat="1" applyFont="1" applyFill="1" applyBorder="1" applyAlignment="1">
      <alignment horizontal="center" vertical="top" wrapText="1"/>
    </xf>
    <xf numFmtId="49" fontId="9" fillId="8" borderId="10" xfId="0" applyNumberFormat="1" applyFont="1" applyFill="1" applyBorder="1" applyAlignment="1">
      <alignment horizontal="center" vertical="top" wrapText="1"/>
    </xf>
    <xf numFmtId="49" fontId="9" fillId="8" borderId="17"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12" xfId="0" applyNumberFormat="1" applyFont="1" applyFill="1" applyBorder="1" applyAlignment="1">
      <alignment horizontal="center" vertical="top" wrapText="1"/>
    </xf>
    <xf numFmtId="49" fontId="9" fillId="2" borderId="19" xfId="0" applyNumberFormat="1" applyFont="1" applyFill="1" applyBorder="1" applyAlignment="1">
      <alignment horizontal="center" vertical="top" wrapText="1"/>
    </xf>
    <xf numFmtId="49" fontId="9" fillId="0" borderId="12" xfId="0" applyNumberFormat="1" applyFont="1" applyBorder="1" applyAlignment="1">
      <alignment horizontal="center" vertical="top" wrapText="1"/>
    </xf>
    <xf numFmtId="0" fontId="1" fillId="0" borderId="15" xfId="0" applyFont="1" applyBorder="1" applyAlignment="1">
      <alignment horizontal="left" vertical="top" wrapText="1"/>
    </xf>
    <xf numFmtId="0" fontId="6" fillId="0" borderId="66" xfId="0" applyFont="1" applyBorder="1" applyAlignment="1">
      <alignment horizontal="left" vertical="top" wrapText="1"/>
    </xf>
    <xf numFmtId="49" fontId="8" fillId="0" borderId="35" xfId="0" applyNumberFormat="1" applyFont="1" applyBorder="1" applyAlignment="1">
      <alignment horizontal="center" vertical="top" wrapText="1"/>
    </xf>
    <xf numFmtId="49" fontId="8" fillId="0" borderId="34" xfId="0" applyNumberFormat="1" applyFont="1" applyBorder="1" applyAlignment="1">
      <alignment horizontal="center" vertical="top" wrapText="1"/>
    </xf>
    <xf numFmtId="49" fontId="8" fillId="0" borderId="31" xfId="0" applyNumberFormat="1" applyFont="1" applyBorder="1" applyAlignment="1">
      <alignment horizontal="center" vertical="top" wrapText="1"/>
    </xf>
    <xf numFmtId="0" fontId="6" fillId="0" borderId="64" xfId="0" applyNumberFormat="1" applyFont="1" applyFill="1" applyBorder="1" applyAlignment="1">
      <alignment horizontal="left" vertical="top" wrapText="1"/>
    </xf>
    <xf numFmtId="164" fontId="8"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0" fontId="6" fillId="6" borderId="25" xfId="0" applyFont="1" applyFill="1" applyBorder="1" applyAlignment="1">
      <alignment horizontal="left" vertical="top" wrapText="1"/>
    </xf>
    <xf numFmtId="0" fontId="6" fillId="6" borderId="26" xfId="0" applyFont="1" applyFill="1" applyBorder="1" applyAlignment="1">
      <alignment horizontal="left" vertical="top" wrapText="1"/>
    </xf>
    <xf numFmtId="49" fontId="9" fillId="2" borderId="27" xfId="0" applyNumberFormat="1" applyFont="1" applyFill="1" applyBorder="1" applyAlignment="1">
      <alignment horizontal="left" vertical="top"/>
    </xf>
    <xf numFmtId="49" fontId="9" fillId="2" borderId="23" xfId="0" applyNumberFormat="1" applyFont="1" applyFill="1" applyBorder="1" applyAlignment="1">
      <alignment horizontal="left" vertical="top"/>
    </xf>
    <xf numFmtId="49" fontId="9" fillId="2" borderId="69" xfId="0" applyNumberFormat="1" applyFont="1" applyFill="1" applyBorder="1" applyAlignment="1">
      <alignment horizontal="left" vertical="top"/>
    </xf>
    <xf numFmtId="0" fontId="6" fillId="3" borderId="52" xfId="0" applyNumberFormat="1" applyFont="1" applyFill="1" applyBorder="1" applyAlignment="1">
      <alignment horizontal="left" vertical="top" wrapText="1"/>
    </xf>
    <xf numFmtId="0" fontId="6" fillId="3" borderId="28" xfId="0" applyNumberFormat="1" applyFont="1" applyFill="1" applyBorder="1" applyAlignment="1">
      <alignment horizontal="left" vertical="top" wrapText="1"/>
    </xf>
    <xf numFmtId="0" fontId="6" fillId="3" borderId="74" xfId="0" applyNumberFormat="1"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66" xfId="0" applyFont="1" applyFill="1" applyBorder="1" applyAlignment="1">
      <alignment horizontal="left" vertical="top" wrapText="1"/>
    </xf>
    <xf numFmtId="0" fontId="6" fillId="6" borderId="24" xfId="0" applyFont="1" applyFill="1" applyBorder="1" applyAlignment="1">
      <alignment horizontal="left" vertical="top" wrapText="1"/>
    </xf>
    <xf numFmtId="0" fontId="6" fillId="6" borderId="28" xfId="0" applyFont="1" applyFill="1" applyBorder="1" applyAlignment="1">
      <alignment horizontal="left" vertical="top" wrapText="1"/>
    </xf>
    <xf numFmtId="0" fontId="6" fillId="6" borderId="64" xfId="0" applyFont="1" applyFill="1" applyBorder="1" applyAlignment="1">
      <alignment horizontal="left" vertical="top" wrapText="1"/>
    </xf>
    <xf numFmtId="0" fontId="6" fillId="0" borderId="24" xfId="0" applyFont="1" applyFill="1" applyBorder="1" applyAlignment="1">
      <alignment horizontal="center" vertical="top" textRotation="90" wrapText="1"/>
    </xf>
    <xf numFmtId="0" fontId="6" fillId="0" borderId="28" xfId="0" applyFont="1" applyFill="1" applyBorder="1" applyAlignment="1">
      <alignment horizontal="center" vertical="top" textRotation="90" wrapText="1"/>
    </xf>
    <xf numFmtId="0" fontId="6" fillId="0" borderId="64" xfId="0" applyFont="1" applyFill="1" applyBorder="1" applyAlignment="1">
      <alignment horizontal="center" vertical="top" textRotation="90" wrapText="1"/>
    </xf>
    <xf numFmtId="0" fontId="1" fillId="6" borderId="9" xfId="0" applyFont="1" applyFill="1" applyBorder="1" applyAlignment="1">
      <alignment horizontal="left" vertical="top" wrapText="1"/>
    </xf>
    <xf numFmtId="0" fontId="8" fillId="6" borderId="66" xfId="0" applyFont="1" applyFill="1" applyBorder="1" applyAlignment="1">
      <alignment horizontal="left" vertical="top" wrapText="1"/>
    </xf>
    <xf numFmtId="49" fontId="9" fillId="0" borderId="35" xfId="0" applyNumberFormat="1" applyFont="1" applyBorder="1" applyAlignment="1">
      <alignment horizontal="center" vertical="top"/>
    </xf>
    <xf numFmtId="49" fontId="9" fillId="0" borderId="34" xfId="0" applyNumberFormat="1" applyFont="1" applyBorder="1" applyAlignment="1">
      <alignment horizontal="center" vertical="top"/>
    </xf>
    <xf numFmtId="49" fontId="9" fillId="0" borderId="31" xfId="0" applyNumberFormat="1" applyFont="1" applyBorder="1" applyAlignment="1">
      <alignment horizontal="center" vertical="top"/>
    </xf>
    <xf numFmtId="0" fontId="6" fillId="3" borderId="11" xfId="0" applyNumberFormat="1" applyFont="1" applyFill="1" applyBorder="1" applyAlignment="1">
      <alignment horizontal="center" vertical="top" wrapText="1"/>
    </xf>
    <xf numFmtId="0" fontId="6" fillId="3" borderId="18" xfId="0" applyNumberFormat="1" applyFont="1" applyFill="1" applyBorder="1" applyAlignment="1">
      <alignment horizontal="center" vertical="top" wrapText="1"/>
    </xf>
    <xf numFmtId="0" fontId="6" fillId="3" borderId="21" xfId="0" applyNumberFormat="1" applyFont="1" applyFill="1" applyBorder="1" applyAlignment="1">
      <alignment horizontal="center" vertical="top" wrapText="1"/>
    </xf>
    <xf numFmtId="0" fontId="6" fillId="3" borderId="44" xfId="0" applyNumberFormat="1" applyFont="1" applyFill="1" applyBorder="1" applyAlignment="1">
      <alignment horizontal="center" vertical="top" wrapText="1"/>
    </xf>
    <xf numFmtId="0" fontId="1" fillId="6" borderId="26" xfId="0" applyFont="1" applyFill="1" applyBorder="1" applyAlignment="1">
      <alignment horizontal="left" vertical="top" wrapText="1"/>
    </xf>
    <xf numFmtId="0" fontId="16" fillId="7" borderId="41" xfId="0" applyFont="1" applyFill="1" applyBorder="1" applyAlignment="1">
      <alignment horizontal="center" vertical="top" wrapText="1"/>
    </xf>
    <xf numFmtId="0" fontId="16" fillId="7" borderId="63" xfId="0" applyFont="1" applyFill="1" applyBorder="1" applyAlignment="1">
      <alignment horizontal="center" vertical="top" wrapText="1"/>
    </xf>
    <xf numFmtId="0" fontId="6" fillId="0" borderId="4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0" xfId="0" applyFont="1" applyFill="1" applyBorder="1" applyAlignment="1">
      <alignment horizontal="left" vertical="top" wrapText="1"/>
    </xf>
    <xf numFmtId="0" fontId="6" fillId="0" borderId="51"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53"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30"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0" borderId="45" xfId="0" applyFont="1" applyBorder="1" applyAlignment="1">
      <alignment horizontal="left" vertical="top" wrapText="1"/>
    </xf>
    <xf numFmtId="0" fontId="6" fillId="0" borderId="1" xfId="0" applyFont="1" applyBorder="1" applyAlignment="1">
      <alignment horizontal="left" vertical="top" wrapText="1"/>
    </xf>
    <xf numFmtId="0" fontId="6" fillId="0" borderId="50" xfId="0" applyFont="1" applyBorder="1" applyAlignment="1">
      <alignment horizontal="left" vertical="top" wrapText="1"/>
    </xf>
    <xf numFmtId="0" fontId="6" fillId="0" borderId="51" xfId="0" applyFont="1" applyBorder="1" applyAlignment="1">
      <alignment horizontal="left" vertical="top" wrapText="1"/>
    </xf>
    <xf numFmtId="0" fontId="6" fillId="0" borderId="43" xfId="0" applyFont="1" applyBorder="1" applyAlignment="1">
      <alignment horizontal="left" vertical="top" wrapText="1"/>
    </xf>
    <xf numFmtId="0" fontId="6" fillId="0" borderId="53" xfId="0" applyFont="1" applyBorder="1" applyAlignment="1">
      <alignment horizontal="left" vertical="top" wrapText="1"/>
    </xf>
    <xf numFmtId="0" fontId="6" fillId="0" borderId="40"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63" xfId="0" applyFont="1" applyFill="1" applyBorder="1" applyAlignment="1">
      <alignment horizontal="left" vertical="top" wrapText="1"/>
    </xf>
    <xf numFmtId="0" fontId="8" fillId="0" borderId="34" xfId="0" applyNumberFormat="1" applyFont="1" applyBorder="1" applyAlignment="1">
      <alignment horizontal="center" vertical="top"/>
    </xf>
    <xf numFmtId="3" fontId="1" fillId="10" borderId="7" xfId="0" applyNumberFormat="1" applyFont="1" applyFill="1" applyBorder="1" applyAlignment="1">
      <alignment horizontal="center" vertical="top"/>
    </xf>
    <xf numFmtId="3" fontId="1" fillId="10" borderId="12" xfId="0" applyNumberFormat="1" applyFont="1" applyFill="1" applyBorder="1" applyAlignment="1">
      <alignment horizontal="center" vertical="top"/>
    </xf>
    <xf numFmtId="49" fontId="9" fillId="0" borderId="53" xfId="0" applyNumberFormat="1" applyFont="1" applyBorder="1" applyAlignment="1">
      <alignment horizontal="center" vertical="top"/>
    </xf>
    <xf numFmtId="49" fontId="9" fillId="0" borderId="36" xfId="0" applyNumberFormat="1" applyFont="1" applyBorder="1" applyAlignment="1">
      <alignment horizontal="center" vertical="top"/>
    </xf>
    <xf numFmtId="0" fontId="6" fillId="0" borderId="52" xfId="0" applyFont="1" applyFill="1" applyBorder="1" applyAlignment="1">
      <alignment horizontal="left" vertical="top" wrapText="1"/>
    </xf>
    <xf numFmtId="0" fontId="6" fillId="0" borderId="74" xfId="0" applyFont="1" applyFill="1" applyBorder="1" applyAlignment="1">
      <alignment horizontal="left" vertical="top" wrapText="1"/>
    </xf>
    <xf numFmtId="0" fontId="9" fillId="7" borderId="3" xfId="0" applyFont="1" applyFill="1" applyBorder="1" applyAlignment="1">
      <alignment horizontal="right" vertical="top" wrapText="1"/>
    </xf>
    <xf numFmtId="0" fontId="9" fillId="7" borderId="4" xfId="0" applyFont="1" applyFill="1" applyBorder="1" applyAlignment="1">
      <alignment horizontal="right" vertical="top" wrapText="1"/>
    </xf>
    <xf numFmtId="0" fontId="9" fillId="7" borderId="30" xfId="0" applyFont="1" applyFill="1" applyBorder="1" applyAlignment="1">
      <alignment horizontal="right" vertical="top" wrapText="1"/>
    </xf>
    <xf numFmtId="49" fontId="9"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49" fontId="9" fillId="8" borderId="20" xfId="0" applyNumberFormat="1" applyFont="1" applyFill="1" applyBorder="1" applyAlignment="1">
      <alignment horizontal="right" vertical="top"/>
    </xf>
    <xf numFmtId="164" fontId="6" fillId="8" borderId="27" xfId="0" applyNumberFormat="1" applyFont="1" applyFill="1" applyBorder="1" applyAlignment="1">
      <alignment horizontal="center" vertical="top"/>
    </xf>
    <xf numFmtId="164" fontId="6" fillId="8" borderId="23" xfId="0" applyNumberFormat="1" applyFont="1" applyFill="1" applyBorder="1" applyAlignment="1">
      <alignment horizontal="center" vertical="top"/>
    </xf>
    <xf numFmtId="164" fontId="6" fillId="8" borderId="69" xfId="0" applyNumberFormat="1" applyFont="1" applyFill="1" applyBorder="1" applyAlignment="1">
      <alignment horizontal="center" vertical="top"/>
    </xf>
    <xf numFmtId="2" fontId="9" fillId="4" borderId="29" xfId="0" applyNumberFormat="1" applyFont="1" applyFill="1" applyBorder="1" applyAlignment="1">
      <alignment horizontal="right" vertical="center"/>
    </xf>
    <xf numFmtId="2" fontId="9" fillId="4" borderId="23" xfId="0" applyNumberFormat="1" applyFont="1" applyFill="1" applyBorder="1" applyAlignment="1">
      <alignment horizontal="right" vertical="center"/>
    </xf>
    <xf numFmtId="164" fontId="6" fillId="4" borderId="27" xfId="0" applyNumberFormat="1" applyFont="1" applyFill="1" applyBorder="1" applyAlignment="1">
      <alignment horizontal="center" vertical="center" wrapText="1"/>
    </xf>
    <xf numFmtId="164" fontId="6" fillId="4" borderId="23" xfId="0" applyNumberFormat="1" applyFont="1" applyFill="1" applyBorder="1" applyAlignment="1">
      <alignment horizontal="center" vertical="center" wrapText="1"/>
    </xf>
    <xf numFmtId="164" fontId="6" fillId="4" borderId="69"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5" xfId="0" applyFont="1" applyBorder="1" applyAlignment="1">
      <alignment horizontal="center" vertical="center" wrapText="1"/>
    </xf>
    <xf numFmtId="49" fontId="9" fillId="3" borderId="11" xfId="0" applyNumberFormat="1" applyFont="1" applyFill="1" applyBorder="1" applyAlignment="1">
      <alignment horizontal="center" vertical="top"/>
    </xf>
    <xf numFmtId="49" fontId="9" fillId="3" borderId="18" xfId="0" applyNumberFormat="1" applyFont="1" applyFill="1" applyBorder="1" applyAlignment="1">
      <alignment horizontal="center" vertical="top"/>
    </xf>
    <xf numFmtId="49" fontId="9" fillId="2" borderId="23" xfId="0" applyNumberFormat="1" applyFont="1" applyFill="1" applyBorder="1" applyAlignment="1">
      <alignment horizontal="right" vertical="top"/>
    </xf>
    <xf numFmtId="0" fontId="6" fillId="0" borderId="38" xfId="0" applyFont="1" applyBorder="1" applyAlignment="1">
      <alignment horizontal="left" vertical="top" wrapText="1"/>
    </xf>
    <xf numFmtId="0" fontId="6" fillId="0" borderId="39" xfId="0" applyFont="1" applyBorder="1" applyAlignment="1">
      <alignment horizontal="left" vertical="top" wrapText="1"/>
    </xf>
    <xf numFmtId="0" fontId="6" fillId="0" borderId="36" xfId="0" applyFont="1" applyBorder="1" applyAlignment="1">
      <alignment horizontal="left" vertical="top" wrapText="1"/>
    </xf>
    <xf numFmtId="0" fontId="6" fillId="0" borderId="6"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18" xfId="0" applyNumberFormat="1" applyFont="1" applyFill="1" applyBorder="1" applyAlignment="1">
      <alignment horizontal="center" vertical="top"/>
    </xf>
    <xf numFmtId="1" fontId="6" fillId="9" borderId="14" xfId="0" applyNumberFormat="1" applyFont="1" applyFill="1" applyBorder="1" applyAlignment="1">
      <alignment horizontal="center" vertical="top"/>
    </xf>
    <xf numFmtId="1" fontId="6" fillId="9" borderId="76" xfId="0" applyNumberFormat="1" applyFont="1" applyFill="1" applyBorder="1" applyAlignment="1">
      <alignment horizontal="center" vertical="top"/>
    </xf>
    <xf numFmtId="164" fontId="6" fillId="0" borderId="24" xfId="0" applyNumberFormat="1" applyFont="1" applyFill="1" applyBorder="1" applyAlignment="1">
      <alignment horizontal="left" vertical="top" wrapText="1"/>
    </xf>
    <xf numFmtId="164" fontId="6" fillId="0" borderId="74" xfId="0" applyNumberFormat="1" applyFont="1" applyFill="1" applyBorder="1" applyAlignment="1">
      <alignment horizontal="left" vertical="top" wrapText="1"/>
    </xf>
    <xf numFmtId="0" fontId="6" fillId="3" borderId="37" xfId="0" applyNumberFormat="1" applyFont="1" applyFill="1" applyBorder="1" applyAlignment="1">
      <alignment horizontal="center" vertical="top" wrapText="1"/>
    </xf>
    <xf numFmtId="0" fontId="11" fillId="7" borderId="40" xfId="0" applyFont="1" applyFill="1" applyBorder="1" applyAlignment="1">
      <alignment horizontal="center" vertical="top" wrapText="1"/>
    </xf>
    <xf numFmtId="0" fontId="11" fillId="7" borderId="41" xfId="0" applyFont="1" applyFill="1" applyBorder="1" applyAlignment="1">
      <alignment horizontal="center" vertical="top" wrapText="1"/>
    </xf>
    <xf numFmtId="0" fontId="11" fillId="7" borderId="63" xfId="0" applyFont="1" applyFill="1" applyBorder="1" applyAlignment="1">
      <alignment horizontal="center" vertical="top" wrapText="1"/>
    </xf>
    <xf numFmtId="49" fontId="9" fillId="2" borderId="69" xfId="0" applyNumberFormat="1" applyFont="1" applyFill="1" applyBorder="1" applyAlignment="1">
      <alignment horizontal="right" vertical="top"/>
    </xf>
    <xf numFmtId="164" fontId="6" fillId="2" borderId="27" xfId="0" applyNumberFormat="1" applyFont="1" applyFill="1" applyBorder="1" applyAlignment="1">
      <alignment horizontal="center" vertical="center"/>
    </xf>
    <xf numFmtId="164" fontId="6" fillId="2" borderId="23" xfId="0" applyNumberFormat="1" applyFont="1" applyFill="1" applyBorder="1" applyAlignment="1">
      <alignment horizontal="center" vertical="center"/>
    </xf>
    <xf numFmtId="164" fontId="6" fillId="2" borderId="69" xfId="0" applyNumberFormat="1" applyFont="1" applyFill="1" applyBorder="1" applyAlignment="1">
      <alignment horizontal="center" vertical="center"/>
    </xf>
    <xf numFmtId="0" fontId="8" fillId="2" borderId="23" xfId="0" applyFont="1" applyFill="1" applyBorder="1" applyAlignment="1">
      <alignment horizontal="left" vertical="top"/>
    </xf>
    <xf numFmtId="0" fontId="8" fillId="2" borderId="69" xfId="0" applyFont="1" applyFill="1" applyBorder="1" applyAlignment="1">
      <alignment horizontal="left" vertical="top"/>
    </xf>
    <xf numFmtId="0" fontId="1" fillId="3" borderId="25" xfId="0" applyFont="1" applyFill="1" applyBorder="1" applyAlignment="1">
      <alignment horizontal="left" vertical="top" wrapText="1"/>
    </xf>
    <xf numFmtId="0" fontId="6" fillId="0" borderId="28" xfId="0" applyFont="1" applyFill="1" applyBorder="1" applyAlignment="1">
      <alignment horizontal="left" vertical="top" wrapText="1"/>
    </xf>
    <xf numFmtId="1" fontId="6" fillId="9" borderId="52" xfId="0" applyNumberFormat="1" applyFont="1" applyFill="1" applyBorder="1" applyAlignment="1">
      <alignment horizontal="left" vertical="top" wrapText="1"/>
    </xf>
    <xf numFmtId="1" fontId="6" fillId="9" borderId="37" xfId="0" applyNumberFormat="1" applyFont="1" applyFill="1" applyBorder="1" applyAlignment="1">
      <alignment horizontal="left" vertical="top" wrapText="1"/>
    </xf>
    <xf numFmtId="1" fontId="6" fillId="9" borderId="64" xfId="0" applyNumberFormat="1" applyFont="1" applyFill="1" applyBorder="1" applyAlignment="1">
      <alignment horizontal="left" vertical="top" wrapText="1"/>
    </xf>
    <xf numFmtId="1" fontId="6" fillId="9" borderId="44" xfId="0" applyNumberFormat="1" applyFont="1" applyFill="1" applyBorder="1" applyAlignment="1">
      <alignment horizontal="left" vertical="top" wrapText="1"/>
    </xf>
    <xf numFmtId="2" fontId="6" fillId="10" borderId="32" xfId="0" applyNumberFormat="1" applyFont="1" applyFill="1" applyBorder="1" applyAlignment="1">
      <alignment horizontal="left" vertical="top" wrapText="1"/>
    </xf>
    <xf numFmtId="2" fontId="6" fillId="10" borderId="71" xfId="0" applyNumberFormat="1"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26" xfId="0" applyFont="1" applyFill="1" applyBorder="1" applyAlignment="1">
      <alignment horizontal="left" vertical="top" wrapText="1"/>
    </xf>
    <xf numFmtId="0" fontId="9" fillId="2" borderId="23" xfId="0" applyFont="1" applyFill="1" applyBorder="1" applyAlignment="1">
      <alignment horizontal="left" vertical="top"/>
    </xf>
    <xf numFmtId="0" fontId="9" fillId="2" borderId="69" xfId="0" applyFont="1" applyFill="1" applyBorder="1" applyAlignment="1">
      <alignment horizontal="left" vertical="top"/>
    </xf>
    <xf numFmtId="49" fontId="9" fillId="7" borderId="40" xfId="0" applyNumberFormat="1" applyFont="1" applyFill="1" applyBorder="1" applyAlignment="1">
      <alignment horizontal="center" vertical="top"/>
    </xf>
    <xf numFmtId="49" fontId="9" fillId="7" borderId="41" xfId="0" applyNumberFormat="1" applyFont="1" applyFill="1" applyBorder="1" applyAlignment="1">
      <alignment horizontal="center" vertical="top"/>
    </xf>
    <xf numFmtId="49" fontId="9" fillId="7" borderId="63" xfId="0" applyNumberFormat="1" applyFont="1" applyFill="1" applyBorder="1" applyAlignment="1">
      <alignment horizontal="center" vertical="top"/>
    </xf>
    <xf numFmtId="0" fontId="1" fillId="6" borderId="66" xfId="0" applyFont="1" applyFill="1" applyBorder="1" applyAlignment="1">
      <alignment horizontal="left" vertical="top" wrapText="1"/>
    </xf>
    <xf numFmtId="0" fontId="8" fillId="0" borderId="0" xfId="0" applyFont="1" applyFill="1" applyBorder="1" applyAlignment="1">
      <alignment horizontal="center" vertical="top" wrapText="1"/>
    </xf>
    <xf numFmtId="0" fontId="1" fillId="3" borderId="28" xfId="0" applyNumberFormat="1" applyFont="1" applyFill="1" applyBorder="1" applyAlignment="1">
      <alignment horizontal="left" vertical="top" wrapText="1"/>
    </xf>
    <xf numFmtId="0" fontId="1" fillId="3" borderId="64" xfId="0" applyNumberFormat="1" applyFont="1" applyFill="1" applyBorder="1" applyAlignment="1">
      <alignment horizontal="left" vertical="top" wrapText="1"/>
    </xf>
    <xf numFmtId="49" fontId="9" fillId="2" borderId="27" xfId="0" applyNumberFormat="1" applyFont="1" applyFill="1" applyBorder="1" applyAlignment="1">
      <alignment horizontal="right" vertical="top"/>
    </xf>
    <xf numFmtId="0" fontId="9" fillId="0" borderId="9" xfId="0" applyFont="1" applyFill="1" applyBorder="1" applyAlignment="1">
      <alignment horizontal="left" vertical="top" wrapText="1"/>
    </xf>
    <xf numFmtId="0" fontId="9" fillId="0" borderId="15" xfId="0" applyFont="1" applyFill="1" applyBorder="1" applyAlignment="1">
      <alignment horizontal="left" vertical="top" wrapText="1"/>
    </xf>
    <xf numFmtId="0" fontId="6" fillId="10" borderId="52" xfId="0" applyNumberFormat="1" applyFont="1" applyFill="1" applyBorder="1" applyAlignment="1">
      <alignment horizontal="left" vertical="top" wrapText="1"/>
    </xf>
    <xf numFmtId="1" fontId="6" fillId="9" borderId="1" xfId="0" applyNumberFormat="1" applyFont="1" applyFill="1" applyBorder="1" applyAlignment="1">
      <alignment horizontal="center" vertical="top"/>
    </xf>
    <xf numFmtId="1" fontId="6" fillId="9" borderId="2" xfId="0" applyNumberFormat="1" applyFont="1" applyFill="1" applyBorder="1" applyAlignment="1">
      <alignment horizontal="center" vertical="top"/>
    </xf>
    <xf numFmtId="3" fontId="1" fillId="10" borderId="6" xfId="0" applyNumberFormat="1" applyFont="1" applyFill="1" applyBorder="1" applyAlignment="1">
      <alignment horizontal="center" vertical="top"/>
    </xf>
    <xf numFmtId="3" fontId="1" fillId="10" borderId="11" xfId="0" applyNumberFormat="1" applyFont="1" applyFill="1" applyBorder="1" applyAlignment="1">
      <alignment horizontal="center" vertical="top"/>
    </xf>
    <xf numFmtId="0" fontId="13" fillId="10" borderId="11" xfId="0" applyFont="1" applyFill="1" applyBorder="1" applyAlignment="1">
      <alignment horizontal="center" vertical="top"/>
    </xf>
    <xf numFmtId="164" fontId="6" fillId="9" borderId="52" xfId="0" applyNumberFormat="1" applyFont="1" applyFill="1" applyBorder="1" applyAlignment="1">
      <alignment horizontal="left" vertical="top" wrapText="1"/>
    </xf>
    <xf numFmtId="164" fontId="6" fillId="9" borderId="64" xfId="0" applyNumberFormat="1" applyFont="1" applyFill="1" applyBorder="1" applyAlignment="1">
      <alignment horizontal="left" vertical="top" wrapText="1"/>
    </xf>
    <xf numFmtId="0" fontId="6" fillId="0" borderId="52" xfId="0" applyNumberFormat="1" applyFont="1" applyFill="1" applyBorder="1" applyAlignment="1">
      <alignment horizontal="left" vertical="top" wrapText="1"/>
    </xf>
    <xf numFmtId="0" fontId="1" fillId="3" borderId="12" xfId="0" applyNumberFormat="1" applyFont="1" applyFill="1" applyBorder="1" applyAlignment="1">
      <alignment horizontal="center" vertical="top" wrapText="1"/>
    </xf>
    <xf numFmtId="0" fontId="1" fillId="3" borderId="19" xfId="0" applyNumberFormat="1" applyFont="1" applyFill="1" applyBorder="1" applyAlignment="1">
      <alignment horizontal="center" vertical="top" wrapText="1"/>
    </xf>
    <xf numFmtId="0" fontId="6" fillId="10" borderId="35" xfId="0" applyNumberFormat="1" applyFont="1" applyFill="1" applyBorder="1" applyAlignment="1">
      <alignment horizontal="left" vertical="top" wrapText="1"/>
    </xf>
    <xf numFmtId="0" fontId="25" fillId="10" borderId="34" xfId="0" applyFont="1" applyFill="1" applyBorder="1" applyAlignment="1">
      <alignment horizontal="left" vertical="top" wrapText="1"/>
    </xf>
    <xf numFmtId="0" fontId="25" fillId="10" borderId="31" xfId="0" applyFont="1" applyFill="1" applyBorder="1" applyAlignment="1">
      <alignment horizontal="left" vertical="top" wrapText="1"/>
    </xf>
    <xf numFmtId="0" fontId="6" fillId="6" borderId="7" xfId="0" applyNumberFormat="1" applyFont="1" applyFill="1" applyBorder="1" applyAlignment="1">
      <alignment horizontal="center" vertical="top"/>
    </xf>
    <xf numFmtId="0" fontId="6" fillId="6" borderId="12" xfId="0" applyNumberFormat="1" applyFont="1" applyFill="1" applyBorder="1" applyAlignment="1">
      <alignment horizontal="center" vertical="top"/>
    </xf>
    <xf numFmtId="0" fontId="6" fillId="6" borderId="19" xfId="0" applyNumberFormat="1" applyFont="1" applyFill="1" applyBorder="1" applyAlignment="1">
      <alignment horizontal="center" vertical="top"/>
    </xf>
    <xf numFmtId="0" fontId="15" fillId="0" borderId="0" xfId="0" applyFont="1" applyAlignment="1">
      <alignment horizontal="center"/>
    </xf>
    <xf numFmtId="0" fontId="15" fillId="0" borderId="0" xfId="0" applyFont="1" applyAlignment="1">
      <alignment horizontal="center" vertical="center" wrapText="1"/>
    </xf>
    <xf numFmtId="1" fontId="6" fillId="9" borderId="74" xfId="0" applyNumberFormat="1" applyFont="1" applyFill="1" applyBorder="1" applyAlignment="1">
      <alignment horizontal="left" vertical="top" wrapText="1"/>
    </xf>
    <xf numFmtId="1" fontId="6" fillId="9" borderId="73" xfId="0" applyNumberFormat="1" applyFont="1" applyFill="1" applyBorder="1" applyAlignment="1">
      <alignment horizontal="left" vertical="top" wrapText="1"/>
    </xf>
    <xf numFmtId="0" fontId="6" fillId="0" borderId="52" xfId="0" applyNumberFormat="1" applyFont="1" applyBorder="1" applyAlignment="1">
      <alignment horizontal="left" vertical="top" wrapText="1"/>
    </xf>
    <xf numFmtId="0" fontId="6" fillId="0" borderId="37" xfId="0" applyNumberFormat="1" applyFont="1" applyBorder="1" applyAlignment="1">
      <alignment horizontal="left" vertical="top" wrapText="1"/>
    </xf>
    <xf numFmtId="0" fontId="6" fillId="0" borderId="28" xfId="0" applyNumberFormat="1" applyFont="1" applyBorder="1" applyAlignment="1">
      <alignment horizontal="left" vertical="top" wrapText="1"/>
    </xf>
    <xf numFmtId="0" fontId="6" fillId="0" borderId="21" xfId="0" applyNumberFormat="1" applyFont="1" applyBorder="1" applyAlignment="1">
      <alignment horizontal="left" vertical="top" wrapText="1"/>
    </xf>
    <xf numFmtId="0" fontId="6" fillId="0" borderId="74" xfId="0" applyNumberFormat="1" applyFont="1" applyBorder="1" applyAlignment="1">
      <alignment horizontal="left" vertical="top" wrapText="1"/>
    </xf>
    <xf numFmtId="0" fontId="6" fillId="0" borderId="73" xfId="0" applyNumberFormat="1" applyFont="1" applyBorder="1" applyAlignment="1">
      <alignment horizontal="left" vertical="top" wrapText="1"/>
    </xf>
    <xf numFmtId="1" fontId="6" fillId="0" borderId="32" xfId="0" applyNumberFormat="1" applyFont="1" applyFill="1" applyBorder="1" applyAlignment="1">
      <alignment horizontal="center" vertical="top"/>
    </xf>
    <xf numFmtId="1" fontId="6" fillId="0" borderId="71" xfId="0" applyNumberFormat="1" applyFont="1" applyFill="1" applyBorder="1" applyAlignment="1">
      <alignment horizontal="center" vertical="top"/>
    </xf>
    <xf numFmtId="1" fontId="6" fillId="0" borderId="51" xfId="0" applyNumberFormat="1" applyFont="1" applyFill="1" applyBorder="1" applyAlignment="1">
      <alignment horizontal="left" vertical="top" wrapText="1"/>
    </xf>
    <xf numFmtId="1" fontId="6" fillId="0" borderId="10" xfId="0" applyNumberFormat="1" applyFont="1" applyFill="1" applyBorder="1" applyAlignment="1">
      <alignment horizontal="left" vertical="top" wrapText="1"/>
    </xf>
    <xf numFmtId="1" fontId="6" fillId="0" borderId="38" xfId="0" applyNumberFormat="1" applyFont="1" applyFill="1" applyBorder="1" applyAlignment="1">
      <alignment horizontal="left" vertical="top" wrapText="1"/>
    </xf>
    <xf numFmtId="1" fontId="6" fillId="6" borderId="53" xfId="0" applyNumberFormat="1" applyFont="1" applyFill="1" applyBorder="1" applyAlignment="1">
      <alignment horizontal="left" vertical="top" wrapText="1"/>
    </xf>
    <xf numFmtId="1" fontId="6" fillId="6" borderId="34" xfId="0" applyNumberFormat="1" applyFont="1" applyFill="1" applyBorder="1" applyAlignment="1">
      <alignment horizontal="left" vertical="top" wrapText="1"/>
    </xf>
    <xf numFmtId="1" fontId="6" fillId="6" borderId="36" xfId="0" applyNumberFormat="1" applyFont="1" applyFill="1" applyBorder="1" applyAlignment="1">
      <alignment horizontal="left" vertical="top" wrapText="1"/>
    </xf>
    <xf numFmtId="0" fontId="6" fillId="0" borderId="51" xfId="0" applyNumberFormat="1" applyFont="1" applyBorder="1" applyAlignment="1">
      <alignment horizontal="left" vertical="top" wrapText="1"/>
    </xf>
    <xf numFmtId="0" fontId="6" fillId="0" borderId="10" xfId="0" applyNumberFormat="1" applyFont="1" applyBorder="1" applyAlignment="1">
      <alignment horizontal="left" vertical="top" wrapText="1"/>
    </xf>
    <xf numFmtId="0" fontId="6" fillId="0" borderId="17" xfId="0" applyNumberFormat="1" applyFont="1" applyBorder="1" applyAlignment="1">
      <alignment horizontal="left" vertical="top" wrapText="1"/>
    </xf>
    <xf numFmtId="0" fontId="6" fillId="0" borderId="53"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6" fillId="0" borderId="31" xfId="0" applyNumberFormat="1" applyFont="1" applyBorder="1" applyAlignment="1">
      <alignment horizontal="left" vertical="top" wrapText="1"/>
    </xf>
    <xf numFmtId="3" fontId="1" fillId="10" borderId="24" xfId="0" applyNumberFormat="1" applyFont="1" applyFill="1" applyBorder="1" applyAlignment="1">
      <alignment horizontal="left" vertical="top" wrapText="1"/>
    </xf>
    <xf numFmtId="3" fontId="1" fillId="10" borderId="22" xfId="0" applyNumberFormat="1" applyFont="1" applyFill="1" applyBorder="1" applyAlignment="1">
      <alignment horizontal="left" vertical="top" wrapText="1"/>
    </xf>
    <xf numFmtId="3" fontId="1" fillId="10" borderId="28" xfId="0" applyNumberFormat="1" applyFont="1" applyFill="1" applyBorder="1" applyAlignment="1">
      <alignment horizontal="left" vertical="top" wrapText="1"/>
    </xf>
    <xf numFmtId="3" fontId="1" fillId="10" borderId="21" xfId="0" applyNumberFormat="1" applyFont="1" applyFill="1" applyBorder="1" applyAlignment="1">
      <alignment horizontal="left" vertical="top" wrapText="1"/>
    </xf>
    <xf numFmtId="3" fontId="1" fillId="10" borderId="64" xfId="0" applyNumberFormat="1" applyFont="1" applyFill="1" applyBorder="1" applyAlignment="1">
      <alignment horizontal="left" vertical="top" wrapText="1"/>
    </xf>
    <xf numFmtId="3" fontId="1" fillId="10" borderId="44" xfId="0" applyNumberFormat="1" applyFont="1" applyFill="1" applyBorder="1" applyAlignment="1">
      <alignment horizontal="left" vertical="top" wrapText="1"/>
    </xf>
    <xf numFmtId="0" fontId="6" fillId="3" borderId="51" xfId="0" applyNumberFormat="1" applyFont="1" applyFill="1" applyBorder="1" applyAlignment="1">
      <alignment horizontal="left" vertical="top" wrapText="1"/>
    </xf>
    <xf numFmtId="0" fontId="6" fillId="3" borderId="10" xfId="0" applyNumberFormat="1" applyFont="1" applyFill="1" applyBorder="1" applyAlignment="1">
      <alignment horizontal="left" vertical="top" wrapText="1"/>
    </xf>
    <xf numFmtId="0" fontId="6" fillId="3" borderId="38" xfId="0" applyNumberFormat="1" applyFont="1" applyFill="1" applyBorder="1" applyAlignment="1">
      <alignment horizontal="left" vertical="top" wrapText="1"/>
    </xf>
    <xf numFmtId="0" fontId="6" fillId="3" borderId="17" xfId="0" applyNumberFormat="1" applyFont="1" applyFill="1" applyBorder="1" applyAlignment="1">
      <alignment horizontal="left" vertical="top" wrapText="1"/>
    </xf>
    <xf numFmtId="0" fontId="6" fillId="3" borderId="34" xfId="0" applyNumberFormat="1" applyFont="1" applyFill="1" applyBorder="1" applyAlignment="1">
      <alignment horizontal="center" vertical="top" wrapText="1"/>
    </xf>
    <xf numFmtId="0" fontId="6" fillId="3" borderId="36" xfId="0" applyNumberFormat="1" applyFont="1" applyFill="1" applyBorder="1" applyAlignment="1">
      <alignment horizontal="center" vertical="top" wrapText="1"/>
    </xf>
    <xf numFmtId="0" fontId="6" fillId="10" borderId="53" xfId="0" applyNumberFormat="1" applyFont="1" applyFill="1" applyBorder="1" applyAlignment="1">
      <alignment horizontal="left" vertical="top" wrapText="1"/>
    </xf>
    <xf numFmtId="0" fontId="25" fillId="10" borderId="34" xfId="0" applyFont="1" applyFill="1" applyBorder="1" applyAlignment="1">
      <alignment vertical="top" wrapText="1"/>
    </xf>
    <xf numFmtId="0" fontId="6" fillId="3" borderId="5" xfId="0" applyNumberFormat="1" applyFont="1" applyFill="1" applyBorder="1" applyAlignment="1">
      <alignment horizontal="left" vertical="top" wrapText="1"/>
    </xf>
    <xf numFmtId="0" fontId="6" fillId="0" borderId="10" xfId="0" applyNumberFormat="1" applyFont="1" applyFill="1" applyBorder="1" applyAlignment="1">
      <alignment horizontal="left" vertical="top" wrapText="1"/>
    </xf>
    <xf numFmtId="0" fontId="6" fillId="0" borderId="17" xfId="0" applyNumberFormat="1" applyFont="1" applyFill="1" applyBorder="1" applyAlignment="1">
      <alignment horizontal="left" vertical="top" wrapText="1"/>
    </xf>
    <xf numFmtId="1" fontId="6" fillId="10" borderId="37" xfId="0" applyNumberFormat="1" applyFont="1" applyFill="1" applyBorder="1" applyAlignment="1">
      <alignment horizontal="left" vertical="top" wrapText="1"/>
    </xf>
    <xf numFmtId="0" fontId="25" fillId="10" borderId="44" xfId="0" applyFont="1" applyFill="1" applyBorder="1" applyAlignment="1">
      <alignment horizontal="left" vertical="top" wrapText="1"/>
    </xf>
    <xf numFmtId="1" fontId="6" fillId="10" borderId="5" xfId="0" applyNumberFormat="1" applyFont="1" applyFill="1" applyBorder="1" applyAlignment="1">
      <alignment horizontal="left" vertical="top" wrapText="1"/>
    </xf>
    <xf numFmtId="1" fontId="6" fillId="10" borderId="17" xfId="0" applyNumberFormat="1" applyFont="1" applyFill="1" applyBorder="1" applyAlignment="1">
      <alignment horizontal="left" vertical="top" wrapText="1"/>
    </xf>
    <xf numFmtId="0" fontId="26" fillId="10" borderId="24" xfId="0" applyFont="1" applyFill="1" applyBorder="1" applyAlignment="1">
      <alignment horizontal="left" vertical="top" wrapText="1"/>
    </xf>
    <xf numFmtId="0" fontId="27" fillId="10" borderId="64" xfId="0" applyFont="1" applyFill="1" applyBorder="1" applyAlignment="1">
      <alignment horizontal="left" vertical="top" wrapText="1"/>
    </xf>
    <xf numFmtId="0" fontId="6" fillId="6" borderId="22" xfId="0" applyFont="1" applyFill="1" applyBorder="1" applyAlignment="1">
      <alignment horizontal="left" vertical="top" wrapText="1"/>
    </xf>
    <xf numFmtId="0" fontId="6" fillId="6" borderId="44" xfId="0" applyFont="1" applyFill="1" applyBorder="1" applyAlignment="1">
      <alignment horizontal="left" vertical="top" wrapText="1"/>
    </xf>
    <xf numFmtId="1" fontId="6" fillId="0" borderId="21" xfId="0" applyNumberFormat="1" applyFont="1" applyFill="1" applyBorder="1" applyAlignment="1">
      <alignment horizontal="center" vertical="top"/>
    </xf>
  </cellXfs>
  <cellStyles count="4">
    <cellStyle name="Įprastas" xfId="0" builtinId="0"/>
    <cellStyle name="Įprastas 2" xfId="1"/>
    <cellStyle name="Įprastas 2 2" xfId="3"/>
    <cellStyle name="Įprastas 3" xfId="2"/>
  </cellStyles>
  <dxfs count="0"/>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2015 m. SVP programos Nr. 12 vykdymas</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ysClr val="window" lastClr="FFFFFF"/>
              </a:solidFill>
              <a:ln>
                <a:solidFill>
                  <a:sysClr val="windowText" lastClr="000000"/>
                </a:solidFill>
              </a:ln>
            </c:spPr>
            <c:extLst xmlns:c16r2="http://schemas.microsoft.com/office/drawing/2015/06/chart">
              <c:ext xmlns:c16="http://schemas.microsoft.com/office/drawing/2014/chart" uri="{C3380CC4-5D6E-409C-BE32-E72D297353CC}">
                <c16:uniqueId val="{00000001-F035-4059-B13A-53377E63A7DA}"/>
              </c:ext>
            </c:extLst>
          </c:dPt>
          <c:dPt>
            <c:idx val="1"/>
            <c:bubble3D val="0"/>
            <c:spPr>
              <a:solidFill>
                <a:schemeClr val="tx2">
                  <a:lumMod val="20000"/>
                  <a:lumOff val="80000"/>
                </a:schemeClr>
              </a:solidFill>
              <a:ln>
                <a:solidFill>
                  <a:sysClr val="windowText" lastClr="000000"/>
                </a:solidFill>
              </a:ln>
            </c:spPr>
            <c:extLst xmlns:c16r2="http://schemas.microsoft.com/office/drawing/2015/06/chart">
              <c:ext xmlns:c16="http://schemas.microsoft.com/office/drawing/2014/chart" uri="{C3380CC4-5D6E-409C-BE32-E72D297353CC}">
                <c16:uniqueId val="{00000003-F035-4059-B13A-53377E63A7DA}"/>
              </c:ext>
            </c:extLst>
          </c:dPt>
          <c:dLbls>
            <c:dLbl>
              <c:idx val="0"/>
              <c:layout>
                <c:manualLayout>
                  <c:x val="-3.7607596347753826E-2"/>
                  <c:y val="0.26056448871564863"/>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F035-4059-B13A-53377E63A7DA}"/>
                </c:ext>
                <c:ext xmlns:c15="http://schemas.microsoft.com/office/drawing/2012/chart" uri="{CE6537A1-D6FC-4f65-9D91-7224C49458BB}">
                  <c15:layout/>
                </c:ext>
              </c:extLst>
            </c:dLbl>
            <c:dLbl>
              <c:idx val="1"/>
              <c:layout>
                <c:manualLayout>
                  <c:x val="1.5517992683347014E-2"/>
                  <c:y val="-0.15512097792862084"/>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F035-4059-B13A-53377E63A7DA}"/>
                </c:ext>
                <c:ext xmlns:c15="http://schemas.microsoft.com/office/drawing/2012/chart" uri="{CE6537A1-D6FC-4f65-9D91-7224C49458BB}">
                  <c15:layout/>
                </c:ext>
              </c:extLst>
            </c:dLbl>
            <c:spPr>
              <a:noFill/>
              <a:ln>
                <a:noFill/>
              </a:ln>
              <a:effectLst/>
            </c:sp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Aprašymas!$B$11:$B$12</c:f>
              <c:strCache>
                <c:ptCount val="2"/>
                <c:pt idx="0">
                  <c:v>faktiškai įvykdyta</c:v>
                </c:pt>
                <c:pt idx="1">
                  <c:v>iš dalies įvykdyta</c:v>
                </c:pt>
              </c:strCache>
            </c:strRef>
          </c:cat>
          <c:val>
            <c:numRef>
              <c:f>Aprašymas!$C$11:$C$12</c:f>
              <c:numCache>
                <c:formatCode>General</c:formatCode>
                <c:ptCount val="2"/>
                <c:pt idx="0">
                  <c:v>12</c:v>
                </c:pt>
                <c:pt idx="1">
                  <c:v>11</c:v>
                </c:pt>
              </c:numCache>
            </c:numRef>
          </c:val>
          <c:extLst xmlns:c16r2="http://schemas.microsoft.com/office/drawing/2015/06/chart">
            <c:ext xmlns:c16="http://schemas.microsoft.com/office/drawing/2014/chart" uri="{C3380CC4-5D6E-409C-BE32-E72D297353CC}">
              <c16:uniqueId val="{00000004-F035-4059-B13A-53377E63A7DA}"/>
            </c:ext>
          </c:extLst>
        </c:ser>
        <c:dLbls>
          <c:showLegendKey val="0"/>
          <c:showVal val="0"/>
          <c:showCatName val="1"/>
          <c:showSerName val="0"/>
          <c:showPercent val="0"/>
          <c:showBubbleSize val="0"/>
          <c:showLeaderLines val="1"/>
        </c:dLbls>
      </c:pie3DChart>
    </c:plotArea>
    <c:plotVisOnly val="1"/>
    <c:dispBlanksAs val="gap"/>
    <c:showDLblsOverMax val="0"/>
  </c:chart>
  <c:txPr>
    <a:bodyPr/>
    <a:lstStyle/>
    <a:p>
      <a:pPr>
        <a:defRPr sz="1200">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109537</xdr:rowOff>
    </xdr:from>
    <xdr:to>
      <xdr:col>5</xdr:col>
      <xdr:colOff>723900</xdr:colOff>
      <xdr:row>22</xdr:row>
      <xdr:rowOff>9525</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75" x14ac:dyDescent="0.25"/>
  <cols>
    <col min="1" max="1" width="22.7109375" style="1" customWidth="1"/>
    <col min="2" max="2" width="60.7109375" style="1" customWidth="1"/>
    <col min="3" max="16384" width="9.140625" style="1"/>
  </cols>
  <sheetData>
    <row r="1" spans="1:2" x14ac:dyDescent="0.25">
      <c r="A1" s="801" t="s">
        <v>72</v>
      </c>
      <c r="B1" s="801"/>
    </row>
    <row r="2" spans="1:2" ht="31.5" x14ac:dyDescent="0.25">
      <c r="A2" s="2" t="s">
        <v>5</v>
      </c>
      <c r="B2" s="3" t="s">
        <v>73</v>
      </c>
    </row>
    <row r="3" spans="1:2" x14ac:dyDescent="0.25">
      <c r="A3" s="2">
        <v>1</v>
      </c>
      <c r="B3" s="3" t="s">
        <v>74</v>
      </c>
    </row>
    <row r="4" spans="1:2" x14ac:dyDescent="0.25">
      <c r="A4" s="2">
        <v>2</v>
      </c>
      <c r="B4" s="3" t="s">
        <v>75</v>
      </c>
    </row>
    <row r="5" spans="1:2" x14ac:dyDescent="0.25">
      <c r="A5" s="2">
        <v>3</v>
      </c>
      <c r="B5" s="3" t="s">
        <v>76</v>
      </c>
    </row>
    <row r="6" spans="1:2" x14ac:dyDescent="0.25">
      <c r="A6" s="2">
        <v>4</v>
      </c>
      <c r="B6" s="3" t="s">
        <v>77</v>
      </c>
    </row>
    <row r="7" spans="1:2" x14ac:dyDescent="0.25">
      <c r="A7" s="2">
        <v>5</v>
      </c>
      <c r="B7" s="3" t="s">
        <v>78</v>
      </c>
    </row>
    <row r="8" spans="1:2" x14ac:dyDescent="0.25">
      <c r="A8" s="2">
        <v>6</v>
      </c>
      <c r="B8" s="3" t="s">
        <v>79</v>
      </c>
    </row>
    <row r="9" spans="1:2" ht="15.75" customHeight="1" x14ac:dyDescent="0.25"/>
    <row r="10" spans="1:2" ht="15.75" customHeight="1" x14ac:dyDescent="0.25">
      <c r="A10" s="802" t="s">
        <v>80</v>
      </c>
      <c r="B10" s="802"/>
    </row>
  </sheetData>
  <mergeCells count="2">
    <mergeCell ref="A1:B1"/>
    <mergeCell ref="A10:B10"/>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Normal="100" workbookViewId="0">
      <selection activeCell="G11" sqref="G11"/>
    </sheetView>
  </sheetViews>
  <sheetFormatPr defaultRowHeight="12.75" x14ac:dyDescent="0.2"/>
  <cols>
    <col min="1" max="1" width="19.7109375" style="8" customWidth="1"/>
    <col min="2" max="2" width="10.7109375" style="8" customWidth="1"/>
    <col min="3" max="3" width="11.140625" style="8" customWidth="1"/>
    <col min="4" max="4" width="13" style="8" customWidth="1"/>
    <col min="5" max="5" width="9.7109375" style="8" customWidth="1"/>
    <col min="6" max="6" width="18.85546875" style="8" customWidth="1"/>
    <col min="7" max="7" width="15" style="8" customWidth="1"/>
    <col min="8" max="9" width="9.140625" style="8"/>
    <col min="10" max="10" width="15.140625" style="8" customWidth="1"/>
    <col min="11" max="256" width="9.140625" style="8"/>
    <col min="257" max="257" width="19.7109375" style="8" customWidth="1"/>
    <col min="258" max="258" width="10.7109375" style="8" customWidth="1"/>
    <col min="259" max="259" width="11.140625" style="8" customWidth="1"/>
    <col min="260" max="260" width="10.85546875" style="8" customWidth="1"/>
    <col min="261" max="261" width="9.7109375" style="8" customWidth="1"/>
    <col min="262" max="262" width="9.140625" style="8"/>
    <col min="263" max="263" width="15" style="8" customWidth="1"/>
    <col min="264" max="265" width="9.140625" style="8"/>
    <col min="266" max="266" width="15.140625" style="8" customWidth="1"/>
    <col min="267" max="512" width="9.140625" style="8"/>
    <col min="513" max="513" width="19.7109375" style="8" customWidth="1"/>
    <col min="514" max="514" width="10.7109375" style="8" customWidth="1"/>
    <col min="515" max="515" width="11.140625" style="8" customWidth="1"/>
    <col min="516" max="516" width="10.85546875" style="8" customWidth="1"/>
    <col min="517" max="517" width="9.7109375" style="8" customWidth="1"/>
    <col min="518" max="518" width="9.140625" style="8"/>
    <col min="519" max="519" width="15" style="8" customWidth="1"/>
    <col min="520" max="521" width="9.140625" style="8"/>
    <col min="522" max="522" width="15.140625" style="8" customWidth="1"/>
    <col min="523" max="768" width="9.140625" style="8"/>
    <col min="769" max="769" width="19.7109375" style="8" customWidth="1"/>
    <col min="770" max="770" width="10.7109375" style="8" customWidth="1"/>
    <col min="771" max="771" width="11.140625" style="8" customWidth="1"/>
    <col min="772" max="772" width="10.85546875" style="8" customWidth="1"/>
    <col min="773" max="773" width="9.7109375" style="8" customWidth="1"/>
    <col min="774" max="774" width="9.140625" style="8"/>
    <col min="775" max="775" width="15" style="8" customWidth="1"/>
    <col min="776" max="777" width="9.140625" style="8"/>
    <col min="778" max="778" width="15.140625" style="8" customWidth="1"/>
    <col min="779" max="1024" width="9.140625" style="8"/>
    <col min="1025" max="1025" width="19.7109375" style="8" customWidth="1"/>
    <col min="1026" max="1026" width="10.7109375" style="8" customWidth="1"/>
    <col min="1027" max="1027" width="11.140625" style="8" customWidth="1"/>
    <col min="1028" max="1028" width="10.85546875" style="8" customWidth="1"/>
    <col min="1029" max="1029" width="9.7109375" style="8" customWidth="1"/>
    <col min="1030" max="1030" width="9.140625" style="8"/>
    <col min="1031" max="1031" width="15" style="8" customWidth="1"/>
    <col min="1032" max="1033" width="9.140625" style="8"/>
    <col min="1034" max="1034" width="15.140625" style="8" customWidth="1"/>
    <col min="1035" max="1280" width="9.140625" style="8"/>
    <col min="1281" max="1281" width="19.7109375" style="8" customWidth="1"/>
    <col min="1282" max="1282" width="10.7109375" style="8" customWidth="1"/>
    <col min="1283" max="1283" width="11.140625" style="8" customWidth="1"/>
    <col min="1284" max="1284" width="10.85546875" style="8" customWidth="1"/>
    <col min="1285" max="1285" width="9.7109375" style="8" customWidth="1"/>
    <col min="1286" max="1286" width="9.140625" style="8"/>
    <col min="1287" max="1287" width="15" style="8" customWidth="1"/>
    <col min="1288" max="1289" width="9.140625" style="8"/>
    <col min="1290" max="1290" width="15.140625" style="8" customWidth="1"/>
    <col min="1291" max="1536" width="9.140625" style="8"/>
    <col min="1537" max="1537" width="19.7109375" style="8" customWidth="1"/>
    <col min="1538" max="1538" width="10.7109375" style="8" customWidth="1"/>
    <col min="1539" max="1539" width="11.140625" style="8" customWidth="1"/>
    <col min="1540" max="1540" width="10.85546875" style="8" customWidth="1"/>
    <col min="1541" max="1541" width="9.7109375" style="8" customWidth="1"/>
    <col min="1542" max="1542" width="9.140625" style="8"/>
    <col min="1543" max="1543" width="15" style="8" customWidth="1"/>
    <col min="1544" max="1545" width="9.140625" style="8"/>
    <col min="1546" max="1546" width="15.140625" style="8" customWidth="1"/>
    <col min="1547" max="1792" width="9.140625" style="8"/>
    <col min="1793" max="1793" width="19.7109375" style="8" customWidth="1"/>
    <col min="1794" max="1794" width="10.7109375" style="8" customWidth="1"/>
    <col min="1795" max="1795" width="11.140625" style="8" customWidth="1"/>
    <col min="1796" max="1796" width="10.85546875" style="8" customWidth="1"/>
    <col min="1797" max="1797" width="9.7109375" style="8" customWidth="1"/>
    <col min="1798" max="1798" width="9.140625" style="8"/>
    <col min="1799" max="1799" width="15" style="8" customWidth="1"/>
    <col min="1800" max="1801" width="9.140625" style="8"/>
    <col min="1802" max="1802" width="15.140625" style="8" customWidth="1"/>
    <col min="1803" max="2048" width="9.140625" style="8"/>
    <col min="2049" max="2049" width="19.7109375" style="8" customWidth="1"/>
    <col min="2050" max="2050" width="10.7109375" style="8" customWidth="1"/>
    <col min="2051" max="2051" width="11.140625" style="8" customWidth="1"/>
    <col min="2052" max="2052" width="10.85546875" style="8" customWidth="1"/>
    <col min="2053" max="2053" width="9.7109375" style="8" customWidth="1"/>
    <col min="2054" max="2054" width="9.140625" style="8"/>
    <col min="2055" max="2055" width="15" style="8" customWidth="1"/>
    <col min="2056" max="2057" width="9.140625" style="8"/>
    <col min="2058" max="2058" width="15.140625" style="8" customWidth="1"/>
    <col min="2059" max="2304" width="9.140625" style="8"/>
    <col min="2305" max="2305" width="19.7109375" style="8" customWidth="1"/>
    <col min="2306" max="2306" width="10.7109375" style="8" customWidth="1"/>
    <col min="2307" max="2307" width="11.140625" style="8" customWidth="1"/>
    <col min="2308" max="2308" width="10.85546875" style="8" customWidth="1"/>
    <col min="2309" max="2309" width="9.7109375" style="8" customWidth="1"/>
    <col min="2310" max="2310" width="9.140625" style="8"/>
    <col min="2311" max="2311" width="15" style="8" customWidth="1"/>
    <col min="2312" max="2313" width="9.140625" style="8"/>
    <col min="2314" max="2314" width="15.140625" style="8" customWidth="1"/>
    <col min="2315" max="2560" width="9.140625" style="8"/>
    <col min="2561" max="2561" width="19.7109375" style="8" customWidth="1"/>
    <col min="2562" max="2562" width="10.7109375" style="8" customWidth="1"/>
    <col min="2563" max="2563" width="11.140625" style="8" customWidth="1"/>
    <col min="2564" max="2564" width="10.85546875" style="8" customWidth="1"/>
    <col min="2565" max="2565" width="9.7109375" style="8" customWidth="1"/>
    <col min="2566" max="2566" width="9.140625" style="8"/>
    <col min="2567" max="2567" width="15" style="8" customWidth="1"/>
    <col min="2568" max="2569" width="9.140625" style="8"/>
    <col min="2570" max="2570" width="15.140625" style="8" customWidth="1"/>
    <col min="2571" max="2816" width="9.140625" style="8"/>
    <col min="2817" max="2817" width="19.7109375" style="8" customWidth="1"/>
    <col min="2818" max="2818" width="10.7109375" style="8" customWidth="1"/>
    <col min="2819" max="2819" width="11.140625" style="8" customWidth="1"/>
    <col min="2820" max="2820" width="10.85546875" style="8" customWidth="1"/>
    <col min="2821" max="2821" width="9.7109375" style="8" customWidth="1"/>
    <col min="2822" max="2822" width="9.140625" style="8"/>
    <col min="2823" max="2823" width="15" style="8" customWidth="1"/>
    <col min="2824" max="2825" width="9.140625" style="8"/>
    <col min="2826" max="2826" width="15.140625" style="8" customWidth="1"/>
    <col min="2827" max="3072" width="9.140625" style="8"/>
    <col min="3073" max="3073" width="19.7109375" style="8" customWidth="1"/>
    <col min="3074" max="3074" width="10.7109375" style="8" customWidth="1"/>
    <col min="3075" max="3075" width="11.140625" style="8" customWidth="1"/>
    <col min="3076" max="3076" width="10.85546875" style="8" customWidth="1"/>
    <col min="3077" max="3077" width="9.7109375" style="8" customWidth="1"/>
    <col min="3078" max="3078" width="9.140625" style="8"/>
    <col min="3079" max="3079" width="15" style="8" customWidth="1"/>
    <col min="3080" max="3081" width="9.140625" style="8"/>
    <col min="3082" max="3082" width="15.140625" style="8" customWidth="1"/>
    <col min="3083" max="3328" width="9.140625" style="8"/>
    <col min="3329" max="3329" width="19.7109375" style="8" customWidth="1"/>
    <col min="3330" max="3330" width="10.7109375" style="8" customWidth="1"/>
    <col min="3331" max="3331" width="11.140625" style="8" customWidth="1"/>
    <col min="3332" max="3332" width="10.85546875" style="8" customWidth="1"/>
    <col min="3333" max="3333" width="9.7109375" style="8" customWidth="1"/>
    <col min="3334" max="3334" width="9.140625" style="8"/>
    <col min="3335" max="3335" width="15" style="8" customWidth="1"/>
    <col min="3336" max="3337" width="9.140625" style="8"/>
    <col min="3338" max="3338" width="15.140625" style="8" customWidth="1"/>
    <col min="3339" max="3584" width="9.140625" style="8"/>
    <col min="3585" max="3585" width="19.7109375" style="8" customWidth="1"/>
    <col min="3586" max="3586" width="10.7109375" style="8" customWidth="1"/>
    <col min="3587" max="3587" width="11.140625" style="8" customWidth="1"/>
    <col min="3588" max="3588" width="10.85546875" style="8" customWidth="1"/>
    <col min="3589" max="3589" width="9.7109375" style="8" customWidth="1"/>
    <col min="3590" max="3590" width="9.140625" style="8"/>
    <col min="3591" max="3591" width="15" style="8" customWidth="1"/>
    <col min="3592" max="3593" width="9.140625" style="8"/>
    <col min="3594" max="3594" width="15.140625" style="8" customWidth="1"/>
    <col min="3595" max="3840" width="9.140625" style="8"/>
    <col min="3841" max="3841" width="19.7109375" style="8" customWidth="1"/>
    <col min="3842" max="3842" width="10.7109375" style="8" customWidth="1"/>
    <col min="3843" max="3843" width="11.140625" style="8" customWidth="1"/>
    <col min="3844" max="3844" width="10.85546875" style="8" customWidth="1"/>
    <col min="3845" max="3845" width="9.7109375" style="8" customWidth="1"/>
    <col min="3846" max="3846" width="9.140625" style="8"/>
    <col min="3847" max="3847" width="15" style="8" customWidth="1"/>
    <col min="3848" max="3849" width="9.140625" style="8"/>
    <col min="3850" max="3850" width="15.140625" style="8" customWidth="1"/>
    <col min="3851" max="4096" width="9.140625" style="8"/>
    <col min="4097" max="4097" width="19.7109375" style="8" customWidth="1"/>
    <col min="4098" max="4098" width="10.7109375" style="8" customWidth="1"/>
    <col min="4099" max="4099" width="11.140625" style="8" customWidth="1"/>
    <col min="4100" max="4100" width="10.85546875" style="8" customWidth="1"/>
    <col min="4101" max="4101" width="9.7109375" style="8" customWidth="1"/>
    <col min="4102" max="4102" width="9.140625" style="8"/>
    <col min="4103" max="4103" width="15" style="8" customWidth="1"/>
    <col min="4104" max="4105" width="9.140625" style="8"/>
    <col min="4106" max="4106" width="15.140625" style="8" customWidth="1"/>
    <col min="4107" max="4352" width="9.140625" style="8"/>
    <col min="4353" max="4353" width="19.7109375" style="8" customWidth="1"/>
    <col min="4354" max="4354" width="10.7109375" style="8" customWidth="1"/>
    <col min="4355" max="4355" width="11.140625" style="8" customWidth="1"/>
    <col min="4356" max="4356" width="10.85546875" style="8" customWidth="1"/>
    <col min="4357" max="4357" width="9.7109375" style="8" customWidth="1"/>
    <col min="4358" max="4358" width="9.140625" style="8"/>
    <col min="4359" max="4359" width="15" style="8" customWidth="1"/>
    <col min="4360" max="4361" width="9.140625" style="8"/>
    <col min="4362" max="4362" width="15.140625" style="8" customWidth="1"/>
    <col min="4363" max="4608" width="9.140625" style="8"/>
    <col min="4609" max="4609" width="19.7109375" style="8" customWidth="1"/>
    <col min="4610" max="4610" width="10.7109375" style="8" customWidth="1"/>
    <col min="4611" max="4611" width="11.140625" style="8" customWidth="1"/>
    <col min="4612" max="4612" width="10.85546875" style="8" customWidth="1"/>
    <col min="4613" max="4613" width="9.7109375" style="8" customWidth="1"/>
    <col min="4614" max="4614" width="9.140625" style="8"/>
    <col min="4615" max="4615" width="15" style="8" customWidth="1"/>
    <col min="4616" max="4617" width="9.140625" style="8"/>
    <col min="4618" max="4618" width="15.140625" style="8" customWidth="1"/>
    <col min="4619" max="4864" width="9.140625" style="8"/>
    <col min="4865" max="4865" width="19.7109375" style="8" customWidth="1"/>
    <col min="4866" max="4866" width="10.7109375" style="8" customWidth="1"/>
    <col min="4867" max="4867" width="11.140625" style="8" customWidth="1"/>
    <col min="4868" max="4868" width="10.85546875" style="8" customWidth="1"/>
    <col min="4869" max="4869" width="9.7109375" style="8" customWidth="1"/>
    <col min="4870" max="4870" width="9.140625" style="8"/>
    <col min="4871" max="4871" width="15" style="8" customWidth="1"/>
    <col min="4872" max="4873" width="9.140625" style="8"/>
    <col min="4874" max="4874" width="15.140625" style="8" customWidth="1"/>
    <col min="4875" max="5120" width="9.140625" style="8"/>
    <col min="5121" max="5121" width="19.7109375" style="8" customWidth="1"/>
    <col min="5122" max="5122" width="10.7109375" style="8" customWidth="1"/>
    <col min="5123" max="5123" width="11.140625" style="8" customWidth="1"/>
    <col min="5124" max="5124" width="10.85546875" style="8" customWidth="1"/>
    <col min="5125" max="5125" width="9.7109375" style="8" customWidth="1"/>
    <col min="5126" max="5126" width="9.140625" style="8"/>
    <col min="5127" max="5127" width="15" style="8" customWidth="1"/>
    <col min="5128" max="5129" width="9.140625" style="8"/>
    <col min="5130" max="5130" width="15.140625" style="8" customWidth="1"/>
    <col min="5131" max="5376" width="9.140625" style="8"/>
    <col min="5377" max="5377" width="19.7109375" style="8" customWidth="1"/>
    <col min="5378" max="5378" width="10.7109375" style="8" customWidth="1"/>
    <col min="5379" max="5379" width="11.140625" style="8" customWidth="1"/>
    <col min="5380" max="5380" width="10.85546875" style="8" customWidth="1"/>
    <col min="5381" max="5381" width="9.7109375" style="8" customWidth="1"/>
    <col min="5382" max="5382" width="9.140625" style="8"/>
    <col min="5383" max="5383" width="15" style="8" customWidth="1"/>
    <col min="5384" max="5385" width="9.140625" style="8"/>
    <col min="5386" max="5386" width="15.140625" style="8" customWidth="1"/>
    <col min="5387" max="5632" width="9.140625" style="8"/>
    <col min="5633" max="5633" width="19.7109375" style="8" customWidth="1"/>
    <col min="5634" max="5634" width="10.7109375" style="8" customWidth="1"/>
    <col min="5635" max="5635" width="11.140625" style="8" customWidth="1"/>
    <col min="5636" max="5636" width="10.85546875" style="8" customWidth="1"/>
    <col min="5637" max="5637" width="9.7109375" style="8" customWidth="1"/>
    <col min="5638" max="5638" width="9.140625" style="8"/>
    <col min="5639" max="5639" width="15" style="8" customWidth="1"/>
    <col min="5640" max="5641" width="9.140625" style="8"/>
    <col min="5642" max="5642" width="15.140625" style="8" customWidth="1"/>
    <col min="5643" max="5888" width="9.140625" style="8"/>
    <col min="5889" max="5889" width="19.7109375" style="8" customWidth="1"/>
    <col min="5890" max="5890" width="10.7109375" style="8" customWidth="1"/>
    <col min="5891" max="5891" width="11.140625" style="8" customWidth="1"/>
    <col min="5892" max="5892" width="10.85546875" style="8" customWidth="1"/>
    <col min="5893" max="5893" width="9.7109375" style="8" customWidth="1"/>
    <col min="5894" max="5894" width="9.140625" style="8"/>
    <col min="5895" max="5895" width="15" style="8" customWidth="1"/>
    <col min="5896" max="5897" width="9.140625" style="8"/>
    <col min="5898" max="5898" width="15.140625" style="8" customWidth="1"/>
    <col min="5899" max="6144" width="9.140625" style="8"/>
    <col min="6145" max="6145" width="19.7109375" style="8" customWidth="1"/>
    <col min="6146" max="6146" width="10.7109375" style="8" customWidth="1"/>
    <col min="6147" max="6147" width="11.140625" style="8" customWidth="1"/>
    <col min="6148" max="6148" width="10.85546875" style="8" customWidth="1"/>
    <col min="6149" max="6149" width="9.7109375" style="8" customWidth="1"/>
    <col min="6150" max="6150" width="9.140625" style="8"/>
    <col min="6151" max="6151" width="15" style="8" customWidth="1"/>
    <col min="6152" max="6153" width="9.140625" style="8"/>
    <col min="6154" max="6154" width="15.140625" style="8" customWidth="1"/>
    <col min="6155" max="6400" width="9.140625" style="8"/>
    <col min="6401" max="6401" width="19.7109375" style="8" customWidth="1"/>
    <col min="6402" max="6402" width="10.7109375" style="8" customWidth="1"/>
    <col min="6403" max="6403" width="11.140625" style="8" customWidth="1"/>
    <col min="6404" max="6404" width="10.85546875" style="8" customWidth="1"/>
    <col min="6405" max="6405" width="9.7109375" style="8" customWidth="1"/>
    <col min="6406" max="6406" width="9.140625" style="8"/>
    <col min="6407" max="6407" width="15" style="8" customWidth="1"/>
    <col min="6408" max="6409" width="9.140625" style="8"/>
    <col min="6410" max="6410" width="15.140625" style="8" customWidth="1"/>
    <col min="6411" max="6656" width="9.140625" style="8"/>
    <col min="6657" max="6657" width="19.7109375" style="8" customWidth="1"/>
    <col min="6658" max="6658" width="10.7109375" style="8" customWidth="1"/>
    <col min="6659" max="6659" width="11.140625" style="8" customWidth="1"/>
    <col min="6660" max="6660" width="10.85546875" style="8" customWidth="1"/>
    <col min="6661" max="6661" width="9.7109375" style="8" customWidth="1"/>
    <col min="6662" max="6662" width="9.140625" style="8"/>
    <col min="6663" max="6663" width="15" style="8" customWidth="1"/>
    <col min="6664" max="6665" width="9.140625" style="8"/>
    <col min="6666" max="6666" width="15.140625" style="8" customWidth="1"/>
    <col min="6667" max="6912" width="9.140625" style="8"/>
    <col min="6913" max="6913" width="19.7109375" style="8" customWidth="1"/>
    <col min="6914" max="6914" width="10.7109375" style="8" customWidth="1"/>
    <col min="6915" max="6915" width="11.140625" style="8" customWidth="1"/>
    <col min="6916" max="6916" width="10.85546875" style="8" customWidth="1"/>
    <col min="6917" max="6917" width="9.7109375" style="8" customWidth="1"/>
    <col min="6918" max="6918" width="9.140625" style="8"/>
    <col min="6919" max="6919" width="15" style="8" customWidth="1"/>
    <col min="6920" max="6921" width="9.140625" style="8"/>
    <col min="6922" max="6922" width="15.140625" style="8" customWidth="1"/>
    <col min="6923" max="7168" width="9.140625" style="8"/>
    <col min="7169" max="7169" width="19.7109375" style="8" customWidth="1"/>
    <col min="7170" max="7170" width="10.7109375" style="8" customWidth="1"/>
    <col min="7171" max="7171" width="11.140625" style="8" customWidth="1"/>
    <col min="7172" max="7172" width="10.85546875" style="8" customWidth="1"/>
    <col min="7173" max="7173" width="9.7109375" style="8" customWidth="1"/>
    <col min="7174" max="7174" width="9.140625" style="8"/>
    <col min="7175" max="7175" width="15" style="8" customWidth="1"/>
    <col min="7176" max="7177" width="9.140625" style="8"/>
    <col min="7178" max="7178" width="15.140625" style="8" customWidth="1"/>
    <col min="7179" max="7424" width="9.140625" style="8"/>
    <col min="7425" max="7425" width="19.7109375" style="8" customWidth="1"/>
    <col min="7426" max="7426" width="10.7109375" style="8" customWidth="1"/>
    <col min="7427" max="7427" width="11.140625" style="8" customWidth="1"/>
    <col min="7428" max="7428" width="10.85546875" style="8" customWidth="1"/>
    <col min="7429" max="7429" width="9.7109375" style="8" customWidth="1"/>
    <col min="7430" max="7430" width="9.140625" style="8"/>
    <col min="7431" max="7431" width="15" style="8" customWidth="1"/>
    <col min="7432" max="7433" width="9.140625" style="8"/>
    <col min="7434" max="7434" width="15.140625" style="8" customWidth="1"/>
    <col min="7435" max="7680" width="9.140625" style="8"/>
    <col min="7681" max="7681" width="19.7109375" style="8" customWidth="1"/>
    <col min="7682" max="7682" width="10.7109375" style="8" customWidth="1"/>
    <col min="7683" max="7683" width="11.140625" style="8" customWidth="1"/>
    <col min="7684" max="7684" width="10.85546875" style="8" customWidth="1"/>
    <col min="7685" max="7685" width="9.7109375" style="8" customWidth="1"/>
    <col min="7686" max="7686" width="9.140625" style="8"/>
    <col min="7687" max="7687" width="15" style="8" customWidth="1"/>
    <col min="7688" max="7689" width="9.140625" style="8"/>
    <col min="7690" max="7690" width="15.140625" style="8" customWidth="1"/>
    <col min="7691" max="7936" width="9.140625" style="8"/>
    <col min="7937" max="7937" width="19.7109375" style="8" customWidth="1"/>
    <col min="7938" max="7938" width="10.7109375" style="8" customWidth="1"/>
    <col min="7939" max="7939" width="11.140625" style="8" customWidth="1"/>
    <col min="7940" max="7940" width="10.85546875" style="8" customWidth="1"/>
    <col min="7941" max="7941" width="9.7109375" style="8" customWidth="1"/>
    <col min="7942" max="7942" width="9.140625" style="8"/>
    <col min="7943" max="7943" width="15" style="8" customWidth="1"/>
    <col min="7944" max="7945" width="9.140625" style="8"/>
    <col min="7946" max="7946" width="15.140625" style="8" customWidth="1"/>
    <col min="7947" max="8192" width="9.140625" style="8"/>
    <col min="8193" max="8193" width="19.7109375" style="8" customWidth="1"/>
    <col min="8194" max="8194" width="10.7109375" style="8" customWidth="1"/>
    <col min="8195" max="8195" width="11.140625" style="8" customWidth="1"/>
    <col min="8196" max="8196" width="10.85546875" style="8" customWidth="1"/>
    <col min="8197" max="8197" width="9.7109375" style="8" customWidth="1"/>
    <col min="8198" max="8198" width="9.140625" style="8"/>
    <col min="8199" max="8199" width="15" style="8" customWidth="1"/>
    <col min="8200" max="8201" width="9.140625" style="8"/>
    <col min="8202" max="8202" width="15.140625" style="8" customWidth="1"/>
    <col min="8203" max="8448" width="9.140625" style="8"/>
    <col min="8449" max="8449" width="19.7109375" style="8" customWidth="1"/>
    <col min="8450" max="8450" width="10.7109375" style="8" customWidth="1"/>
    <col min="8451" max="8451" width="11.140625" style="8" customWidth="1"/>
    <col min="8452" max="8452" width="10.85546875" style="8" customWidth="1"/>
    <col min="8453" max="8453" width="9.7109375" style="8" customWidth="1"/>
    <col min="8454" max="8454" width="9.140625" style="8"/>
    <col min="8455" max="8455" width="15" style="8" customWidth="1"/>
    <col min="8456" max="8457" width="9.140625" style="8"/>
    <col min="8458" max="8458" width="15.140625" style="8" customWidth="1"/>
    <col min="8459" max="8704" width="9.140625" style="8"/>
    <col min="8705" max="8705" width="19.7109375" style="8" customWidth="1"/>
    <col min="8706" max="8706" width="10.7109375" style="8" customWidth="1"/>
    <col min="8707" max="8707" width="11.140625" style="8" customWidth="1"/>
    <col min="8708" max="8708" width="10.85546875" style="8" customWidth="1"/>
    <col min="8709" max="8709" width="9.7109375" style="8" customWidth="1"/>
    <col min="8710" max="8710" width="9.140625" style="8"/>
    <col min="8711" max="8711" width="15" style="8" customWidth="1"/>
    <col min="8712" max="8713" width="9.140625" style="8"/>
    <col min="8714" max="8714" width="15.140625" style="8" customWidth="1"/>
    <col min="8715" max="8960" width="9.140625" style="8"/>
    <col min="8961" max="8961" width="19.7109375" style="8" customWidth="1"/>
    <col min="8962" max="8962" width="10.7109375" style="8" customWidth="1"/>
    <col min="8963" max="8963" width="11.140625" style="8" customWidth="1"/>
    <col min="8964" max="8964" width="10.85546875" style="8" customWidth="1"/>
    <col min="8965" max="8965" width="9.7109375" style="8" customWidth="1"/>
    <col min="8966" max="8966" width="9.140625" style="8"/>
    <col min="8967" max="8967" width="15" style="8" customWidth="1"/>
    <col min="8968" max="8969" width="9.140625" style="8"/>
    <col min="8970" max="8970" width="15.140625" style="8" customWidth="1"/>
    <col min="8971" max="9216" width="9.140625" style="8"/>
    <col min="9217" max="9217" width="19.7109375" style="8" customWidth="1"/>
    <col min="9218" max="9218" width="10.7109375" style="8" customWidth="1"/>
    <col min="9219" max="9219" width="11.140625" style="8" customWidth="1"/>
    <col min="9220" max="9220" width="10.85546875" style="8" customWidth="1"/>
    <col min="9221" max="9221" width="9.7109375" style="8" customWidth="1"/>
    <col min="9222" max="9222" width="9.140625" style="8"/>
    <col min="9223" max="9223" width="15" style="8" customWidth="1"/>
    <col min="9224" max="9225" width="9.140625" style="8"/>
    <col min="9226" max="9226" width="15.140625" style="8" customWidth="1"/>
    <col min="9227" max="9472" width="9.140625" style="8"/>
    <col min="9473" max="9473" width="19.7109375" style="8" customWidth="1"/>
    <col min="9474" max="9474" width="10.7109375" style="8" customWidth="1"/>
    <col min="9475" max="9475" width="11.140625" style="8" customWidth="1"/>
    <col min="9476" max="9476" width="10.85546875" style="8" customWidth="1"/>
    <col min="9477" max="9477" width="9.7109375" style="8" customWidth="1"/>
    <col min="9478" max="9478" width="9.140625" style="8"/>
    <col min="9479" max="9479" width="15" style="8" customWidth="1"/>
    <col min="9480" max="9481" width="9.140625" style="8"/>
    <col min="9482" max="9482" width="15.140625" style="8" customWidth="1"/>
    <col min="9483" max="9728" width="9.140625" style="8"/>
    <col min="9729" max="9729" width="19.7109375" style="8" customWidth="1"/>
    <col min="9730" max="9730" width="10.7109375" style="8" customWidth="1"/>
    <col min="9731" max="9731" width="11.140625" style="8" customWidth="1"/>
    <col min="9732" max="9732" width="10.85546875" style="8" customWidth="1"/>
    <col min="9733" max="9733" width="9.7109375" style="8" customWidth="1"/>
    <col min="9734" max="9734" width="9.140625" style="8"/>
    <col min="9735" max="9735" width="15" style="8" customWidth="1"/>
    <col min="9736" max="9737" width="9.140625" style="8"/>
    <col min="9738" max="9738" width="15.140625" style="8" customWidth="1"/>
    <col min="9739" max="9984" width="9.140625" style="8"/>
    <col min="9985" max="9985" width="19.7109375" style="8" customWidth="1"/>
    <col min="9986" max="9986" width="10.7109375" style="8" customWidth="1"/>
    <col min="9987" max="9987" width="11.140625" style="8" customWidth="1"/>
    <col min="9988" max="9988" width="10.85546875" style="8" customWidth="1"/>
    <col min="9989" max="9989" width="9.7109375" style="8" customWidth="1"/>
    <col min="9990" max="9990" width="9.140625" style="8"/>
    <col min="9991" max="9991" width="15" style="8" customWidth="1"/>
    <col min="9992" max="9993" width="9.140625" style="8"/>
    <col min="9994" max="9994" width="15.140625" style="8" customWidth="1"/>
    <col min="9995" max="10240" width="9.140625" style="8"/>
    <col min="10241" max="10241" width="19.7109375" style="8" customWidth="1"/>
    <col min="10242" max="10242" width="10.7109375" style="8" customWidth="1"/>
    <col min="10243" max="10243" width="11.140625" style="8" customWidth="1"/>
    <col min="10244" max="10244" width="10.85546875" style="8" customWidth="1"/>
    <col min="10245" max="10245" width="9.7109375" style="8" customWidth="1"/>
    <col min="10246" max="10246" width="9.140625" style="8"/>
    <col min="10247" max="10247" width="15" style="8" customWidth="1"/>
    <col min="10248" max="10249" width="9.140625" style="8"/>
    <col min="10250" max="10250" width="15.140625" style="8" customWidth="1"/>
    <col min="10251" max="10496" width="9.140625" style="8"/>
    <col min="10497" max="10497" width="19.7109375" style="8" customWidth="1"/>
    <col min="10498" max="10498" width="10.7109375" style="8" customWidth="1"/>
    <col min="10499" max="10499" width="11.140625" style="8" customWidth="1"/>
    <col min="10500" max="10500" width="10.85546875" style="8" customWidth="1"/>
    <col min="10501" max="10501" width="9.7109375" style="8" customWidth="1"/>
    <col min="10502" max="10502" width="9.140625" style="8"/>
    <col min="10503" max="10503" width="15" style="8" customWidth="1"/>
    <col min="10504" max="10505" width="9.140625" style="8"/>
    <col min="10506" max="10506" width="15.140625" style="8" customWidth="1"/>
    <col min="10507" max="10752" width="9.140625" style="8"/>
    <col min="10753" max="10753" width="19.7109375" style="8" customWidth="1"/>
    <col min="10754" max="10754" width="10.7109375" style="8" customWidth="1"/>
    <col min="10755" max="10755" width="11.140625" style="8" customWidth="1"/>
    <col min="10756" max="10756" width="10.85546875" style="8" customWidth="1"/>
    <col min="10757" max="10757" width="9.7109375" style="8" customWidth="1"/>
    <col min="10758" max="10758" width="9.140625" style="8"/>
    <col min="10759" max="10759" width="15" style="8" customWidth="1"/>
    <col min="10760" max="10761" width="9.140625" style="8"/>
    <col min="10762" max="10762" width="15.140625" style="8" customWidth="1"/>
    <col min="10763" max="11008" width="9.140625" style="8"/>
    <col min="11009" max="11009" width="19.7109375" style="8" customWidth="1"/>
    <col min="11010" max="11010" width="10.7109375" style="8" customWidth="1"/>
    <col min="11011" max="11011" width="11.140625" style="8" customWidth="1"/>
    <col min="11012" max="11012" width="10.85546875" style="8" customWidth="1"/>
    <col min="11013" max="11013" width="9.7109375" style="8" customWidth="1"/>
    <col min="11014" max="11014" width="9.140625" style="8"/>
    <col min="11015" max="11015" width="15" style="8" customWidth="1"/>
    <col min="11016" max="11017" width="9.140625" style="8"/>
    <col min="11018" max="11018" width="15.140625" style="8" customWidth="1"/>
    <col min="11019" max="11264" width="9.140625" style="8"/>
    <col min="11265" max="11265" width="19.7109375" style="8" customWidth="1"/>
    <col min="11266" max="11266" width="10.7109375" style="8" customWidth="1"/>
    <col min="11267" max="11267" width="11.140625" style="8" customWidth="1"/>
    <col min="11268" max="11268" width="10.85546875" style="8" customWidth="1"/>
    <col min="11269" max="11269" width="9.7109375" style="8" customWidth="1"/>
    <col min="11270" max="11270" width="9.140625" style="8"/>
    <col min="11271" max="11271" width="15" style="8" customWidth="1"/>
    <col min="11272" max="11273" width="9.140625" style="8"/>
    <col min="11274" max="11274" width="15.140625" style="8" customWidth="1"/>
    <col min="11275" max="11520" width="9.140625" style="8"/>
    <col min="11521" max="11521" width="19.7109375" style="8" customWidth="1"/>
    <col min="11522" max="11522" width="10.7109375" style="8" customWidth="1"/>
    <col min="11523" max="11523" width="11.140625" style="8" customWidth="1"/>
    <col min="11524" max="11524" width="10.85546875" style="8" customWidth="1"/>
    <col min="11525" max="11525" width="9.7109375" style="8" customWidth="1"/>
    <col min="11526" max="11526" width="9.140625" style="8"/>
    <col min="11527" max="11527" width="15" style="8" customWidth="1"/>
    <col min="11528" max="11529" width="9.140625" style="8"/>
    <col min="11530" max="11530" width="15.140625" style="8" customWidth="1"/>
    <col min="11531" max="11776" width="9.140625" style="8"/>
    <col min="11777" max="11777" width="19.7109375" style="8" customWidth="1"/>
    <col min="11778" max="11778" width="10.7109375" style="8" customWidth="1"/>
    <col min="11779" max="11779" width="11.140625" style="8" customWidth="1"/>
    <col min="11780" max="11780" width="10.85546875" style="8" customWidth="1"/>
    <col min="11781" max="11781" width="9.7109375" style="8" customWidth="1"/>
    <col min="11782" max="11782" width="9.140625" style="8"/>
    <col min="11783" max="11783" width="15" style="8" customWidth="1"/>
    <col min="11784" max="11785" width="9.140625" style="8"/>
    <col min="11786" max="11786" width="15.140625" style="8" customWidth="1"/>
    <col min="11787" max="12032" width="9.140625" style="8"/>
    <col min="12033" max="12033" width="19.7109375" style="8" customWidth="1"/>
    <col min="12034" max="12034" width="10.7109375" style="8" customWidth="1"/>
    <col min="12035" max="12035" width="11.140625" style="8" customWidth="1"/>
    <col min="12036" max="12036" width="10.85546875" style="8" customWidth="1"/>
    <col min="12037" max="12037" width="9.7109375" style="8" customWidth="1"/>
    <col min="12038" max="12038" width="9.140625" style="8"/>
    <col min="12039" max="12039" width="15" style="8" customWidth="1"/>
    <col min="12040" max="12041" width="9.140625" style="8"/>
    <col min="12042" max="12042" width="15.140625" style="8" customWidth="1"/>
    <col min="12043" max="12288" width="9.140625" style="8"/>
    <col min="12289" max="12289" width="19.7109375" style="8" customWidth="1"/>
    <col min="12290" max="12290" width="10.7109375" style="8" customWidth="1"/>
    <col min="12291" max="12291" width="11.140625" style="8" customWidth="1"/>
    <col min="12292" max="12292" width="10.85546875" style="8" customWidth="1"/>
    <col min="12293" max="12293" width="9.7109375" style="8" customWidth="1"/>
    <col min="12294" max="12294" width="9.140625" style="8"/>
    <col min="12295" max="12295" width="15" style="8" customWidth="1"/>
    <col min="12296" max="12297" width="9.140625" style="8"/>
    <col min="12298" max="12298" width="15.140625" style="8" customWidth="1"/>
    <col min="12299" max="12544" width="9.140625" style="8"/>
    <col min="12545" max="12545" width="19.7109375" style="8" customWidth="1"/>
    <col min="12546" max="12546" width="10.7109375" style="8" customWidth="1"/>
    <col min="12547" max="12547" width="11.140625" style="8" customWidth="1"/>
    <col min="12548" max="12548" width="10.85546875" style="8" customWidth="1"/>
    <col min="12549" max="12549" width="9.7109375" style="8" customWidth="1"/>
    <col min="12550" max="12550" width="9.140625" style="8"/>
    <col min="12551" max="12551" width="15" style="8" customWidth="1"/>
    <col min="12552" max="12553" width="9.140625" style="8"/>
    <col min="12554" max="12554" width="15.140625" style="8" customWidth="1"/>
    <col min="12555" max="12800" width="9.140625" style="8"/>
    <col min="12801" max="12801" width="19.7109375" style="8" customWidth="1"/>
    <col min="12802" max="12802" width="10.7109375" style="8" customWidth="1"/>
    <col min="12803" max="12803" width="11.140625" style="8" customWidth="1"/>
    <col min="12804" max="12804" width="10.85546875" style="8" customWidth="1"/>
    <col min="12805" max="12805" width="9.7109375" style="8" customWidth="1"/>
    <col min="12806" max="12806" width="9.140625" style="8"/>
    <col min="12807" max="12807" width="15" style="8" customWidth="1"/>
    <col min="12808" max="12809" width="9.140625" style="8"/>
    <col min="12810" max="12810" width="15.140625" style="8" customWidth="1"/>
    <col min="12811" max="13056" width="9.140625" style="8"/>
    <col min="13057" max="13057" width="19.7109375" style="8" customWidth="1"/>
    <col min="13058" max="13058" width="10.7109375" style="8" customWidth="1"/>
    <col min="13059" max="13059" width="11.140625" style="8" customWidth="1"/>
    <col min="13060" max="13060" width="10.85546875" style="8" customWidth="1"/>
    <col min="13061" max="13061" width="9.7109375" style="8" customWidth="1"/>
    <col min="13062" max="13062" width="9.140625" style="8"/>
    <col min="13063" max="13063" width="15" style="8" customWidth="1"/>
    <col min="13064" max="13065" width="9.140625" style="8"/>
    <col min="13066" max="13066" width="15.140625" style="8" customWidth="1"/>
    <col min="13067" max="13312" width="9.140625" style="8"/>
    <col min="13313" max="13313" width="19.7109375" style="8" customWidth="1"/>
    <col min="13314" max="13314" width="10.7109375" style="8" customWidth="1"/>
    <col min="13315" max="13315" width="11.140625" style="8" customWidth="1"/>
    <col min="13316" max="13316" width="10.85546875" style="8" customWidth="1"/>
    <col min="13317" max="13317" width="9.7109375" style="8" customWidth="1"/>
    <col min="13318" max="13318" width="9.140625" style="8"/>
    <col min="13319" max="13319" width="15" style="8" customWidth="1"/>
    <col min="13320" max="13321" width="9.140625" style="8"/>
    <col min="13322" max="13322" width="15.140625" style="8" customWidth="1"/>
    <col min="13323" max="13568" width="9.140625" style="8"/>
    <col min="13569" max="13569" width="19.7109375" style="8" customWidth="1"/>
    <col min="13570" max="13570" width="10.7109375" style="8" customWidth="1"/>
    <col min="13571" max="13571" width="11.140625" style="8" customWidth="1"/>
    <col min="13572" max="13572" width="10.85546875" style="8" customWidth="1"/>
    <col min="13573" max="13573" width="9.7109375" style="8" customWidth="1"/>
    <col min="13574" max="13574" width="9.140625" style="8"/>
    <col min="13575" max="13575" width="15" style="8" customWidth="1"/>
    <col min="13576" max="13577" width="9.140625" style="8"/>
    <col min="13578" max="13578" width="15.140625" style="8" customWidth="1"/>
    <col min="13579" max="13824" width="9.140625" style="8"/>
    <col min="13825" max="13825" width="19.7109375" style="8" customWidth="1"/>
    <col min="13826" max="13826" width="10.7109375" style="8" customWidth="1"/>
    <col min="13827" max="13827" width="11.140625" style="8" customWidth="1"/>
    <col min="13828" max="13828" width="10.85546875" style="8" customWidth="1"/>
    <col min="13829" max="13829" width="9.7109375" style="8" customWidth="1"/>
    <col min="13830" max="13830" width="9.140625" style="8"/>
    <col min="13831" max="13831" width="15" style="8" customWidth="1"/>
    <col min="13832" max="13833" width="9.140625" style="8"/>
    <col min="13834" max="13834" width="15.140625" style="8" customWidth="1"/>
    <col min="13835" max="14080" width="9.140625" style="8"/>
    <col min="14081" max="14081" width="19.7109375" style="8" customWidth="1"/>
    <col min="14082" max="14082" width="10.7109375" style="8" customWidth="1"/>
    <col min="14083" max="14083" width="11.140625" style="8" customWidth="1"/>
    <col min="14084" max="14084" width="10.85546875" style="8" customWidth="1"/>
    <col min="14085" max="14085" width="9.7109375" style="8" customWidth="1"/>
    <col min="14086" max="14086" width="9.140625" style="8"/>
    <col min="14087" max="14087" width="15" style="8" customWidth="1"/>
    <col min="14088" max="14089" width="9.140625" style="8"/>
    <col min="14090" max="14090" width="15.140625" style="8" customWidth="1"/>
    <col min="14091" max="14336" width="9.140625" style="8"/>
    <col min="14337" max="14337" width="19.7109375" style="8" customWidth="1"/>
    <col min="14338" max="14338" width="10.7109375" style="8" customWidth="1"/>
    <col min="14339" max="14339" width="11.140625" style="8" customWidth="1"/>
    <col min="14340" max="14340" width="10.85546875" style="8" customWidth="1"/>
    <col min="14341" max="14341" width="9.7109375" style="8" customWidth="1"/>
    <col min="14342" max="14342" width="9.140625" style="8"/>
    <col min="14343" max="14343" width="15" style="8" customWidth="1"/>
    <col min="14344" max="14345" width="9.140625" style="8"/>
    <col min="14346" max="14346" width="15.140625" style="8" customWidth="1"/>
    <col min="14347" max="14592" width="9.140625" style="8"/>
    <col min="14593" max="14593" width="19.7109375" style="8" customWidth="1"/>
    <col min="14594" max="14594" width="10.7109375" style="8" customWidth="1"/>
    <col min="14595" max="14595" width="11.140625" style="8" customWidth="1"/>
    <col min="14596" max="14596" width="10.85546875" style="8" customWidth="1"/>
    <col min="14597" max="14597" width="9.7109375" style="8" customWidth="1"/>
    <col min="14598" max="14598" width="9.140625" style="8"/>
    <col min="14599" max="14599" width="15" style="8" customWidth="1"/>
    <col min="14600" max="14601" width="9.140625" style="8"/>
    <col min="14602" max="14602" width="15.140625" style="8" customWidth="1"/>
    <col min="14603" max="14848" width="9.140625" style="8"/>
    <col min="14849" max="14849" width="19.7109375" style="8" customWidth="1"/>
    <col min="14850" max="14850" width="10.7109375" style="8" customWidth="1"/>
    <col min="14851" max="14851" width="11.140625" style="8" customWidth="1"/>
    <col min="14852" max="14852" width="10.85546875" style="8" customWidth="1"/>
    <col min="14853" max="14853" width="9.7109375" style="8" customWidth="1"/>
    <col min="14854" max="14854" width="9.140625" style="8"/>
    <col min="14855" max="14855" width="15" style="8" customWidth="1"/>
    <col min="14856" max="14857" width="9.140625" style="8"/>
    <col min="14858" max="14858" width="15.140625" style="8" customWidth="1"/>
    <col min="14859" max="15104" width="9.140625" style="8"/>
    <col min="15105" max="15105" width="19.7109375" style="8" customWidth="1"/>
    <col min="15106" max="15106" width="10.7109375" style="8" customWidth="1"/>
    <col min="15107" max="15107" width="11.140625" style="8" customWidth="1"/>
    <col min="15108" max="15108" width="10.85546875" style="8" customWidth="1"/>
    <col min="15109" max="15109" width="9.7109375" style="8" customWidth="1"/>
    <col min="15110" max="15110" width="9.140625" style="8"/>
    <col min="15111" max="15111" width="15" style="8" customWidth="1"/>
    <col min="15112" max="15113" width="9.140625" style="8"/>
    <col min="15114" max="15114" width="15.140625" style="8" customWidth="1"/>
    <col min="15115" max="15360" width="9.140625" style="8"/>
    <col min="15361" max="15361" width="19.7109375" style="8" customWidth="1"/>
    <col min="15362" max="15362" width="10.7109375" style="8" customWidth="1"/>
    <col min="15363" max="15363" width="11.140625" style="8" customWidth="1"/>
    <col min="15364" max="15364" width="10.85546875" style="8" customWidth="1"/>
    <col min="15365" max="15365" width="9.7109375" style="8" customWidth="1"/>
    <col min="15366" max="15366" width="9.140625" style="8"/>
    <col min="15367" max="15367" width="15" style="8" customWidth="1"/>
    <col min="15368" max="15369" width="9.140625" style="8"/>
    <col min="15370" max="15370" width="15.140625" style="8" customWidth="1"/>
    <col min="15371" max="15616" width="9.140625" style="8"/>
    <col min="15617" max="15617" width="19.7109375" style="8" customWidth="1"/>
    <col min="15618" max="15618" width="10.7109375" style="8" customWidth="1"/>
    <col min="15619" max="15619" width="11.140625" style="8" customWidth="1"/>
    <col min="15620" max="15620" width="10.85546875" style="8" customWidth="1"/>
    <col min="15621" max="15621" width="9.7109375" style="8" customWidth="1"/>
    <col min="15622" max="15622" width="9.140625" style="8"/>
    <col min="15623" max="15623" width="15" style="8" customWidth="1"/>
    <col min="15624" max="15625" width="9.140625" style="8"/>
    <col min="15626" max="15626" width="15.140625" style="8" customWidth="1"/>
    <col min="15627" max="15872" width="9.140625" style="8"/>
    <col min="15873" max="15873" width="19.7109375" style="8" customWidth="1"/>
    <col min="15874" max="15874" width="10.7109375" style="8" customWidth="1"/>
    <col min="15875" max="15875" width="11.140625" style="8" customWidth="1"/>
    <col min="15876" max="15876" width="10.85546875" style="8" customWidth="1"/>
    <col min="15877" max="15877" width="9.7109375" style="8" customWidth="1"/>
    <col min="15878" max="15878" width="9.140625" style="8"/>
    <col min="15879" max="15879" width="15" style="8" customWidth="1"/>
    <col min="15880" max="15881" width="9.140625" style="8"/>
    <col min="15882" max="15882" width="15.140625" style="8" customWidth="1"/>
    <col min="15883" max="16128" width="9.140625" style="8"/>
    <col min="16129" max="16129" width="19.7109375" style="8" customWidth="1"/>
    <col min="16130" max="16130" width="10.7109375" style="8" customWidth="1"/>
    <col min="16131" max="16131" width="11.140625" style="8" customWidth="1"/>
    <col min="16132" max="16132" width="10.85546875" style="8" customWidth="1"/>
    <col min="16133" max="16133" width="9.7109375" style="8" customWidth="1"/>
    <col min="16134" max="16134" width="9.140625" style="8"/>
    <col min="16135" max="16135" width="15" style="8" customWidth="1"/>
    <col min="16136" max="16137" width="9.140625" style="8"/>
    <col min="16138" max="16138" width="15.140625" style="8" customWidth="1"/>
    <col min="16139" max="16384" width="9.140625" style="8"/>
  </cols>
  <sheetData>
    <row r="1" spans="1:13" ht="39" customHeight="1" x14ac:dyDescent="0.25">
      <c r="A1" s="807" t="s">
        <v>203</v>
      </c>
      <c r="B1" s="807"/>
      <c r="C1" s="807"/>
      <c r="D1" s="807"/>
      <c r="E1" s="807"/>
      <c r="F1" s="807"/>
      <c r="G1" s="561"/>
      <c r="H1" s="561"/>
      <c r="I1"/>
      <c r="J1"/>
      <c r="K1"/>
      <c r="L1"/>
    </row>
    <row r="2" spans="1:13" ht="47.25" customHeight="1" x14ac:dyDescent="0.25">
      <c r="A2" s="807" t="s">
        <v>192</v>
      </c>
      <c r="B2" s="807"/>
      <c r="C2" s="807"/>
      <c r="D2" s="807"/>
      <c r="E2" s="807"/>
      <c r="F2" s="807"/>
      <c r="G2" s="561"/>
      <c r="H2" s="561"/>
      <c r="I2"/>
      <c r="J2"/>
      <c r="K2"/>
      <c r="L2"/>
    </row>
    <row r="3" spans="1:13" ht="57.75" customHeight="1" x14ac:dyDescent="0.25">
      <c r="A3" s="808" t="s">
        <v>193</v>
      </c>
      <c r="B3" s="808"/>
      <c r="C3" s="808"/>
      <c r="D3" s="808"/>
      <c r="E3" s="808"/>
      <c r="F3" s="808"/>
      <c r="G3" s="562"/>
      <c r="H3" s="562"/>
      <c r="I3"/>
      <c r="J3"/>
      <c r="K3"/>
      <c r="L3"/>
    </row>
    <row r="4" spans="1:13" ht="73.5" customHeight="1" x14ac:dyDescent="0.25">
      <c r="A4" s="809" t="s">
        <v>194</v>
      </c>
      <c r="B4" s="809"/>
      <c r="C4" s="809"/>
      <c r="D4" s="809"/>
      <c r="E4" s="809"/>
      <c r="F4" s="809"/>
      <c r="G4" s="561"/>
      <c r="H4" s="561"/>
      <c r="I4"/>
      <c r="J4"/>
      <c r="K4"/>
      <c r="L4"/>
    </row>
    <row r="5" spans="1:13" ht="15.75" customHeight="1" x14ac:dyDescent="0.25">
      <c r="A5" s="810" t="s">
        <v>204</v>
      </c>
      <c r="B5" s="810"/>
      <c r="C5" s="810"/>
      <c r="D5" s="810"/>
      <c r="E5" s="810"/>
      <c r="F5" s="810"/>
      <c r="G5" s="563"/>
      <c r="H5" s="564"/>
      <c r="I5"/>
      <c r="J5"/>
      <c r="K5"/>
      <c r="L5"/>
    </row>
    <row r="6" spans="1:13" ht="15.75" x14ac:dyDescent="0.25">
      <c r="A6" s="565" t="s">
        <v>195</v>
      </c>
      <c r="B6" s="566">
        <v>12</v>
      </c>
      <c r="C6" s="811" t="s">
        <v>196</v>
      </c>
      <c r="D6" s="811"/>
      <c r="E6" s="811"/>
      <c r="F6" s="811"/>
      <c r="G6" s="567"/>
      <c r="H6" s="568"/>
      <c r="I6"/>
      <c r="J6"/>
      <c r="K6"/>
      <c r="L6"/>
    </row>
    <row r="7" spans="1:13" ht="15.75" x14ac:dyDescent="0.25">
      <c r="A7" s="565" t="s">
        <v>197</v>
      </c>
      <c r="B7" s="566">
        <v>11</v>
      </c>
      <c r="C7" s="811" t="s">
        <v>198</v>
      </c>
      <c r="D7" s="811"/>
      <c r="E7" s="567"/>
      <c r="F7" s="567"/>
      <c r="G7" s="567"/>
      <c r="H7" s="568"/>
      <c r="I7"/>
      <c r="J7" s="569"/>
      <c r="K7" s="569"/>
      <c r="L7" s="569"/>
    </row>
    <row r="8" spans="1:13" ht="15.75" x14ac:dyDescent="0.25">
      <c r="A8" s="812"/>
      <c r="B8" s="812"/>
      <c r="C8" s="566"/>
      <c r="D8" s="570"/>
      <c r="E8" s="568"/>
      <c r="F8" s="568"/>
      <c r="G8" s="568"/>
      <c r="H8" s="568"/>
      <c r="I8"/>
      <c r="J8" s="569"/>
      <c r="K8" s="569"/>
      <c r="L8" s="569"/>
    </row>
    <row r="9" spans="1:13" ht="15.75" x14ac:dyDescent="0.25">
      <c r="A9" s="568"/>
      <c r="B9" s="568"/>
      <c r="C9" s="568"/>
      <c r="D9" s="568"/>
      <c r="E9" s="568"/>
      <c r="F9" s="568"/>
      <c r="G9" s="568"/>
      <c r="H9" s="568"/>
      <c r="I9"/>
      <c r="J9"/>
      <c r="K9"/>
      <c r="L9"/>
    </row>
    <row r="10" spans="1:13" ht="15.75" x14ac:dyDescent="0.25">
      <c r="A10" s="571"/>
      <c r="B10" s="572"/>
      <c r="C10" s="572"/>
      <c r="D10" s="572"/>
      <c r="E10" s="572"/>
      <c r="F10" s="572"/>
      <c r="G10" s="572"/>
      <c r="H10" s="572"/>
      <c r="I10"/>
      <c r="J10"/>
      <c r="K10"/>
      <c r="L10"/>
    </row>
    <row r="11" spans="1:13" ht="31.5" x14ac:dyDescent="0.25">
      <c r="A11" s="718"/>
      <c r="B11" s="718" t="s">
        <v>220</v>
      </c>
      <c r="C11" s="718">
        <v>12</v>
      </c>
      <c r="D11" s="718"/>
      <c r="E11" s="718"/>
      <c r="F11" s="718"/>
      <c r="G11" s="718"/>
      <c r="H11" s="573"/>
      <c r="I11"/>
      <c r="J11"/>
      <c r="K11"/>
      <c r="L11"/>
    </row>
    <row r="12" spans="1:13" ht="31.5" x14ac:dyDescent="0.25">
      <c r="A12" s="718"/>
      <c r="B12" s="718" t="s">
        <v>221</v>
      </c>
      <c r="C12" s="718">
        <v>11</v>
      </c>
      <c r="D12" s="718"/>
      <c r="E12" s="718"/>
      <c r="F12" s="718"/>
      <c r="G12" s="718"/>
      <c r="H12" s="574"/>
      <c r="I12"/>
      <c r="J12"/>
      <c r="K12"/>
      <c r="L12"/>
    </row>
    <row r="13" spans="1:13" ht="15.75" x14ac:dyDescent="0.25">
      <c r="A13" s="813"/>
      <c r="B13" s="813"/>
      <c r="C13" s="813"/>
      <c r="D13" s="813"/>
      <c r="E13" s="813"/>
      <c r="F13" s="813"/>
      <c r="G13" s="813"/>
      <c r="H13" s="573"/>
      <c r="I13"/>
      <c r="J13"/>
      <c r="K13"/>
      <c r="L13"/>
    </row>
    <row r="14" spans="1:13" ht="15.75" x14ac:dyDescent="0.25">
      <c r="A14" s="805"/>
      <c r="B14" s="805"/>
      <c r="C14" s="805"/>
      <c r="D14" s="805"/>
      <c r="E14" s="805"/>
      <c r="F14" s="805"/>
      <c r="G14" s="805"/>
      <c r="H14" s="574"/>
      <c r="I14"/>
      <c r="J14"/>
      <c r="K14"/>
      <c r="L14"/>
    </row>
    <row r="15" spans="1:13" ht="15.75" x14ac:dyDescent="0.25">
      <c r="A15" s="804"/>
      <c r="B15" s="804"/>
      <c r="C15" s="804"/>
      <c r="D15" s="804"/>
      <c r="E15" s="804"/>
      <c r="F15" s="804"/>
      <c r="G15" s="804"/>
      <c r="H15" s="804"/>
      <c r="I15"/>
      <c r="J15"/>
      <c r="K15"/>
      <c r="L15"/>
    </row>
    <row r="16" spans="1:13" ht="15.75" x14ac:dyDescent="0.25">
      <c r="A16" s="575"/>
      <c r="B16" s="572"/>
      <c r="C16" s="572"/>
      <c r="D16" s="572"/>
      <c r="E16" s="572"/>
      <c r="F16" s="572"/>
      <c r="G16" s="572"/>
      <c r="H16" s="572"/>
      <c r="I16"/>
      <c r="J16"/>
      <c r="K16"/>
      <c r="L16"/>
      <c r="M16"/>
    </row>
    <row r="17" spans="1:13" ht="15.75" x14ac:dyDescent="0.25">
      <c r="A17" s="575"/>
      <c r="B17" s="572"/>
      <c r="C17" s="572"/>
      <c r="D17" s="572"/>
      <c r="E17" s="572"/>
      <c r="F17" s="572"/>
      <c r="G17" s="572"/>
      <c r="H17" s="572"/>
      <c r="I17"/>
      <c r="J17"/>
      <c r="K17"/>
      <c r="L17"/>
      <c r="M17"/>
    </row>
    <row r="18" spans="1:13" ht="15.75" x14ac:dyDescent="0.25">
      <c r="A18" s="575"/>
      <c r="B18" s="572"/>
      <c r="C18" s="572"/>
      <c r="D18" s="572"/>
      <c r="E18" s="572"/>
      <c r="F18" s="572"/>
      <c r="G18" s="572"/>
      <c r="H18" s="572"/>
      <c r="I18"/>
      <c r="J18"/>
      <c r="K18"/>
      <c r="L18"/>
      <c r="M18"/>
    </row>
    <row r="19" spans="1:13" ht="15.75" x14ac:dyDescent="0.25">
      <c r="A19" s="805"/>
      <c r="B19" s="805"/>
      <c r="C19" s="805"/>
      <c r="D19" s="805"/>
      <c r="E19" s="805"/>
      <c r="F19" s="805"/>
      <c r="G19" s="805"/>
      <c r="H19" s="805"/>
      <c r="I19"/>
      <c r="J19"/>
      <c r="K19"/>
      <c r="L19"/>
      <c r="M19"/>
    </row>
    <row r="20" spans="1:13" ht="15.75" x14ac:dyDescent="0.25">
      <c r="A20" s="805"/>
      <c r="B20" s="805"/>
      <c r="C20" s="805"/>
      <c r="D20" s="805"/>
      <c r="E20" s="805"/>
      <c r="F20" s="805"/>
      <c r="G20" s="805"/>
      <c r="H20" s="573"/>
      <c r="I20"/>
      <c r="J20"/>
      <c r="K20"/>
      <c r="L20"/>
      <c r="M20"/>
    </row>
    <row r="25" spans="1:13" ht="37.5" customHeight="1" x14ac:dyDescent="0.2">
      <c r="A25" s="806" t="s">
        <v>199</v>
      </c>
      <c r="B25" s="806"/>
      <c r="C25" s="806"/>
      <c r="D25" s="806"/>
      <c r="E25" s="806"/>
      <c r="F25" s="806"/>
      <c r="G25" s="576"/>
      <c r="H25" s="576"/>
      <c r="I25" s="576"/>
      <c r="J25" s="576"/>
      <c r="K25" s="576"/>
      <c r="L25" s="576"/>
      <c r="M25" s="576"/>
    </row>
    <row r="26" spans="1:13" ht="33" customHeight="1" x14ac:dyDescent="0.2">
      <c r="A26" s="803" t="s">
        <v>200</v>
      </c>
      <c r="B26" s="803"/>
      <c r="C26" s="803"/>
      <c r="D26" s="803"/>
      <c r="E26" s="803"/>
      <c r="F26" s="803"/>
      <c r="G26" s="577"/>
      <c r="H26" s="577"/>
      <c r="I26" s="577"/>
      <c r="J26" s="577"/>
      <c r="K26" s="577"/>
      <c r="L26" s="577"/>
      <c r="M26" s="577"/>
    </row>
    <row r="27" spans="1:13" ht="32.25" customHeight="1" x14ac:dyDescent="0.2">
      <c r="A27" s="803" t="s">
        <v>201</v>
      </c>
      <c r="B27" s="803"/>
      <c r="C27" s="803"/>
      <c r="D27" s="803"/>
      <c r="E27" s="803"/>
      <c r="F27" s="803"/>
      <c r="G27" s="577"/>
      <c r="H27" s="577"/>
      <c r="I27" s="577"/>
      <c r="J27" s="577"/>
      <c r="K27" s="577"/>
      <c r="L27" s="577"/>
      <c r="M27" s="577"/>
    </row>
    <row r="28" spans="1:13" ht="30" customHeight="1" x14ac:dyDescent="0.2">
      <c r="A28" s="803" t="s">
        <v>202</v>
      </c>
      <c r="B28" s="803"/>
      <c r="C28" s="803"/>
      <c r="D28" s="803"/>
      <c r="E28" s="803"/>
      <c r="F28" s="803"/>
      <c r="G28" s="577"/>
      <c r="H28" s="577"/>
      <c r="I28" s="577"/>
      <c r="J28" s="577"/>
      <c r="K28" s="577"/>
      <c r="L28" s="577"/>
      <c r="M28" s="577"/>
    </row>
  </sheetData>
  <mergeCells count="17">
    <mergeCell ref="A14:G14"/>
    <mergeCell ref="A1:F1"/>
    <mergeCell ref="A2:F2"/>
    <mergeCell ref="A3:F3"/>
    <mergeCell ref="A4:F4"/>
    <mergeCell ref="A5:F5"/>
    <mergeCell ref="C6:F6"/>
    <mergeCell ref="C7:D7"/>
    <mergeCell ref="A8:B8"/>
    <mergeCell ref="A13:G13"/>
    <mergeCell ref="A28:F28"/>
    <mergeCell ref="A15:H15"/>
    <mergeCell ref="A19:H19"/>
    <mergeCell ref="A20:G20"/>
    <mergeCell ref="A25:F25"/>
    <mergeCell ref="A26:F26"/>
    <mergeCell ref="A27:F27"/>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42"/>
  <sheetViews>
    <sheetView zoomScaleNormal="100" zoomScaleSheetLayoutView="100" workbookViewId="0">
      <selection sqref="A1:O1"/>
    </sheetView>
  </sheetViews>
  <sheetFormatPr defaultRowHeight="12.75" x14ac:dyDescent="0.2"/>
  <cols>
    <col min="1" max="1" width="2.7109375" style="8" customWidth="1"/>
    <col min="2" max="2" width="2.7109375" style="40" customWidth="1"/>
    <col min="3" max="3" width="2.85546875" style="8" customWidth="1"/>
    <col min="4" max="4" width="29.7109375" style="8" customWidth="1"/>
    <col min="5" max="5" width="3.7109375" style="40" customWidth="1"/>
    <col min="6" max="6" width="2.7109375" style="41" customWidth="1"/>
    <col min="7" max="7" width="9.140625" style="40" customWidth="1"/>
    <col min="8" max="8" width="10.140625" style="208" customWidth="1"/>
    <col min="9" max="9" width="10" style="208" customWidth="1"/>
    <col min="10" max="10" width="10.140625" style="209" customWidth="1"/>
    <col min="11" max="11" width="26.7109375" style="210" customWidth="1"/>
    <col min="12" max="12" width="6.28515625" style="40" customWidth="1"/>
    <col min="13" max="13" width="7" style="40" customWidth="1"/>
    <col min="14" max="14" width="17.5703125" style="210" customWidth="1"/>
    <col min="15" max="15" width="17.5703125" style="211" customWidth="1"/>
    <col min="16" max="16" width="9.140625" style="8"/>
    <col min="17" max="17" width="9.140625" style="209"/>
    <col min="18" max="16384" width="9.140625" style="8"/>
  </cols>
  <sheetData>
    <row r="1" spans="1:20" ht="15.75" x14ac:dyDescent="0.25">
      <c r="A1" s="1116" t="s">
        <v>169</v>
      </c>
      <c r="B1" s="1116"/>
      <c r="C1" s="1116"/>
      <c r="D1" s="1116"/>
      <c r="E1" s="1116"/>
      <c r="F1" s="1116"/>
      <c r="G1" s="1116"/>
      <c r="H1" s="1116"/>
      <c r="I1" s="1116"/>
      <c r="J1" s="1116"/>
      <c r="K1" s="1116"/>
      <c r="L1" s="1116"/>
      <c r="M1" s="1116"/>
      <c r="N1" s="1116"/>
      <c r="O1" s="1116"/>
      <c r="P1" s="719"/>
      <c r="Q1" s="719"/>
    </row>
    <row r="2" spans="1:20" s="9" customFormat="1" ht="18.75" customHeight="1" x14ac:dyDescent="0.25">
      <c r="A2" s="1117" t="s">
        <v>170</v>
      </c>
      <c r="B2" s="1117"/>
      <c r="C2" s="1117"/>
      <c r="D2" s="1117"/>
      <c r="E2" s="1117"/>
      <c r="F2" s="1117"/>
      <c r="G2" s="1117"/>
      <c r="H2" s="1117"/>
      <c r="I2" s="1117"/>
      <c r="J2" s="1117"/>
      <c r="K2" s="1117"/>
      <c r="L2" s="1117"/>
      <c r="M2" s="1117"/>
      <c r="N2" s="1117"/>
      <c r="O2" s="1117"/>
      <c r="P2" s="720"/>
      <c r="Q2" s="720"/>
    </row>
    <row r="3" spans="1:20" s="9" customFormat="1" ht="13.5" thickBot="1" x14ac:dyDescent="0.3">
      <c r="A3" s="878"/>
      <c r="B3" s="878"/>
      <c r="C3" s="878"/>
      <c r="D3" s="878"/>
      <c r="E3" s="878"/>
      <c r="F3" s="878"/>
      <c r="G3" s="878"/>
      <c r="H3" s="878"/>
      <c r="I3" s="878"/>
      <c r="J3" s="878"/>
      <c r="K3" s="878"/>
      <c r="L3" s="878"/>
      <c r="M3" s="878"/>
      <c r="N3" s="878"/>
      <c r="O3" s="878"/>
      <c r="Q3" s="254"/>
    </row>
    <row r="4" spans="1:20" s="10" customFormat="1" ht="12.75" customHeight="1" x14ac:dyDescent="0.25">
      <c r="A4" s="840" t="s">
        <v>0</v>
      </c>
      <c r="B4" s="843" t="s">
        <v>1</v>
      </c>
      <c r="C4" s="846" t="s">
        <v>2</v>
      </c>
      <c r="D4" s="890" t="s">
        <v>3</v>
      </c>
      <c r="E4" s="893" t="s">
        <v>4</v>
      </c>
      <c r="F4" s="898" t="s">
        <v>5</v>
      </c>
      <c r="G4" s="901" t="s">
        <v>6</v>
      </c>
      <c r="H4" s="869" t="s">
        <v>171</v>
      </c>
      <c r="I4" s="870"/>
      <c r="J4" s="871"/>
      <c r="K4" s="815" t="s">
        <v>175</v>
      </c>
      <c r="L4" s="816"/>
      <c r="M4" s="817"/>
      <c r="N4" s="822" t="s">
        <v>179</v>
      </c>
      <c r="O4" s="825" t="s">
        <v>180</v>
      </c>
      <c r="Q4" s="112"/>
    </row>
    <row r="5" spans="1:20" s="10" customFormat="1" ht="12" customHeight="1" x14ac:dyDescent="0.25">
      <c r="A5" s="841"/>
      <c r="B5" s="844"/>
      <c r="C5" s="847"/>
      <c r="D5" s="891"/>
      <c r="E5" s="894"/>
      <c r="F5" s="899"/>
      <c r="G5" s="902"/>
      <c r="H5" s="872" t="s">
        <v>172</v>
      </c>
      <c r="I5" s="874" t="s">
        <v>173</v>
      </c>
      <c r="J5" s="876" t="s">
        <v>174</v>
      </c>
      <c r="K5" s="896" t="s">
        <v>178</v>
      </c>
      <c r="L5" s="818" t="s">
        <v>176</v>
      </c>
      <c r="M5" s="820" t="s">
        <v>177</v>
      </c>
      <c r="N5" s="823"/>
      <c r="O5" s="826"/>
      <c r="Q5" s="112"/>
    </row>
    <row r="6" spans="1:20" s="10" customFormat="1" ht="81" customHeight="1" thickBot="1" x14ac:dyDescent="0.3">
      <c r="A6" s="842"/>
      <c r="B6" s="845"/>
      <c r="C6" s="848"/>
      <c r="D6" s="892"/>
      <c r="E6" s="895"/>
      <c r="F6" s="900"/>
      <c r="G6" s="903"/>
      <c r="H6" s="873"/>
      <c r="I6" s="875"/>
      <c r="J6" s="877"/>
      <c r="K6" s="897"/>
      <c r="L6" s="819"/>
      <c r="M6" s="821"/>
      <c r="N6" s="824"/>
      <c r="O6" s="827"/>
      <c r="Q6" s="112"/>
    </row>
    <row r="7" spans="1:20" s="9" customFormat="1" x14ac:dyDescent="0.25">
      <c r="A7" s="830" t="s">
        <v>117</v>
      </c>
      <c r="B7" s="831"/>
      <c r="C7" s="831"/>
      <c r="D7" s="831"/>
      <c r="E7" s="831"/>
      <c r="F7" s="831"/>
      <c r="G7" s="831"/>
      <c r="H7" s="831"/>
      <c r="I7" s="831"/>
      <c r="J7" s="831"/>
      <c r="K7" s="831"/>
      <c r="L7" s="831"/>
      <c r="M7" s="831"/>
      <c r="N7" s="831"/>
      <c r="O7" s="832"/>
      <c r="Q7" s="254"/>
    </row>
    <row r="8" spans="1:20" s="9" customFormat="1" ht="13.5" thickBot="1" x14ac:dyDescent="0.3">
      <c r="A8" s="833" t="s">
        <v>7</v>
      </c>
      <c r="B8" s="834"/>
      <c r="C8" s="834"/>
      <c r="D8" s="834"/>
      <c r="E8" s="834"/>
      <c r="F8" s="834"/>
      <c r="G8" s="834"/>
      <c r="H8" s="834"/>
      <c r="I8" s="834"/>
      <c r="J8" s="834"/>
      <c r="K8" s="834"/>
      <c r="L8" s="834"/>
      <c r="M8" s="834"/>
      <c r="N8" s="834"/>
      <c r="O8" s="835"/>
      <c r="Q8" s="254"/>
      <c r="T8" s="10"/>
    </row>
    <row r="9" spans="1:20" s="10" customFormat="1" ht="28.5" customHeight="1" x14ac:dyDescent="0.25">
      <c r="A9" s="538" t="s">
        <v>8</v>
      </c>
      <c r="B9" s="454" t="s">
        <v>9</v>
      </c>
      <c r="C9" s="455"/>
      <c r="D9" s="455"/>
      <c r="E9" s="455"/>
      <c r="F9" s="455"/>
      <c r="G9" s="455"/>
      <c r="H9" s="455"/>
      <c r="I9" s="455"/>
      <c r="J9" s="455"/>
      <c r="K9" s="479" t="s">
        <v>181</v>
      </c>
      <c r="L9" s="536">
        <v>8</v>
      </c>
      <c r="M9" s="600">
        <v>8</v>
      </c>
      <c r="N9" s="614"/>
      <c r="O9" s="597"/>
      <c r="Q9" s="112"/>
    </row>
    <row r="10" spans="1:20" s="10" customFormat="1" ht="41.25" customHeight="1" x14ac:dyDescent="0.25">
      <c r="A10" s="539"/>
      <c r="B10" s="456"/>
      <c r="C10" s="457"/>
      <c r="D10" s="457"/>
      <c r="E10" s="457"/>
      <c r="F10" s="457"/>
      <c r="G10" s="457"/>
      <c r="H10" s="457"/>
      <c r="I10" s="457"/>
      <c r="J10" s="457"/>
      <c r="K10" s="480" t="s">
        <v>182</v>
      </c>
      <c r="L10" s="537">
        <v>98</v>
      </c>
      <c r="M10" s="601">
        <v>100</v>
      </c>
      <c r="N10" s="615" t="s">
        <v>229</v>
      </c>
      <c r="O10" s="598"/>
      <c r="Q10" s="112"/>
    </row>
    <row r="11" spans="1:20" s="10" customFormat="1" ht="66" customHeight="1" x14ac:dyDescent="0.25">
      <c r="A11" s="539"/>
      <c r="B11" s="456"/>
      <c r="C11" s="457"/>
      <c r="D11" s="457"/>
      <c r="E11" s="457"/>
      <c r="F11" s="457"/>
      <c r="G11" s="457"/>
      <c r="H11" s="457"/>
      <c r="I11" s="457"/>
      <c r="J11" s="457"/>
      <c r="K11" s="481" t="s">
        <v>183</v>
      </c>
      <c r="L11" s="537">
        <v>30</v>
      </c>
      <c r="M11" s="601">
        <v>56</v>
      </c>
      <c r="N11" s="615" t="s">
        <v>230</v>
      </c>
      <c r="O11" s="605" t="s">
        <v>231</v>
      </c>
      <c r="Q11" s="112"/>
    </row>
    <row r="12" spans="1:20" s="10" customFormat="1" ht="91.5" customHeight="1" x14ac:dyDescent="0.25">
      <c r="A12" s="539"/>
      <c r="B12" s="456"/>
      <c r="C12" s="457"/>
      <c r="D12" s="457"/>
      <c r="E12" s="457"/>
      <c r="F12" s="457"/>
      <c r="G12" s="457"/>
      <c r="H12" s="457"/>
      <c r="I12" s="457"/>
      <c r="J12" s="457"/>
      <c r="K12" s="480" t="s">
        <v>189</v>
      </c>
      <c r="L12" s="537">
        <v>1</v>
      </c>
      <c r="M12" s="601">
        <v>1</v>
      </c>
      <c r="N12" s="616"/>
      <c r="O12" s="598"/>
      <c r="Q12" s="112"/>
    </row>
    <row r="13" spans="1:20" s="10" customFormat="1" ht="92.25" customHeight="1" x14ac:dyDescent="0.25">
      <c r="A13" s="541"/>
      <c r="B13" s="542"/>
      <c r="C13" s="543"/>
      <c r="D13" s="543"/>
      <c r="E13" s="543"/>
      <c r="F13" s="543"/>
      <c r="G13" s="543"/>
      <c r="H13" s="543"/>
      <c r="I13" s="543"/>
      <c r="J13" s="543"/>
      <c r="K13" s="760" t="s">
        <v>190</v>
      </c>
      <c r="L13" s="537">
        <v>140</v>
      </c>
      <c r="M13" s="601">
        <v>125</v>
      </c>
      <c r="N13" s="677" t="s">
        <v>232</v>
      </c>
      <c r="O13" s="676"/>
      <c r="Q13" s="112"/>
    </row>
    <row r="14" spans="1:20" s="10" customFormat="1" ht="141.75" customHeight="1" x14ac:dyDescent="0.25">
      <c r="A14" s="539"/>
      <c r="B14" s="456"/>
      <c r="C14" s="457"/>
      <c r="D14" s="457"/>
      <c r="E14" s="457"/>
      <c r="F14" s="457"/>
      <c r="G14" s="457"/>
      <c r="H14" s="457"/>
      <c r="I14" s="457"/>
      <c r="J14" s="457"/>
      <c r="K14" s="758" t="s">
        <v>205</v>
      </c>
      <c r="L14" s="540">
        <v>20</v>
      </c>
      <c r="M14" s="602">
        <v>43</v>
      </c>
      <c r="N14" s="759" t="s">
        <v>235</v>
      </c>
      <c r="O14" s="606" t="s">
        <v>233</v>
      </c>
      <c r="Q14" s="112"/>
    </row>
    <row r="15" spans="1:20" s="10" customFormat="1" ht="66.75" customHeight="1" x14ac:dyDescent="0.25">
      <c r="A15" s="539"/>
      <c r="B15" s="456"/>
      <c r="C15" s="457"/>
      <c r="D15" s="457"/>
      <c r="E15" s="457"/>
      <c r="F15" s="457"/>
      <c r="G15" s="457"/>
      <c r="H15" s="457"/>
      <c r="I15" s="457"/>
      <c r="J15" s="478"/>
      <c r="K15" s="480" t="s">
        <v>184</v>
      </c>
      <c r="L15" s="537">
        <v>50</v>
      </c>
      <c r="M15" s="601">
        <v>65</v>
      </c>
      <c r="N15" s="859" t="s">
        <v>236</v>
      </c>
      <c r="O15" s="860"/>
      <c r="Q15" s="112"/>
    </row>
    <row r="16" spans="1:20" s="10" customFormat="1" ht="117.75" customHeight="1" x14ac:dyDescent="0.25">
      <c r="A16" s="539"/>
      <c r="B16" s="456"/>
      <c r="C16" s="457"/>
      <c r="D16" s="457"/>
      <c r="E16" s="457"/>
      <c r="F16" s="457"/>
      <c r="G16" s="457"/>
      <c r="H16" s="457"/>
      <c r="I16" s="457"/>
      <c r="J16" s="457"/>
      <c r="K16" s="481" t="s">
        <v>185</v>
      </c>
      <c r="L16" s="540">
        <v>5900</v>
      </c>
      <c r="M16" s="602">
        <v>5415</v>
      </c>
      <c r="N16" s="617"/>
      <c r="O16" s="606" t="s">
        <v>234</v>
      </c>
      <c r="Q16" s="112"/>
    </row>
    <row r="17" spans="1:17" s="10" customFormat="1" ht="39.75" customHeight="1" x14ac:dyDescent="0.25">
      <c r="A17" s="539"/>
      <c r="B17" s="456"/>
      <c r="C17" s="457"/>
      <c r="D17" s="457"/>
      <c r="E17" s="457"/>
      <c r="F17" s="457"/>
      <c r="G17" s="457"/>
      <c r="H17" s="457"/>
      <c r="I17" s="457"/>
      <c r="J17" s="457"/>
      <c r="K17" s="480" t="s">
        <v>186</v>
      </c>
      <c r="L17" s="537">
        <v>155</v>
      </c>
      <c r="M17" s="601">
        <v>134</v>
      </c>
      <c r="N17" s="618"/>
      <c r="O17" s="605" t="s">
        <v>222</v>
      </c>
      <c r="Q17" s="112"/>
    </row>
    <row r="18" spans="1:17" s="10" customFormat="1" ht="57.75" customHeight="1" x14ac:dyDescent="0.25">
      <c r="A18" s="539"/>
      <c r="B18" s="456"/>
      <c r="C18" s="457"/>
      <c r="D18" s="457"/>
      <c r="E18" s="457"/>
      <c r="F18" s="457"/>
      <c r="G18" s="457"/>
      <c r="H18" s="457"/>
      <c r="I18" s="457"/>
      <c r="J18" s="457"/>
      <c r="K18" s="480" t="s">
        <v>187</v>
      </c>
      <c r="L18" s="537">
        <v>8</v>
      </c>
      <c r="M18" s="601">
        <v>9</v>
      </c>
      <c r="N18" s="616"/>
      <c r="O18" s="598"/>
      <c r="Q18" s="112"/>
    </row>
    <row r="19" spans="1:17" s="10" customFormat="1" ht="54" customHeight="1" x14ac:dyDescent="0.25">
      <c r="A19" s="541"/>
      <c r="B19" s="542"/>
      <c r="C19" s="543"/>
      <c r="D19" s="543"/>
      <c r="E19" s="543"/>
      <c r="F19" s="543"/>
      <c r="G19" s="543"/>
      <c r="H19" s="543"/>
      <c r="I19" s="543"/>
      <c r="J19" s="766"/>
      <c r="K19" s="760" t="s">
        <v>188</v>
      </c>
      <c r="L19" s="537">
        <v>84</v>
      </c>
      <c r="M19" s="601">
        <v>91</v>
      </c>
      <c r="N19" s="616"/>
      <c r="O19" s="598"/>
      <c r="Q19" s="112"/>
    </row>
    <row r="20" spans="1:17" s="10" customFormat="1" ht="32.25" customHeight="1" thickBot="1" x14ac:dyDescent="0.3">
      <c r="A20" s="477"/>
      <c r="B20" s="458"/>
      <c r="C20" s="459"/>
      <c r="D20" s="459"/>
      <c r="E20" s="459"/>
      <c r="F20" s="459"/>
      <c r="G20" s="457"/>
      <c r="H20" s="457"/>
      <c r="I20" s="457"/>
      <c r="J20" s="457"/>
      <c r="K20" s="761" t="s">
        <v>191</v>
      </c>
      <c r="L20" s="762">
        <v>40</v>
      </c>
      <c r="M20" s="763">
        <v>52</v>
      </c>
      <c r="N20" s="764"/>
      <c r="O20" s="765"/>
      <c r="P20" s="5"/>
      <c r="Q20" s="112"/>
    </row>
    <row r="21" spans="1:17" s="10" customFormat="1" ht="13.5" thickBot="1" x14ac:dyDescent="0.3">
      <c r="A21" s="460" t="s">
        <v>8</v>
      </c>
      <c r="B21" s="11" t="s">
        <v>8</v>
      </c>
      <c r="C21" s="836" t="s">
        <v>10</v>
      </c>
      <c r="D21" s="836"/>
      <c r="E21" s="836"/>
      <c r="F21" s="836"/>
      <c r="G21" s="837"/>
      <c r="H21" s="837"/>
      <c r="I21" s="837"/>
      <c r="J21" s="837"/>
      <c r="K21" s="838"/>
      <c r="L21" s="838"/>
      <c r="M21" s="838"/>
      <c r="N21" s="838"/>
      <c r="O21" s="839"/>
      <c r="Q21" s="112"/>
    </row>
    <row r="22" spans="1:17" s="10" customFormat="1" ht="44.25" customHeight="1" x14ac:dyDescent="0.25">
      <c r="A22" s="461" t="s">
        <v>8</v>
      </c>
      <c r="B22" s="12" t="s">
        <v>8</v>
      </c>
      <c r="C22" s="289" t="s">
        <v>8</v>
      </c>
      <c r="D22" s="881" t="s">
        <v>53</v>
      </c>
      <c r="E22" s="42"/>
      <c r="F22" s="293" t="s">
        <v>21</v>
      </c>
      <c r="G22" s="94" t="s">
        <v>12</v>
      </c>
      <c r="H22" s="333">
        <v>1102626</v>
      </c>
      <c r="I22" s="223">
        <v>991856</v>
      </c>
      <c r="J22" s="283">
        <v>639077</v>
      </c>
      <c r="K22" s="330" t="s">
        <v>224</v>
      </c>
      <c r="L22" s="485">
        <v>5</v>
      </c>
      <c r="M22" s="607">
        <v>5</v>
      </c>
      <c r="N22" s="619"/>
      <c r="O22" s="608"/>
      <c r="P22" s="112"/>
      <c r="Q22" s="112"/>
    </row>
    <row r="23" spans="1:17" s="10" customFormat="1" ht="66" customHeight="1" x14ac:dyDescent="0.25">
      <c r="A23" s="462"/>
      <c r="B23" s="14"/>
      <c r="C23" s="303"/>
      <c r="D23" s="887"/>
      <c r="E23" s="43"/>
      <c r="F23" s="86"/>
      <c r="G23" s="87"/>
      <c r="H23" s="334"/>
      <c r="I23" s="423"/>
      <c r="J23" s="282"/>
      <c r="K23" s="680" t="s">
        <v>223</v>
      </c>
      <c r="L23" s="681">
        <f>183-8</f>
        <v>175</v>
      </c>
      <c r="M23" s="682">
        <v>171</v>
      </c>
      <c r="N23" s="683"/>
      <c r="O23" s="684" t="s">
        <v>237</v>
      </c>
      <c r="P23" s="112"/>
      <c r="Q23" s="112"/>
    </row>
    <row r="24" spans="1:17" s="10" customFormat="1" ht="12.75" customHeight="1" x14ac:dyDescent="0.25">
      <c r="A24" s="462"/>
      <c r="B24" s="14"/>
      <c r="C24" s="303"/>
      <c r="D24" s="887"/>
      <c r="E24" s="43"/>
      <c r="F24" s="86"/>
      <c r="G24" s="87"/>
      <c r="H24" s="334"/>
      <c r="I24" s="220"/>
      <c r="J24" s="217"/>
      <c r="K24" s="853" t="s">
        <v>239</v>
      </c>
      <c r="L24" s="612">
        <v>50</v>
      </c>
      <c r="M24" s="613">
        <v>0</v>
      </c>
      <c r="N24" s="1079" t="s">
        <v>238</v>
      </c>
      <c r="O24" s="1080"/>
      <c r="P24" s="112"/>
      <c r="Q24" s="112"/>
    </row>
    <row r="25" spans="1:17" s="10" customFormat="1" ht="43.5" customHeight="1" x14ac:dyDescent="0.25">
      <c r="A25" s="462"/>
      <c r="B25" s="14"/>
      <c r="C25" s="303"/>
      <c r="D25" s="887"/>
      <c r="E25" s="43"/>
      <c r="F25" s="86"/>
      <c r="G25" s="87"/>
      <c r="H25" s="334"/>
      <c r="I25" s="220"/>
      <c r="J25" s="217"/>
      <c r="K25" s="854"/>
      <c r="L25" s="678"/>
      <c r="M25" s="679"/>
      <c r="N25" s="1118"/>
      <c r="O25" s="1119"/>
      <c r="Q25" s="112"/>
    </row>
    <row r="26" spans="1:17" s="10" customFormat="1" ht="88.5" customHeight="1" x14ac:dyDescent="0.25">
      <c r="A26" s="462"/>
      <c r="B26" s="14"/>
      <c r="C26" s="303"/>
      <c r="D26" s="98"/>
      <c r="E26" s="43"/>
      <c r="F26" s="86"/>
      <c r="G26" s="4" t="s">
        <v>22</v>
      </c>
      <c r="H26" s="335">
        <v>6221849</v>
      </c>
      <c r="I26" s="237">
        <f>6013508-47340-337557-15000</f>
        <v>5613611</v>
      </c>
      <c r="J26" s="284">
        <v>3188674</v>
      </c>
      <c r="K26" s="685" t="s">
        <v>94</v>
      </c>
      <c r="L26" s="686">
        <v>3500</v>
      </c>
      <c r="M26" s="687">
        <v>2825</v>
      </c>
      <c r="N26" s="688"/>
      <c r="O26" s="1157" t="s">
        <v>240</v>
      </c>
      <c r="Q26" s="112"/>
    </row>
    <row r="27" spans="1:17" s="10" customFormat="1" ht="56.25" customHeight="1" thickBot="1" x14ac:dyDescent="0.3">
      <c r="A27" s="462"/>
      <c r="B27" s="14"/>
      <c r="C27" s="303"/>
      <c r="D27" s="291"/>
      <c r="E27" s="43"/>
      <c r="F27" s="86"/>
      <c r="G27" s="59" t="s">
        <v>13</v>
      </c>
      <c r="H27" s="92">
        <f>SUM(H22:H26)</f>
        <v>7324475</v>
      </c>
      <c r="I27" s="221">
        <f>SUM(I22:I26)</f>
        <v>6605467</v>
      </c>
      <c r="J27" s="221">
        <f>SUM(J22:J26)</f>
        <v>3827751</v>
      </c>
      <c r="K27" s="680" t="s">
        <v>93</v>
      </c>
      <c r="L27" s="681">
        <v>18220</v>
      </c>
      <c r="M27" s="682">
        <v>5575</v>
      </c>
      <c r="N27" s="689"/>
      <c r="O27" s="1158"/>
      <c r="Q27" s="112"/>
    </row>
    <row r="28" spans="1:17" s="10" customFormat="1" ht="41.25" customHeight="1" x14ac:dyDescent="0.25">
      <c r="A28" s="461" t="s">
        <v>8</v>
      </c>
      <c r="B28" s="12" t="s">
        <v>8</v>
      </c>
      <c r="C28" s="289" t="s">
        <v>14</v>
      </c>
      <c r="D28" s="855" t="s">
        <v>54</v>
      </c>
      <c r="E28" s="42"/>
      <c r="F28" s="293" t="s">
        <v>21</v>
      </c>
      <c r="G28" s="4" t="s">
        <v>12</v>
      </c>
      <c r="H28" s="336">
        <v>1561132</v>
      </c>
      <c r="I28" s="222">
        <v>1561132</v>
      </c>
      <c r="J28" s="368">
        <v>1359683</v>
      </c>
      <c r="K28" s="857" t="s">
        <v>208</v>
      </c>
      <c r="L28" s="488">
        <v>464</v>
      </c>
      <c r="M28" s="411">
        <v>598</v>
      </c>
      <c r="N28" s="991" t="s">
        <v>241</v>
      </c>
      <c r="O28" s="1163"/>
      <c r="Q28" s="112"/>
    </row>
    <row r="29" spans="1:17" s="10" customFormat="1" ht="15.75" customHeight="1" thickBot="1" x14ac:dyDescent="0.3">
      <c r="A29" s="462"/>
      <c r="B29" s="14"/>
      <c r="C29" s="303"/>
      <c r="D29" s="856"/>
      <c r="E29" s="43"/>
      <c r="F29" s="86"/>
      <c r="G29" s="59" t="s">
        <v>13</v>
      </c>
      <c r="H29" s="92">
        <f>H28</f>
        <v>1561132</v>
      </c>
      <c r="I29" s="221">
        <f>I28</f>
        <v>1561132</v>
      </c>
      <c r="J29" s="140">
        <f>SUM(J28:J28)</f>
        <v>1359683</v>
      </c>
      <c r="K29" s="858"/>
      <c r="L29" s="594"/>
      <c r="M29" s="596"/>
      <c r="N29" s="993"/>
      <c r="O29" s="1164"/>
      <c r="Q29" s="112"/>
    </row>
    <row r="30" spans="1:17" s="10" customFormat="1" ht="27" customHeight="1" x14ac:dyDescent="0.25">
      <c r="A30" s="461" t="s">
        <v>8</v>
      </c>
      <c r="B30" s="12" t="s">
        <v>8</v>
      </c>
      <c r="C30" s="322" t="s">
        <v>17</v>
      </c>
      <c r="D30" s="855" t="s">
        <v>55</v>
      </c>
      <c r="E30" s="42"/>
      <c r="F30" s="331" t="s">
        <v>21</v>
      </c>
      <c r="G30" s="85" t="s">
        <v>12</v>
      </c>
      <c r="H30" s="337">
        <v>171467</v>
      </c>
      <c r="I30" s="266">
        <v>171467</v>
      </c>
      <c r="J30" s="544">
        <v>171248</v>
      </c>
      <c r="K30" s="857" t="s">
        <v>56</v>
      </c>
      <c r="L30" s="904">
        <v>17</v>
      </c>
      <c r="M30" s="849">
        <v>17</v>
      </c>
      <c r="N30" s="622"/>
      <c r="O30" s="851"/>
      <c r="Q30" s="112"/>
    </row>
    <row r="31" spans="1:17" s="10" customFormat="1" ht="13.5" thickBot="1" x14ac:dyDescent="0.3">
      <c r="A31" s="463"/>
      <c r="B31" s="17"/>
      <c r="C31" s="323"/>
      <c r="D31" s="856"/>
      <c r="E31" s="78"/>
      <c r="F31" s="332"/>
      <c r="G31" s="59" t="s">
        <v>13</v>
      </c>
      <c r="H31" s="92">
        <f>H30</f>
        <v>171467</v>
      </c>
      <c r="I31" s="221">
        <f>I30</f>
        <v>171467</v>
      </c>
      <c r="J31" s="127">
        <f>+J30</f>
        <v>171248</v>
      </c>
      <c r="K31" s="858"/>
      <c r="L31" s="905"/>
      <c r="M31" s="850"/>
      <c r="N31" s="623"/>
      <c r="O31" s="852"/>
      <c r="Q31" s="112"/>
    </row>
    <row r="32" spans="1:17" s="10" customFormat="1" ht="129.75" customHeight="1" x14ac:dyDescent="0.25">
      <c r="A32" s="461" t="s">
        <v>8</v>
      </c>
      <c r="B32" s="12" t="s">
        <v>8</v>
      </c>
      <c r="C32" s="289" t="s">
        <v>19</v>
      </c>
      <c r="D32" s="881" t="s">
        <v>57</v>
      </c>
      <c r="E32" s="42"/>
      <c r="F32" s="293" t="s">
        <v>21</v>
      </c>
      <c r="G32" s="85" t="s">
        <v>12</v>
      </c>
      <c r="H32" s="337">
        <v>692974</v>
      </c>
      <c r="I32" s="266">
        <f>692974-51326-73609</f>
        <v>568039</v>
      </c>
      <c r="J32" s="369">
        <v>503405</v>
      </c>
      <c r="K32" s="885" t="s">
        <v>145</v>
      </c>
      <c r="L32" s="888">
        <v>2100</v>
      </c>
      <c r="M32" s="861">
        <v>1780</v>
      </c>
      <c r="N32" s="1159" t="s">
        <v>242</v>
      </c>
      <c r="O32" s="909" t="s">
        <v>206</v>
      </c>
      <c r="Q32" s="112"/>
    </row>
    <row r="33" spans="1:20" s="10" customFormat="1" ht="13.5" thickBot="1" x14ac:dyDescent="0.3">
      <c r="A33" s="463"/>
      <c r="B33" s="17"/>
      <c r="C33" s="290"/>
      <c r="D33" s="882"/>
      <c r="E33" s="78"/>
      <c r="F33" s="294"/>
      <c r="G33" s="59" t="s">
        <v>13</v>
      </c>
      <c r="H33" s="92">
        <f>H32</f>
        <v>692974</v>
      </c>
      <c r="I33" s="221">
        <f>I32</f>
        <v>568039</v>
      </c>
      <c r="J33" s="127">
        <f>+J32</f>
        <v>503405</v>
      </c>
      <c r="K33" s="886"/>
      <c r="L33" s="889"/>
      <c r="M33" s="862"/>
      <c r="N33" s="1160"/>
      <c r="O33" s="910"/>
      <c r="Q33" s="112"/>
    </row>
    <row r="34" spans="1:20" s="10" customFormat="1" ht="42.75" customHeight="1" x14ac:dyDescent="0.25">
      <c r="A34" s="911" t="s">
        <v>8</v>
      </c>
      <c r="B34" s="913" t="s">
        <v>8</v>
      </c>
      <c r="C34" s="879" t="s">
        <v>23</v>
      </c>
      <c r="D34" s="881" t="s">
        <v>15</v>
      </c>
      <c r="E34" s="883"/>
      <c r="F34" s="907" t="s">
        <v>21</v>
      </c>
      <c r="G34" s="94" t="s">
        <v>16</v>
      </c>
      <c r="H34" s="333">
        <v>10572000</v>
      </c>
      <c r="I34" s="223">
        <f>36503/3.4528*1000</f>
        <v>10572000</v>
      </c>
      <c r="J34" s="370">
        <v>11278796</v>
      </c>
      <c r="K34" s="330" t="s">
        <v>58</v>
      </c>
      <c r="L34" s="489">
        <v>6460</v>
      </c>
      <c r="M34" s="609">
        <v>6481</v>
      </c>
      <c r="N34" s="624"/>
      <c r="O34" s="425"/>
      <c r="Q34" s="112"/>
    </row>
    <row r="35" spans="1:20" s="10" customFormat="1" ht="13.5" thickBot="1" x14ac:dyDescent="0.3">
      <c r="A35" s="912"/>
      <c r="B35" s="914"/>
      <c r="C35" s="880"/>
      <c r="D35" s="882"/>
      <c r="E35" s="884"/>
      <c r="F35" s="908"/>
      <c r="G35" s="59" t="s">
        <v>13</v>
      </c>
      <c r="H35" s="92">
        <f>H34</f>
        <v>10572000</v>
      </c>
      <c r="I35" s="221">
        <f>I34</f>
        <v>10572000</v>
      </c>
      <c r="J35" s="127">
        <f>+J34</f>
        <v>11278796</v>
      </c>
      <c r="K35" s="483"/>
      <c r="L35" s="490"/>
      <c r="M35" s="610"/>
      <c r="N35" s="625"/>
      <c r="O35" s="611"/>
      <c r="Q35" s="112"/>
    </row>
    <row r="36" spans="1:20" s="10" customFormat="1" ht="69" customHeight="1" x14ac:dyDescent="0.25">
      <c r="A36" s="461" t="s">
        <v>8</v>
      </c>
      <c r="B36" s="12" t="s">
        <v>8</v>
      </c>
      <c r="C36" s="289" t="s">
        <v>31</v>
      </c>
      <c r="D36" s="881" t="s">
        <v>18</v>
      </c>
      <c r="E36" s="292"/>
      <c r="F36" s="96" t="s">
        <v>21</v>
      </c>
      <c r="G36" s="292" t="s">
        <v>16</v>
      </c>
      <c r="H36" s="338">
        <v>2601077</v>
      </c>
      <c r="I36" s="224">
        <f>8981/3.4528*1000</f>
        <v>2601077</v>
      </c>
      <c r="J36" s="544">
        <v>2146483</v>
      </c>
      <c r="K36" s="865" t="s">
        <v>58</v>
      </c>
      <c r="L36" s="867">
        <v>3457</v>
      </c>
      <c r="M36" s="930">
        <v>2912</v>
      </c>
      <c r="N36" s="690"/>
      <c r="O36" s="932" t="s">
        <v>243</v>
      </c>
      <c r="Q36" s="112"/>
    </row>
    <row r="37" spans="1:20" s="10" customFormat="1" ht="13.5" thickBot="1" x14ac:dyDescent="0.3">
      <c r="A37" s="463"/>
      <c r="B37" s="17"/>
      <c r="C37" s="290"/>
      <c r="D37" s="882"/>
      <c r="E37" s="78"/>
      <c r="F37" s="294"/>
      <c r="G37" s="59" t="s">
        <v>13</v>
      </c>
      <c r="H37" s="92">
        <f>H36</f>
        <v>2601077</v>
      </c>
      <c r="I37" s="221">
        <f>I36</f>
        <v>2601077</v>
      </c>
      <c r="J37" s="127">
        <f t="shared" ref="J37" si="0">+J36</f>
        <v>2146483</v>
      </c>
      <c r="K37" s="866"/>
      <c r="L37" s="868"/>
      <c r="M37" s="931"/>
      <c r="N37" s="691"/>
      <c r="O37" s="933"/>
      <c r="Q37" s="112"/>
    </row>
    <row r="38" spans="1:20" s="9" customFormat="1" ht="130.5" customHeight="1" x14ac:dyDescent="0.25">
      <c r="A38" s="911" t="s">
        <v>8</v>
      </c>
      <c r="B38" s="913" t="s">
        <v>8</v>
      </c>
      <c r="C38" s="950" t="s">
        <v>33</v>
      </c>
      <c r="D38" s="57" t="s">
        <v>20</v>
      </c>
      <c r="E38" s="757"/>
      <c r="F38" s="751" t="s">
        <v>21</v>
      </c>
      <c r="G38" s="97" t="s">
        <v>22</v>
      </c>
      <c r="H38" s="785">
        <v>154107</v>
      </c>
      <c r="I38" s="786">
        <f>532.1/3.4528*1000-2768</f>
        <v>151339</v>
      </c>
      <c r="J38" s="370">
        <v>99365</v>
      </c>
      <c r="K38" s="952" t="s">
        <v>207</v>
      </c>
      <c r="L38" s="888">
        <v>1983</v>
      </c>
      <c r="M38" s="861">
        <v>1631</v>
      </c>
      <c r="N38" s="1161"/>
      <c r="O38" s="932" t="s">
        <v>244</v>
      </c>
      <c r="Q38" s="254"/>
    </row>
    <row r="39" spans="1:20" s="10" customFormat="1" ht="13.5" thickBot="1" x14ac:dyDescent="0.3">
      <c r="A39" s="912"/>
      <c r="B39" s="914"/>
      <c r="C39" s="951"/>
      <c r="D39" s="787"/>
      <c r="E39" s="78"/>
      <c r="F39" s="753"/>
      <c r="G39" s="59" t="s">
        <v>13</v>
      </c>
      <c r="H39" s="92">
        <f>H38</f>
        <v>154107</v>
      </c>
      <c r="I39" s="221">
        <f>I38</f>
        <v>151339</v>
      </c>
      <c r="J39" s="127">
        <f t="shared" ref="J39" si="1">+J38</f>
        <v>99365</v>
      </c>
      <c r="K39" s="953"/>
      <c r="L39" s="889"/>
      <c r="M39" s="862"/>
      <c r="N39" s="1162"/>
      <c r="O39" s="933"/>
      <c r="Q39" s="112"/>
    </row>
    <row r="40" spans="1:20" s="10" customFormat="1" ht="66" customHeight="1" x14ac:dyDescent="0.25">
      <c r="A40" s="911" t="s">
        <v>8</v>
      </c>
      <c r="B40" s="913" t="s">
        <v>8</v>
      </c>
      <c r="C40" s="18" t="s">
        <v>59</v>
      </c>
      <c r="D40" s="881" t="s">
        <v>24</v>
      </c>
      <c r="E40" s="42"/>
      <c r="F40" s="70">
        <v>3</v>
      </c>
      <c r="G40" s="292" t="s">
        <v>22</v>
      </c>
      <c r="H40" s="338">
        <v>165112</v>
      </c>
      <c r="I40" s="224">
        <f>570.1/3.4528*1000-11672</f>
        <v>153440</v>
      </c>
      <c r="J40" s="371">
        <v>110061</v>
      </c>
      <c r="K40" s="692" t="s">
        <v>102</v>
      </c>
      <c r="L40" s="693">
        <v>4900</v>
      </c>
      <c r="M40" s="694">
        <v>1780</v>
      </c>
      <c r="N40" s="695"/>
      <c r="O40" s="909" t="s">
        <v>245</v>
      </c>
      <c r="Q40" s="112"/>
    </row>
    <row r="41" spans="1:20" s="10" customFormat="1" ht="16.5" customHeight="1" thickBot="1" x14ac:dyDescent="0.3">
      <c r="A41" s="912"/>
      <c r="B41" s="914"/>
      <c r="C41" s="19"/>
      <c r="D41" s="882"/>
      <c r="E41" s="43"/>
      <c r="F41" s="99"/>
      <c r="G41" s="216" t="s">
        <v>13</v>
      </c>
      <c r="H41" s="339">
        <f>H40</f>
        <v>165112</v>
      </c>
      <c r="I41" s="367">
        <f>I40</f>
        <v>153440</v>
      </c>
      <c r="J41" s="372">
        <f>+J40</f>
        <v>110061</v>
      </c>
      <c r="K41" s="696"/>
      <c r="L41" s="697"/>
      <c r="M41" s="698"/>
      <c r="N41" s="699"/>
      <c r="O41" s="910"/>
      <c r="Q41" s="112"/>
    </row>
    <row r="42" spans="1:20" s="9" customFormat="1" ht="13.5" thickBot="1" x14ac:dyDescent="0.3">
      <c r="A42" s="460" t="s">
        <v>8</v>
      </c>
      <c r="B42" s="11" t="s">
        <v>8</v>
      </c>
      <c r="C42" s="924" t="s">
        <v>25</v>
      </c>
      <c r="D42" s="925"/>
      <c r="E42" s="925"/>
      <c r="F42" s="925"/>
      <c r="G42" s="926"/>
      <c r="H42" s="373">
        <f>H41+H39+H37+H35+H33+H31+H29+H27</f>
        <v>23242344</v>
      </c>
      <c r="I42" s="226">
        <f>I41+I39+I37+I35+I33+I31+I29+I27</f>
        <v>22383961</v>
      </c>
      <c r="J42" s="251">
        <f>J41+J39+J37+J35+J33+J31+J29+J27</f>
        <v>19496792</v>
      </c>
      <c r="K42" s="927"/>
      <c r="L42" s="928"/>
      <c r="M42" s="928"/>
      <c r="N42" s="928"/>
      <c r="O42" s="929"/>
      <c r="Q42" s="254"/>
      <c r="R42" s="68"/>
      <c r="T42" s="10"/>
    </row>
    <row r="43" spans="1:20" s="9" customFormat="1" ht="13.5" thickBot="1" x14ac:dyDescent="0.3">
      <c r="A43" s="464" t="s">
        <v>8</v>
      </c>
      <c r="B43" s="11" t="s">
        <v>14</v>
      </c>
      <c r="C43" s="1087" t="s">
        <v>26</v>
      </c>
      <c r="D43" s="1087"/>
      <c r="E43" s="1087"/>
      <c r="F43" s="1087"/>
      <c r="G43" s="1087"/>
      <c r="H43" s="1087"/>
      <c r="I43" s="1087"/>
      <c r="J43" s="1087"/>
      <c r="K43" s="1087"/>
      <c r="L43" s="1087"/>
      <c r="M43" s="1087"/>
      <c r="N43" s="1087"/>
      <c r="O43" s="1088"/>
      <c r="Q43" s="112"/>
      <c r="R43" s="10"/>
    </row>
    <row r="44" spans="1:20" s="10" customFormat="1" ht="14.25" customHeight="1" x14ac:dyDescent="0.25">
      <c r="A44" s="461" t="s">
        <v>8</v>
      </c>
      <c r="B44" s="287" t="s">
        <v>14</v>
      </c>
      <c r="C44" s="102" t="s">
        <v>8</v>
      </c>
      <c r="D44" s="918" t="s">
        <v>51</v>
      </c>
      <c r="E44" s="103"/>
      <c r="F44" s="70">
        <v>3</v>
      </c>
      <c r="G44" s="104" t="s">
        <v>22</v>
      </c>
      <c r="H44" s="336">
        <v>2782612</v>
      </c>
      <c r="I44" s="266">
        <f>2651893+20394</f>
        <v>2672287</v>
      </c>
      <c r="J44" s="266">
        <v>2599921</v>
      </c>
      <c r="K44" s="922" t="s">
        <v>226</v>
      </c>
      <c r="L44" s="700">
        <v>418</v>
      </c>
      <c r="M44" s="701">
        <v>224</v>
      </c>
      <c r="N44" s="1154" t="s">
        <v>246</v>
      </c>
      <c r="O44" s="920" t="s">
        <v>211</v>
      </c>
      <c r="P44" s="105"/>
      <c r="Q44" s="915"/>
      <c r="R44" s="106"/>
    </row>
    <row r="45" spans="1:20" s="10" customFormat="1" ht="14.25" customHeight="1" x14ac:dyDescent="0.25">
      <c r="A45" s="462"/>
      <c r="B45" s="295"/>
      <c r="C45" s="21"/>
      <c r="D45" s="919"/>
      <c r="E45" s="65"/>
      <c r="F45" s="315"/>
      <c r="G45" s="87" t="s">
        <v>27</v>
      </c>
      <c r="H45" s="334">
        <v>489313</v>
      </c>
      <c r="I45" s="220">
        <f>1689.5/3.4528*1000+23100+31780</f>
        <v>544193</v>
      </c>
      <c r="J45" s="248">
        <v>468506</v>
      </c>
      <c r="K45" s="923"/>
      <c r="L45" s="702"/>
      <c r="M45" s="703"/>
      <c r="N45" s="1147"/>
      <c r="O45" s="921"/>
      <c r="P45" s="105"/>
      <c r="Q45" s="915"/>
    </row>
    <row r="46" spans="1:20" s="10" customFormat="1" ht="14.25" customHeight="1" x14ac:dyDescent="0.25">
      <c r="A46" s="462"/>
      <c r="B46" s="295"/>
      <c r="C46" s="21"/>
      <c r="D46" s="107"/>
      <c r="E46" s="65"/>
      <c r="F46" s="315"/>
      <c r="G46" s="108" t="s">
        <v>12</v>
      </c>
      <c r="H46" s="264">
        <v>456353</v>
      </c>
      <c r="I46" s="233">
        <f>456353+8375</f>
        <v>464728</v>
      </c>
      <c r="J46" s="231">
        <v>446366</v>
      </c>
      <c r="K46" s="110" t="s">
        <v>104</v>
      </c>
      <c r="L46" s="495">
        <f>718+5</f>
        <v>723</v>
      </c>
      <c r="M46" s="582">
        <v>1313</v>
      </c>
      <c r="N46" s="1147"/>
      <c r="O46" s="921"/>
      <c r="P46" s="105"/>
      <c r="Q46" s="915"/>
    </row>
    <row r="47" spans="1:20" s="10" customFormat="1" ht="14.25" customHeight="1" x14ac:dyDescent="0.25">
      <c r="A47" s="462"/>
      <c r="B47" s="295"/>
      <c r="C47" s="21"/>
      <c r="D47" s="107"/>
      <c r="E47" s="65"/>
      <c r="F47" s="315"/>
      <c r="G47" s="109" t="s">
        <v>16</v>
      </c>
      <c r="H47" s="253">
        <v>197231</v>
      </c>
      <c r="I47" s="234">
        <f>681/3.4528*1000</f>
        <v>197231</v>
      </c>
      <c r="J47" s="228">
        <v>114420</v>
      </c>
      <c r="K47" s="111"/>
      <c r="L47" s="494"/>
      <c r="M47" s="583"/>
      <c r="N47" s="1147"/>
      <c r="O47" s="921"/>
      <c r="P47" s="105"/>
      <c r="Q47" s="915"/>
    </row>
    <row r="48" spans="1:20" s="10" customFormat="1" ht="14.25" customHeight="1" x14ac:dyDescent="0.25">
      <c r="A48" s="462"/>
      <c r="B48" s="295"/>
      <c r="C48" s="21"/>
      <c r="D48" s="107"/>
      <c r="E48" s="65"/>
      <c r="F48" s="315"/>
      <c r="G48" s="108" t="s">
        <v>37</v>
      </c>
      <c r="H48" s="264">
        <v>25516</v>
      </c>
      <c r="I48" s="233">
        <f>88.1/3.4528*1000</f>
        <v>25516</v>
      </c>
      <c r="J48" s="635">
        <v>70757</v>
      </c>
      <c r="K48" s="111"/>
      <c r="L48" s="496"/>
      <c r="M48" s="583"/>
      <c r="N48" s="1147"/>
      <c r="O48" s="921"/>
      <c r="P48" s="105"/>
      <c r="Q48" s="915"/>
    </row>
    <row r="49" spans="1:19" s="10" customFormat="1" ht="16.5" customHeight="1" x14ac:dyDescent="0.25">
      <c r="A49" s="462"/>
      <c r="B49" s="295"/>
      <c r="C49" s="21"/>
      <c r="D49" s="44" t="s">
        <v>103</v>
      </c>
      <c r="E49" s="65"/>
      <c r="F49" s="315"/>
      <c r="G49" s="257" t="s">
        <v>96</v>
      </c>
      <c r="H49" s="340">
        <v>5263</v>
      </c>
      <c r="I49" s="233">
        <v>5263</v>
      </c>
      <c r="J49" s="231">
        <v>5261</v>
      </c>
      <c r="K49" s="113"/>
      <c r="L49" s="490"/>
      <c r="M49" s="119"/>
      <c r="N49" s="1147"/>
      <c r="O49" s="921"/>
      <c r="P49" s="66"/>
      <c r="Q49" s="915"/>
      <c r="R49" s="66"/>
      <c r="S49" s="66"/>
    </row>
    <row r="50" spans="1:19" s="10" customFormat="1" ht="24.75" customHeight="1" x14ac:dyDescent="0.25">
      <c r="A50" s="462"/>
      <c r="B50" s="295"/>
      <c r="C50" s="21"/>
      <c r="D50" s="44" t="s">
        <v>95</v>
      </c>
      <c r="E50" s="65"/>
      <c r="F50" s="315"/>
      <c r="G50" s="108" t="s">
        <v>165</v>
      </c>
      <c r="H50" s="264">
        <v>61136</v>
      </c>
      <c r="I50" s="233">
        <v>52926</v>
      </c>
      <c r="J50" s="635">
        <v>52926</v>
      </c>
      <c r="K50" s="114"/>
      <c r="L50" s="497"/>
      <c r="M50" s="413"/>
      <c r="N50" s="1147"/>
      <c r="O50" s="921"/>
      <c r="Q50" s="915"/>
    </row>
    <row r="51" spans="1:19" s="10" customFormat="1" ht="27" customHeight="1" x14ac:dyDescent="0.25">
      <c r="A51" s="462"/>
      <c r="B51" s="295"/>
      <c r="C51" s="21"/>
      <c r="D51" s="916" t="s">
        <v>105</v>
      </c>
      <c r="E51" s="65"/>
      <c r="F51" s="315"/>
      <c r="G51" s="90"/>
      <c r="H51" s="115"/>
      <c r="I51" s="235"/>
      <c r="J51" s="358"/>
      <c r="K51" s="116"/>
      <c r="L51" s="498"/>
      <c r="M51" s="414"/>
      <c r="N51" s="1147"/>
      <c r="O51" s="921"/>
      <c r="Q51" s="112"/>
    </row>
    <row r="52" spans="1:19" s="10" customFormat="1" ht="31.5" customHeight="1" x14ac:dyDescent="0.25">
      <c r="A52" s="462"/>
      <c r="B52" s="295"/>
      <c r="C52" s="21"/>
      <c r="D52" s="916"/>
      <c r="E52" s="65"/>
      <c r="F52" s="315"/>
      <c r="G52" s="90"/>
      <c r="H52" s="115"/>
      <c r="I52" s="235"/>
      <c r="J52" s="358"/>
      <c r="K52" s="116"/>
      <c r="L52" s="498"/>
      <c r="M52" s="414"/>
      <c r="N52" s="1147"/>
      <c r="O52" s="921"/>
      <c r="Q52" s="112"/>
    </row>
    <row r="53" spans="1:19" s="10" customFormat="1" ht="15" customHeight="1" x14ac:dyDescent="0.25">
      <c r="A53" s="462"/>
      <c r="B53" s="295"/>
      <c r="C53" s="21"/>
      <c r="D53" s="44" t="s">
        <v>106</v>
      </c>
      <c r="E53" s="65"/>
      <c r="F53" s="315"/>
      <c r="G53" s="87"/>
      <c r="H53" s="334"/>
      <c r="I53" s="220"/>
      <c r="J53" s="156"/>
      <c r="K53" s="113"/>
      <c r="L53" s="499"/>
      <c r="M53" s="439"/>
      <c r="N53" s="1147"/>
      <c r="O53" s="118"/>
      <c r="Q53" s="112"/>
    </row>
    <row r="54" spans="1:19" s="10" customFormat="1" ht="25.5" x14ac:dyDescent="0.25">
      <c r="A54" s="462"/>
      <c r="B54" s="295"/>
      <c r="C54" s="21"/>
      <c r="D54" s="44" t="s">
        <v>137</v>
      </c>
      <c r="E54" s="314"/>
      <c r="F54" s="315"/>
      <c r="G54" s="87"/>
      <c r="H54" s="334"/>
      <c r="I54" s="220"/>
      <c r="J54" s="359"/>
      <c r="K54" s="113"/>
      <c r="L54" s="490"/>
      <c r="M54" s="119"/>
      <c r="N54" s="1147"/>
      <c r="O54" s="426"/>
      <c r="Q54" s="112"/>
    </row>
    <row r="55" spans="1:19" s="10" customFormat="1" ht="42" customHeight="1" x14ac:dyDescent="0.25">
      <c r="A55" s="723"/>
      <c r="B55" s="724"/>
      <c r="C55" s="725"/>
      <c r="D55" s="44" t="s">
        <v>138</v>
      </c>
      <c r="E55" s="732"/>
      <c r="F55" s="731"/>
      <c r="G55" s="87"/>
      <c r="H55" s="334"/>
      <c r="I55" s="220"/>
      <c r="J55" s="359"/>
      <c r="K55" s="113"/>
      <c r="L55" s="490"/>
      <c r="M55" s="119"/>
      <c r="N55" s="1147"/>
      <c r="O55" s="426"/>
      <c r="Q55" s="112"/>
    </row>
    <row r="56" spans="1:19" s="10" customFormat="1" ht="15.75" customHeight="1" x14ac:dyDescent="0.25">
      <c r="A56" s="462"/>
      <c r="B56" s="295"/>
      <c r="C56" s="21"/>
      <c r="D56" s="44" t="s">
        <v>107</v>
      </c>
      <c r="E56" s="314"/>
      <c r="F56" s="315"/>
      <c r="G56" s="87"/>
      <c r="H56" s="334"/>
      <c r="I56" s="220"/>
      <c r="J56" s="358"/>
      <c r="K56" s="113"/>
      <c r="L56" s="497"/>
      <c r="M56" s="414"/>
      <c r="N56" s="133"/>
      <c r="O56" s="134"/>
      <c r="Q56" s="112"/>
    </row>
    <row r="57" spans="1:19" s="10" customFormat="1" x14ac:dyDescent="0.25">
      <c r="A57" s="462"/>
      <c r="B57" s="295"/>
      <c r="C57" s="21"/>
      <c r="D57" s="916" t="s">
        <v>108</v>
      </c>
      <c r="E57" s="314"/>
      <c r="F57" s="315"/>
      <c r="G57" s="87"/>
      <c r="H57" s="334"/>
      <c r="I57" s="220"/>
      <c r="J57" s="359"/>
      <c r="K57" s="113"/>
      <c r="L57" s="500"/>
      <c r="M57" s="584"/>
      <c r="N57" s="442"/>
      <c r="O57" s="585"/>
      <c r="Q57" s="112"/>
    </row>
    <row r="58" spans="1:19" s="10" customFormat="1" ht="12" customHeight="1" x14ac:dyDescent="0.25">
      <c r="A58" s="462"/>
      <c r="B58" s="295"/>
      <c r="C58" s="300"/>
      <c r="D58" s="916"/>
      <c r="E58" s="45"/>
      <c r="F58" s="315"/>
      <c r="G58" s="87"/>
      <c r="H58" s="334"/>
      <c r="I58" s="220"/>
      <c r="J58" s="359"/>
      <c r="K58" s="120"/>
      <c r="L58" s="490"/>
      <c r="M58" s="119"/>
      <c r="N58" s="101"/>
      <c r="O58" s="426"/>
      <c r="Q58" s="112"/>
    </row>
    <row r="59" spans="1:19" s="10" customFormat="1" x14ac:dyDescent="0.25">
      <c r="A59" s="736"/>
      <c r="B59" s="738"/>
      <c r="C59" s="121"/>
      <c r="D59" s="916" t="s">
        <v>135</v>
      </c>
      <c r="E59" s="64"/>
      <c r="F59" s="122"/>
      <c r="G59" s="87"/>
      <c r="H59" s="334"/>
      <c r="I59" s="220"/>
      <c r="J59" s="360"/>
      <c r="K59" s="113"/>
      <c r="L59" s="490"/>
      <c r="M59" s="119"/>
      <c r="N59" s="101"/>
      <c r="O59" s="426"/>
      <c r="Q59" s="112"/>
    </row>
    <row r="60" spans="1:19" s="10" customFormat="1" ht="12" customHeight="1" x14ac:dyDescent="0.25">
      <c r="A60" s="736"/>
      <c r="B60" s="738"/>
      <c r="C60" s="121"/>
      <c r="D60" s="916"/>
      <c r="E60" s="64"/>
      <c r="F60" s="122"/>
      <c r="G60" s="87"/>
      <c r="H60" s="334"/>
      <c r="I60" s="220"/>
      <c r="J60" s="156"/>
      <c r="K60" s="120"/>
      <c r="L60" s="490"/>
      <c r="M60" s="119"/>
      <c r="N60" s="101"/>
      <c r="O60" s="426"/>
      <c r="Q60" s="112"/>
    </row>
    <row r="61" spans="1:19" s="20" customFormat="1" x14ac:dyDescent="0.25">
      <c r="A61" s="736"/>
      <c r="B61" s="738"/>
      <c r="C61" s="123"/>
      <c r="D61" s="916" t="s">
        <v>109</v>
      </c>
      <c r="E61" s="65"/>
      <c r="F61" s="735"/>
      <c r="G61" s="87"/>
      <c r="H61" s="334"/>
      <c r="I61" s="220"/>
      <c r="J61" s="156"/>
      <c r="K61" s="113"/>
      <c r="L61" s="501"/>
      <c r="M61" s="119"/>
      <c r="N61" s="101"/>
      <c r="O61" s="426"/>
      <c r="Q61" s="255"/>
    </row>
    <row r="62" spans="1:19" s="20" customFormat="1" ht="16.5" customHeight="1" x14ac:dyDescent="0.25">
      <c r="A62" s="788"/>
      <c r="B62" s="124"/>
      <c r="C62" s="789"/>
      <c r="D62" s="917"/>
      <c r="E62" s="790"/>
      <c r="F62" s="125"/>
      <c r="G62" s="104"/>
      <c r="H62" s="336"/>
      <c r="I62" s="222"/>
      <c r="J62" s="163"/>
      <c r="K62" s="791"/>
      <c r="L62" s="792"/>
      <c r="M62" s="793"/>
      <c r="N62" s="794"/>
      <c r="O62" s="795"/>
      <c r="Q62" s="255"/>
    </row>
    <row r="63" spans="1:19" s="10" customFormat="1" ht="39" customHeight="1" x14ac:dyDescent="0.25">
      <c r="A63" s="462"/>
      <c r="B63" s="295"/>
      <c r="C63" s="300"/>
      <c r="D63" s="298" t="s">
        <v>110</v>
      </c>
      <c r="E63" s="314"/>
      <c r="F63" s="315"/>
      <c r="G63" s="87"/>
      <c r="H63" s="334"/>
      <c r="I63" s="220"/>
      <c r="J63" s="156"/>
      <c r="K63" s="299"/>
      <c r="L63" s="502"/>
      <c r="M63" s="590"/>
      <c r="N63" s="201"/>
      <c r="O63" s="591"/>
      <c r="Q63" s="112"/>
    </row>
    <row r="64" spans="1:19" s="10" customFormat="1" ht="20.25" customHeight="1" x14ac:dyDescent="0.25">
      <c r="A64" s="462"/>
      <c r="B64" s="295"/>
      <c r="C64" s="21"/>
      <c r="D64" s="947" t="s">
        <v>136</v>
      </c>
      <c r="E64" s="314"/>
      <c r="F64" s="315"/>
      <c r="G64" s="87"/>
      <c r="H64" s="334"/>
      <c r="I64" s="220"/>
      <c r="J64" s="156"/>
      <c r="K64" s="948"/>
      <c r="L64" s="949"/>
      <c r="M64" s="906"/>
      <c r="N64" s="201"/>
      <c r="O64" s="1165"/>
      <c r="Q64" s="112"/>
    </row>
    <row r="65" spans="1:24" s="10" customFormat="1" ht="20.25" customHeight="1" x14ac:dyDescent="0.25">
      <c r="A65" s="462"/>
      <c r="B65" s="14"/>
      <c r="C65" s="325"/>
      <c r="D65" s="947"/>
      <c r="E65" s="318"/>
      <c r="F65" s="320"/>
      <c r="G65" s="87"/>
      <c r="H65" s="334"/>
      <c r="I65" s="220"/>
      <c r="J65" s="156"/>
      <c r="K65" s="948"/>
      <c r="L65" s="949"/>
      <c r="M65" s="906"/>
      <c r="N65" s="201"/>
      <c r="O65" s="1165"/>
      <c r="Q65" s="112"/>
    </row>
    <row r="66" spans="1:24" s="10" customFormat="1" ht="18.75" customHeight="1" x14ac:dyDescent="0.25">
      <c r="A66" s="462"/>
      <c r="B66" s="295"/>
      <c r="C66" s="21"/>
      <c r="D66" s="916" t="s">
        <v>61</v>
      </c>
      <c r="E66" s="314"/>
      <c r="F66" s="315"/>
      <c r="G66" s="87"/>
      <c r="H66" s="334"/>
      <c r="I66" s="220"/>
      <c r="J66" s="156"/>
      <c r="K66" s="126"/>
      <c r="L66" s="503"/>
      <c r="M66" s="638"/>
      <c r="N66" s="202"/>
      <c r="O66" s="428"/>
      <c r="Q66" s="112"/>
    </row>
    <row r="67" spans="1:24" s="10" customFormat="1" ht="14.25" customHeight="1" x14ac:dyDescent="0.25">
      <c r="A67" s="462"/>
      <c r="B67" s="14"/>
      <c r="C67" s="21"/>
      <c r="D67" s="916"/>
      <c r="E67" s="314"/>
      <c r="F67" s="315"/>
      <c r="G67" s="87"/>
      <c r="H67" s="334"/>
      <c r="I67" s="220"/>
      <c r="J67" s="156"/>
      <c r="K67" s="126"/>
      <c r="L67" s="503"/>
      <c r="M67" s="638"/>
      <c r="N67" s="202"/>
      <c r="O67" s="428"/>
      <c r="Q67" s="112"/>
    </row>
    <row r="68" spans="1:24" s="10" customFormat="1" ht="12.75" customHeight="1" thickBot="1" x14ac:dyDescent="0.3">
      <c r="A68" s="463"/>
      <c r="B68" s="17"/>
      <c r="C68" s="213"/>
      <c r="D68" s="958"/>
      <c r="E68" s="214"/>
      <c r="F68" s="99"/>
      <c r="G68" s="215" t="s">
        <v>13</v>
      </c>
      <c r="H68" s="184">
        <f>SUM(H44:H67)</f>
        <v>4017424</v>
      </c>
      <c r="I68" s="366">
        <f>SUM(I44:I66)</f>
        <v>3962144</v>
      </c>
      <c r="J68" s="232">
        <f>SUM(J44:J66)</f>
        <v>3758157</v>
      </c>
      <c r="K68" s="484"/>
      <c r="L68" s="504"/>
      <c r="M68" s="639"/>
      <c r="N68" s="443"/>
      <c r="O68" s="429"/>
      <c r="Q68" s="112"/>
    </row>
    <row r="69" spans="1:24" s="9" customFormat="1" ht="59.25" customHeight="1" x14ac:dyDescent="0.25">
      <c r="A69" s="934" t="s">
        <v>8</v>
      </c>
      <c r="B69" s="937" t="s">
        <v>14</v>
      </c>
      <c r="C69" s="940" t="s">
        <v>14</v>
      </c>
      <c r="D69" s="855" t="s">
        <v>49</v>
      </c>
      <c r="E69" s="944"/>
      <c r="F69" s="954" t="s">
        <v>21</v>
      </c>
      <c r="G69" s="23" t="s">
        <v>22</v>
      </c>
      <c r="H69" s="351">
        <v>278035</v>
      </c>
      <c r="I69" s="224">
        <f>960/3.4528*1000</f>
        <v>278035</v>
      </c>
      <c r="J69" s="227">
        <v>248276</v>
      </c>
      <c r="K69" s="922" t="s">
        <v>146</v>
      </c>
      <c r="L69" s="700">
        <v>70</v>
      </c>
      <c r="M69" s="701">
        <v>61</v>
      </c>
      <c r="N69" s="704"/>
      <c r="O69" s="1110" t="s">
        <v>247</v>
      </c>
      <c r="Q69" s="254"/>
    </row>
    <row r="70" spans="1:24" s="9" customFormat="1" ht="72" customHeight="1" x14ac:dyDescent="0.25">
      <c r="A70" s="935"/>
      <c r="B70" s="938"/>
      <c r="C70" s="941"/>
      <c r="D70" s="943"/>
      <c r="E70" s="945"/>
      <c r="F70" s="955"/>
      <c r="G70" s="25"/>
      <c r="H70" s="263"/>
      <c r="I70" s="240"/>
      <c r="J70" s="218"/>
      <c r="K70" s="923"/>
      <c r="L70" s="702"/>
      <c r="M70" s="703"/>
      <c r="N70" s="705"/>
      <c r="O70" s="1111"/>
      <c r="Q70" s="254"/>
    </row>
    <row r="71" spans="1:24" s="10" customFormat="1" ht="39" customHeight="1" thickBot="1" x14ac:dyDescent="0.3">
      <c r="A71" s="936"/>
      <c r="B71" s="939"/>
      <c r="C71" s="942"/>
      <c r="D71" s="856"/>
      <c r="E71" s="946"/>
      <c r="F71" s="956"/>
      <c r="G71" s="58" t="s">
        <v>13</v>
      </c>
      <c r="H71" s="92">
        <f>SUM(H69:H70)</f>
        <v>278035</v>
      </c>
      <c r="I71" s="221">
        <f>SUM(I69:I70)</f>
        <v>278035</v>
      </c>
      <c r="J71" s="127">
        <f>SUM(J69)</f>
        <v>248276</v>
      </c>
      <c r="K71" s="957"/>
      <c r="L71" s="706"/>
      <c r="M71" s="707"/>
      <c r="N71" s="708"/>
      <c r="O71" s="1112"/>
      <c r="Q71" s="112"/>
    </row>
    <row r="72" spans="1:24" s="9" customFormat="1" ht="44.25" customHeight="1" x14ac:dyDescent="0.25">
      <c r="A72" s="741" t="s">
        <v>8</v>
      </c>
      <c r="B72" s="743" t="s">
        <v>14</v>
      </c>
      <c r="C72" s="745" t="s">
        <v>17</v>
      </c>
      <c r="D72" s="1097" t="s">
        <v>50</v>
      </c>
      <c r="E72" s="128"/>
      <c r="F72" s="747" t="s">
        <v>21</v>
      </c>
      <c r="G72" s="23" t="s">
        <v>22</v>
      </c>
      <c r="H72" s="351">
        <v>352728</v>
      </c>
      <c r="I72" s="224">
        <f>1217.9/3.4528*1000</f>
        <v>352728</v>
      </c>
      <c r="J72" s="260">
        <v>262956</v>
      </c>
      <c r="K72" s="739" t="s">
        <v>115</v>
      </c>
      <c r="L72" s="505">
        <v>89</v>
      </c>
      <c r="M72" s="440">
        <v>105</v>
      </c>
      <c r="N72" s="628" t="s">
        <v>209</v>
      </c>
      <c r="O72" s="641" t="s">
        <v>248</v>
      </c>
      <c r="Q72" s="254"/>
      <c r="S72" s="10"/>
    </row>
    <row r="73" spans="1:24" s="9" customFormat="1" ht="35.25" customHeight="1" x14ac:dyDescent="0.25">
      <c r="A73" s="742"/>
      <c r="B73" s="744"/>
      <c r="C73" s="746"/>
      <c r="D73" s="1098"/>
      <c r="E73" s="131"/>
      <c r="F73" s="748"/>
      <c r="G73" s="62"/>
      <c r="H73" s="352"/>
      <c r="I73" s="235"/>
      <c r="J73" s="206"/>
      <c r="K73" s="1099" t="s">
        <v>116</v>
      </c>
      <c r="L73" s="649">
        <v>208</v>
      </c>
      <c r="M73" s="709">
        <v>112</v>
      </c>
      <c r="N73" s="710"/>
      <c r="O73" s="1152" t="s">
        <v>210</v>
      </c>
      <c r="Q73" s="254"/>
      <c r="S73" s="10"/>
    </row>
    <row r="74" spans="1:24" s="9" customFormat="1" ht="42" customHeight="1" x14ac:dyDescent="0.25">
      <c r="A74" s="742"/>
      <c r="B74" s="744"/>
      <c r="C74" s="746"/>
      <c r="D74" s="63" t="s">
        <v>111</v>
      </c>
      <c r="E74" s="131"/>
      <c r="F74" s="748"/>
      <c r="G74" s="62"/>
      <c r="H74" s="352"/>
      <c r="I74" s="235"/>
      <c r="J74" s="756"/>
      <c r="K74" s="923"/>
      <c r="L74" s="702"/>
      <c r="M74" s="703"/>
      <c r="N74" s="705"/>
      <c r="O74" s="1153"/>
      <c r="Q74" s="254"/>
      <c r="W74" s="10"/>
    </row>
    <row r="75" spans="1:24" s="9" customFormat="1" ht="38.25" x14ac:dyDescent="0.25">
      <c r="A75" s="545"/>
      <c r="B75" s="546"/>
      <c r="C75" s="547"/>
      <c r="D75" s="796" t="s">
        <v>112</v>
      </c>
      <c r="E75" s="548"/>
      <c r="F75" s="549"/>
      <c r="G75" s="25"/>
      <c r="H75" s="263"/>
      <c r="I75" s="240"/>
      <c r="J75" s="550"/>
      <c r="K75" s="551"/>
      <c r="L75" s="510"/>
      <c r="M75" s="416"/>
      <c r="N75" s="281"/>
      <c r="O75" s="552"/>
      <c r="Q75" s="254"/>
    </row>
    <row r="76" spans="1:24" s="9" customFormat="1" ht="40.5" customHeight="1" x14ac:dyDescent="0.25">
      <c r="A76" s="726"/>
      <c r="B76" s="727"/>
      <c r="C76" s="728"/>
      <c r="D76" s="63" t="s">
        <v>113</v>
      </c>
      <c r="E76" s="131"/>
      <c r="F76" s="729"/>
      <c r="G76" s="62"/>
      <c r="H76" s="352"/>
      <c r="I76" s="235"/>
      <c r="J76" s="206"/>
      <c r="K76" s="492"/>
      <c r="L76" s="507"/>
      <c r="M76" s="414"/>
      <c r="N76" s="133"/>
      <c r="O76" s="134"/>
      <c r="Q76" s="254"/>
      <c r="X76" s="10"/>
    </row>
    <row r="77" spans="1:24" s="9" customFormat="1" ht="54.75" customHeight="1" x14ac:dyDescent="0.25">
      <c r="A77" s="742"/>
      <c r="B77" s="744"/>
      <c r="C77" s="746"/>
      <c r="D77" s="98" t="s">
        <v>114</v>
      </c>
      <c r="E77" s="131"/>
      <c r="F77" s="748"/>
      <c r="G77" s="62"/>
      <c r="H77" s="352"/>
      <c r="I77" s="235"/>
      <c r="J77" s="206"/>
      <c r="K77" s="492"/>
      <c r="L77" s="507"/>
      <c r="M77" s="414"/>
      <c r="N77" s="133"/>
      <c r="O77" s="134"/>
      <c r="Q77" s="254"/>
      <c r="R77" s="10"/>
    </row>
    <row r="78" spans="1:24" s="9" customFormat="1" ht="31.5" customHeight="1" x14ac:dyDescent="0.25">
      <c r="A78" s="465"/>
      <c r="B78" s="301"/>
      <c r="C78" s="303"/>
      <c r="D78" s="943" t="s">
        <v>130</v>
      </c>
      <c r="E78" s="131"/>
      <c r="F78" s="305"/>
      <c r="G78" s="67"/>
      <c r="H78" s="353"/>
      <c r="I78" s="235"/>
      <c r="J78" s="206"/>
      <c r="K78" s="1078"/>
      <c r="L78" s="507"/>
      <c r="M78" s="414"/>
      <c r="N78" s="133"/>
      <c r="O78" s="134"/>
      <c r="Q78" s="254"/>
    </row>
    <row r="79" spans="1:24" s="9" customFormat="1" ht="34.5" customHeight="1" x14ac:dyDescent="0.25">
      <c r="A79" s="465"/>
      <c r="B79" s="301"/>
      <c r="C79" s="303"/>
      <c r="D79" s="943"/>
      <c r="E79" s="131"/>
      <c r="F79" s="305"/>
      <c r="G79" s="67"/>
      <c r="H79" s="353"/>
      <c r="I79" s="235"/>
      <c r="J79" s="361"/>
      <c r="K79" s="1078"/>
      <c r="L79" s="507"/>
      <c r="M79" s="414"/>
      <c r="N79" s="133"/>
      <c r="O79" s="134"/>
      <c r="Q79" s="254"/>
    </row>
    <row r="80" spans="1:24" s="10" customFormat="1" ht="13.5" thickBot="1" x14ac:dyDescent="0.3">
      <c r="A80" s="466"/>
      <c r="B80" s="302"/>
      <c r="C80" s="6"/>
      <c r="D80" s="856"/>
      <c r="E80" s="135"/>
      <c r="F80" s="306"/>
      <c r="G80" s="58" t="s">
        <v>13</v>
      </c>
      <c r="H80" s="92">
        <f>SUM(H72:H79)</f>
        <v>352728</v>
      </c>
      <c r="I80" s="221">
        <f>SUM(I72:I79)</f>
        <v>352728</v>
      </c>
      <c r="J80" s="93">
        <f t="shared" ref="J80" si="2">SUM(J72:J79)</f>
        <v>262956</v>
      </c>
      <c r="K80" s="483"/>
      <c r="L80" s="508"/>
      <c r="M80" s="640"/>
      <c r="N80" s="136"/>
      <c r="O80" s="430"/>
      <c r="Q80" s="112"/>
    </row>
    <row r="81" spans="1:19" s="9" customFormat="1" ht="28.5" customHeight="1" x14ac:dyDescent="0.25">
      <c r="A81" s="965" t="s">
        <v>8</v>
      </c>
      <c r="B81" s="968" t="s">
        <v>14</v>
      </c>
      <c r="C81" s="879" t="s">
        <v>19</v>
      </c>
      <c r="D81" s="137" t="s">
        <v>139</v>
      </c>
      <c r="E81" s="944"/>
      <c r="F81" s="974" t="s">
        <v>21</v>
      </c>
      <c r="G81" s="23"/>
      <c r="H81" s="351"/>
      <c r="I81" s="224"/>
      <c r="J81" s="362"/>
      <c r="K81" s="961" t="s">
        <v>99</v>
      </c>
      <c r="L81" s="1113">
        <f>24+1</f>
        <v>25</v>
      </c>
      <c r="M81" s="1060">
        <v>29</v>
      </c>
      <c r="N81" s="445"/>
      <c r="O81" s="642"/>
      <c r="Q81" s="254"/>
      <c r="S81" s="10"/>
    </row>
    <row r="82" spans="1:19" s="9" customFormat="1" ht="29.25" customHeight="1" x14ac:dyDescent="0.25">
      <c r="A82" s="966"/>
      <c r="B82" s="969"/>
      <c r="C82" s="971"/>
      <c r="D82" s="316" t="s">
        <v>28</v>
      </c>
      <c r="E82" s="945"/>
      <c r="F82" s="975"/>
      <c r="G82" s="62" t="s">
        <v>22</v>
      </c>
      <c r="H82" s="352">
        <v>31858</v>
      </c>
      <c r="I82" s="235">
        <f>110/3.4528*1000</f>
        <v>31858</v>
      </c>
      <c r="J82" s="363">
        <v>31856</v>
      </c>
      <c r="K82" s="962"/>
      <c r="L82" s="1114"/>
      <c r="M82" s="1061"/>
      <c r="N82" s="442"/>
      <c r="O82" s="643"/>
      <c r="Q82" s="254"/>
    </row>
    <row r="83" spans="1:19" s="9" customFormat="1" ht="136.5" customHeight="1" x14ac:dyDescent="0.25">
      <c r="A83" s="966"/>
      <c r="B83" s="969"/>
      <c r="C83" s="971"/>
      <c r="D83" s="972" t="s">
        <v>167</v>
      </c>
      <c r="E83" s="945"/>
      <c r="F83" s="975"/>
      <c r="G83" s="138" t="s">
        <v>22</v>
      </c>
      <c r="H83" s="262">
        <v>46339</v>
      </c>
      <c r="I83" s="234">
        <f>160/3.4528*1000+31000+28000</f>
        <v>105339</v>
      </c>
      <c r="J83" s="139">
        <v>94339</v>
      </c>
      <c r="K83" s="962"/>
      <c r="L83" s="1114"/>
      <c r="M83" s="1061"/>
      <c r="N83" s="1155" t="s">
        <v>225</v>
      </c>
      <c r="O83" s="643"/>
      <c r="Q83" s="254"/>
    </row>
    <row r="84" spans="1:19" s="9" customFormat="1" ht="20.25" customHeight="1" thickBot="1" x14ac:dyDescent="0.3">
      <c r="A84" s="967"/>
      <c r="B84" s="970"/>
      <c r="C84" s="880"/>
      <c r="D84" s="973"/>
      <c r="E84" s="946"/>
      <c r="F84" s="976"/>
      <c r="G84" s="60" t="s">
        <v>13</v>
      </c>
      <c r="H84" s="339">
        <f>SUM(H82:H83)</f>
        <v>78197</v>
      </c>
      <c r="I84" s="367">
        <f>SUM(I81:I83)</f>
        <v>137197</v>
      </c>
      <c r="J84" s="229">
        <f t="shared" ref="J84" si="3">SUM(J81:J83)</f>
        <v>126195</v>
      </c>
      <c r="K84" s="977"/>
      <c r="L84" s="1115"/>
      <c r="M84" s="1062"/>
      <c r="N84" s="1156"/>
      <c r="O84" s="644"/>
      <c r="Q84" s="254"/>
    </row>
    <row r="85" spans="1:19" s="9" customFormat="1" ht="18" customHeight="1" x14ac:dyDescent="0.25">
      <c r="A85" s="911" t="s">
        <v>8</v>
      </c>
      <c r="B85" s="913" t="s">
        <v>14</v>
      </c>
      <c r="C85" s="749" t="s">
        <v>23</v>
      </c>
      <c r="D85" s="881" t="s">
        <v>29</v>
      </c>
      <c r="E85" s="46"/>
      <c r="F85" s="141" t="s">
        <v>30</v>
      </c>
      <c r="G85" s="24" t="s">
        <v>22</v>
      </c>
      <c r="H85" s="354">
        <v>28962</v>
      </c>
      <c r="I85" s="236">
        <f>100/3.4528*1000+35000</f>
        <v>63962</v>
      </c>
      <c r="J85" s="230">
        <v>62624</v>
      </c>
      <c r="K85" s="963" t="s">
        <v>147</v>
      </c>
      <c r="L85" s="1031">
        <f>6+10</f>
        <v>16</v>
      </c>
      <c r="M85" s="1102">
        <v>12</v>
      </c>
      <c r="N85" s="1140" t="s">
        <v>249</v>
      </c>
      <c r="O85" s="1141"/>
      <c r="P85" s="258"/>
      <c r="Q85" s="258"/>
    </row>
    <row r="86" spans="1:19" s="9" customFormat="1" ht="18" customHeight="1" x14ac:dyDescent="0.25">
      <c r="A86" s="959"/>
      <c r="B86" s="960"/>
      <c r="C86" s="750"/>
      <c r="D86" s="887"/>
      <c r="E86" s="47"/>
      <c r="F86" s="142"/>
      <c r="G86" s="138" t="s">
        <v>96</v>
      </c>
      <c r="H86" s="355">
        <v>716</v>
      </c>
      <c r="I86" s="234">
        <v>716</v>
      </c>
      <c r="J86" s="228">
        <v>207</v>
      </c>
      <c r="K86" s="964"/>
      <c r="L86" s="1032"/>
      <c r="M86" s="1103"/>
      <c r="N86" s="1142"/>
      <c r="O86" s="1143"/>
      <c r="P86" s="258"/>
      <c r="Q86" s="783"/>
    </row>
    <row r="87" spans="1:19" s="9" customFormat="1" ht="18" customHeight="1" x14ac:dyDescent="0.25">
      <c r="A87" s="959"/>
      <c r="B87" s="960"/>
      <c r="C87" s="750"/>
      <c r="D87" s="887"/>
      <c r="E87" s="47"/>
      <c r="F87" s="142"/>
      <c r="G87" s="62" t="s">
        <v>16</v>
      </c>
      <c r="H87" s="353">
        <v>43791</v>
      </c>
      <c r="I87" s="235">
        <v>52699</v>
      </c>
      <c r="J87" s="181">
        <v>52667</v>
      </c>
      <c r="K87" s="964"/>
      <c r="L87" s="1032"/>
      <c r="M87" s="1104"/>
      <c r="N87" s="1142"/>
      <c r="O87" s="1143"/>
      <c r="P87" s="259"/>
      <c r="Q87" s="258"/>
    </row>
    <row r="88" spans="1:19" s="9" customFormat="1" ht="15.75" customHeight="1" thickBot="1" x14ac:dyDescent="0.3">
      <c r="A88" s="754"/>
      <c r="B88" s="755"/>
      <c r="C88" s="265"/>
      <c r="D88" s="882"/>
      <c r="E88" s="797"/>
      <c r="F88" s="798"/>
      <c r="G88" s="60" t="s">
        <v>13</v>
      </c>
      <c r="H88" s="339">
        <f>SUM(H85:H87)</f>
        <v>73469</v>
      </c>
      <c r="I88" s="367">
        <f>SUM(I85:I87)</f>
        <v>117377</v>
      </c>
      <c r="J88" s="140">
        <f>SUM(J85:J87)</f>
        <v>115498</v>
      </c>
      <c r="K88" s="752"/>
      <c r="L88" s="711"/>
      <c r="M88" s="712"/>
      <c r="N88" s="1144"/>
      <c r="O88" s="1145"/>
      <c r="P88" s="254"/>
      <c r="Q88" s="254"/>
    </row>
    <row r="89" spans="1:19" s="9" customFormat="1" ht="12" customHeight="1" x14ac:dyDescent="0.25">
      <c r="A89" s="911" t="s">
        <v>8</v>
      </c>
      <c r="B89" s="913" t="s">
        <v>14</v>
      </c>
      <c r="C89" s="296" t="s">
        <v>31</v>
      </c>
      <c r="D89" s="855" t="s">
        <v>32</v>
      </c>
      <c r="E89" s="46"/>
      <c r="F89" s="304" t="s">
        <v>21</v>
      </c>
      <c r="G89" s="25" t="s">
        <v>22</v>
      </c>
      <c r="H89" s="356">
        <f>74.8/3.4528*1000</f>
        <v>21664</v>
      </c>
      <c r="I89" s="424">
        <f>74.8/3.4528*1000</f>
        <v>21664</v>
      </c>
      <c r="J89" s="637">
        <v>21664</v>
      </c>
      <c r="K89" s="961" t="s">
        <v>148</v>
      </c>
      <c r="L89" s="505">
        <v>21</v>
      </c>
      <c r="M89" s="440">
        <v>21</v>
      </c>
      <c r="N89" s="444"/>
      <c r="O89" s="130"/>
      <c r="Q89" s="254"/>
    </row>
    <row r="90" spans="1:19" s="9" customFormat="1" x14ac:dyDescent="0.2">
      <c r="A90" s="959"/>
      <c r="B90" s="960"/>
      <c r="C90" s="297"/>
      <c r="D90" s="943"/>
      <c r="E90" s="48"/>
      <c r="F90" s="145"/>
      <c r="G90" s="16" t="s">
        <v>16</v>
      </c>
      <c r="H90" s="88">
        <f>722.4/3.4528*1000</f>
        <v>209222</v>
      </c>
      <c r="I90" s="220">
        <f>722.4/3.4528*1000</f>
        <v>209222</v>
      </c>
      <c r="J90" s="364">
        <v>216612</v>
      </c>
      <c r="K90" s="962"/>
      <c r="L90" s="506"/>
      <c r="M90" s="415"/>
      <c r="N90" s="132"/>
      <c r="O90" s="146"/>
      <c r="Q90" s="254"/>
    </row>
    <row r="91" spans="1:19" s="9" customFormat="1" x14ac:dyDescent="0.2">
      <c r="A91" s="462"/>
      <c r="B91" s="295"/>
      <c r="C91" s="297"/>
      <c r="D91" s="943"/>
      <c r="E91" s="48"/>
      <c r="F91" s="145"/>
      <c r="G91" s="15" t="s">
        <v>16</v>
      </c>
      <c r="H91" s="357">
        <f>36.1/3.4528*1000</f>
        <v>10455</v>
      </c>
      <c r="I91" s="233">
        <f>36.1/3.4528*1000</f>
        <v>10455</v>
      </c>
      <c r="J91" s="381">
        <v>10723</v>
      </c>
      <c r="K91" s="143"/>
      <c r="L91" s="506"/>
      <c r="M91" s="415"/>
      <c r="N91" s="132"/>
      <c r="O91" s="146"/>
      <c r="Q91" s="254"/>
    </row>
    <row r="92" spans="1:19" s="9" customFormat="1" ht="13.5" thickBot="1" x14ac:dyDescent="0.25">
      <c r="A92" s="463"/>
      <c r="B92" s="288"/>
      <c r="C92" s="265"/>
      <c r="D92" s="856"/>
      <c r="E92" s="49"/>
      <c r="F92" s="147"/>
      <c r="G92" s="61" t="s">
        <v>13</v>
      </c>
      <c r="H92" s="184">
        <f>SUM(H89:H91)</f>
        <v>241341</v>
      </c>
      <c r="I92" s="366">
        <f>SUM(I89:I91)</f>
        <v>241341</v>
      </c>
      <c r="J92" s="140">
        <f>SUM(J89:J91)</f>
        <v>248999</v>
      </c>
      <c r="K92" s="148"/>
      <c r="L92" s="509"/>
      <c r="M92" s="441"/>
      <c r="N92" s="446"/>
      <c r="O92" s="144"/>
      <c r="Q92" s="254"/>
    </row>
    <row r="93" spans="1:19" s="9" customFormat="1" ht="12" customHeight="1" x14ac:dyDescent="0.25">
      <c r="A93" s="911" t="s">
        <v>8</v>
      </c>
      <c r="B93" s="913" t="s">
        <v>14</v>
      </c>
      <c r="C93" s="327" t="s">
        <v>33</v>
      </c>
      <c r="D93" s="988" t="s">
        <v>156</v>
      </c>
      <c r="E93" s="46"/>
      <c r="F93" s="324" t="s">
        <v>60</v>
      </c>
      <c r="G93" s="23" t="s">
        <v>16</v>
      </c>
      <c r="H93" s="351">
        <v>144810</v>
      </c>
      <c r="I93" s="224">
        <f>500/3.4528*1000</f>
        <v>144810</v>
      </c>
      <c r="J93" s="227">
        <v>164373</v>
      </c>
      <c r="K93" s="961" t="s">
        <v>148</v>
      </c>
      <c r="L93" s="505"/>
      <c r="M93" s="440">
        <v>172</v>
      </c>
      <c r="N93" s="444"/>
      <c r="O93" s="130"/>
      <c r="Q93" s="254"/>
    </row>
    <row r="94" spans="1:19" s="9" customFormat="1" x14ac:dyDescent="0.2">
      <c r="A94" s="959"/>
      <c r="B94" s="960"/>
      <c r="C94" s="328"/>
      <c r="D94" s="989"/>
      <c r="E94" s="48"/>
      <c r="F94" s="149">
        <v>3</v>
      </c>
      <c r="G94" s="16"/>
      <c r="H94" s="334"/>
      <c r="I94" s="220"/>
      <c r="J94" s="363"/>
      <c r="K94" s="962"/>
      <c r="L94" s="506"/>
      <c r="M94" s="415"/>
      <c r="N94" s="132"/>
      <c r="O94" s="146"/>
      <c r="Q94" s="254"/>
    </row>
    <row r="95" spans="1:19" s="9" customFormat="1" ht="13.5" thickBot="1" x14ac:dyDescent="0.25">
      <c r="A95" s="463"/>
      <c r="B95" s="326"/>
      <c r="C95" s="265"/>
      <c r="D95" s="990"/>
      <c r="E95" s="49"/>
      <c r="F95" s="147">
        <v>6</v>
      </c>
      <c r="G95" s="61" t="s">
        <v>13</v>
      </c>
      <c r="H95" s="184">
        <f>SUM(H93:H94)</f>
        <v>144810</v>
      </c>
      <c r="I95" s="366">
        <f>SUM(I93:I94)</f>
        <v>144810</v>
      </c>
      <c r="J95" s="140">
        <f>SUM(J93:J94)</f>
        <v>164373</v>
      </c>
      <c r="K95" s="148"/>
      <c r="L95" s="509"/>
      <c r="M95" s="441"/>
      <c r="N95" s="446"/>
      <c r="O95" s="144"/>
      <c r="Q95" s="254"/>
      <c r="R95" s="10"/>
    </row>
    <row r="96" spans="1:19" s="9" customFormat="1" ht="12" customHeight="1" x14ac:dyDescent="0.25">
      <c r="A96" s="911" t="s">
        <v>8</v>
      </c>
      <c r="B96" s="913" t="s">
        <v>14</v>
      </c>
      <c r="C96" s="296" t="s">
        <v>59</v>
      </c>
      <c r="D96" s="991" t="s">
        <v>157</v>
      </c>
      <c r="E96" s="994"/>
      <c r="F96" s="999" t="s">
        <v>21</v>
      </c>
      <c r="G96" s="13"/>
      <c r="H96" s="333"/>
      <c r="I96" s="223"/>
      <c r="J96" s="260"/>
      <c r="K96" s="1065" t="s">
        <v>149</v>
      </c>
      <c r="L96" s="485">
        <v>50</v>
      </c>
      <c r="M96" s="592">
        <v>50</v>
      </c>
      <c r="N96" s="329"/>
      <c r="O96" s="593"/>
      <c r="Q96" s="254"/>
      <c r="S96" s="10"/>
    </row>
    <row r="97" spans="1:19" s="9" customFormat="1" ht="29.25" customHeight="1" x14ac:dyDescent="0.25">
      <c r="A97" s="959"/>
      <c r="B97" s="960"/>
      <c r="C97" s="297"/>
      <c r="D97" s="992"/>
      <c r="E97" s="995"/>
      <c r="F97" s="1000"/>
      <c r="G97" s="16" t="s">
        <v>36</v>
      </c>
      <c r="H97" s="334">
        <v>113010</v>
      </c>
      <c r="I97" s="220">
        <f>390.2/3.4528*1000</f>
        <v>113010</v>
      </c>
      <c r="J97" s="359">
        <v>358322</v>
      </c>
      <c r="K97" s="1066"/>
      <c r="L97" s="487"/>
      <c r="M97" s="590"/>
      <c r="N97" s="201"/>
      <c r="O97" s="591"/>
      <c r="Q97" s="254"/>
    </row>
    <row r="98" spans="1:19" s="9" customFormat="1" ht="34.5" customHeight="1" x14ac:dyDescent="0.25">
      <c r="A98" s="462"/>
      <c r="B98" s="295"/>
      <c r="C98" s="297"/>
      <c r="D98" s="992"/>
      <c r="E98" s="995"/>
      <c r="F98" s="1000"/>
      <c r="G98" s="15" t="s">
        <v>22</v>
      </c>
      <c r="H98" s="335"/>
      <c r="I98" s="237">
        <v>15619</v>
      </c>
      <c r="J98" s="364">
        <v>15602</v>
      </c>
      <c r="K98" s="1035" t="s">
        <v>118</v>
      </c>
      <c r="L98" s="486">
        <v>25</v>
      </c>
      <c r="M98" s="410">
        <v>25</v>
      </c>
      <c r="N98" s="91"/>
      <c r="O98" s="89"/>
      <c r="P98" s="254"/>
      <c r="Q98" s="254"/>
    </row>
    <row r="99" spans="1:19" s="9" customFormat="1" ht="33" customHeight="1" x14ac:dyDescent="0.25">
      <c r="A99" s="462"/>
      <c r="B99" s="295"/>
      <c r="C99" s="297"/>
      <c r="D99" s="992"/>
      <c r="E99" s="995"/>
      <c r="F99" s="1000"/>
      <c r="G99" s="22" t="s">
        <v>12</v>
      </c>
      <c r="H99" s="336">
        <v>100730</v>
      </c>
      <c r="I99" s="222">
        <f>347.8/3.4528*1000</f>
        <v>100730</v>
      </c>
      <c r="J99" s="365">
        <v>100558</v>
      </c>
      <c r="K99" s="1036"/>
      <c r="L99" s="510"/>
      <c r="M99" s="416"/>
      <c r="N99" s="281"/>
      <c r="O99" s="427"/>
      <c r="Q99" s="254"/>
      <c r="S99" s="10"/>
    </row>
    <row r="100" spans="1:19" s="9" customFormat="1" ht="25.5" customHeight="1" x14ac:dyDescent="0.25">
      <c r="A100" s="462"/>
      <c r="B100" s="295"/>
      <c r="C100" s="297"/>
      <c r="D100" s="992"/>
      <c r="E100" s="995"/>
      <c r="F100" s="1000"/>
      <c r="G100" s="22" t="s">
        <v>22</v>
      </c>
      <c r="H100" s="336"/>
      <c r="I100" s="222">
        <v>15238</v>
      </c>
      <c r="J100" s="365">
        <v>15198</v>
      </c>
      <c r="K100" s="1035" t="s">
        <v>122</v>
      </c>
      <c r="L100" s="511">
        <v>25</v>
      </c>
      <c r="M100" s="417">
        <v>25</v>
      </c>
      <c r="N100" s="150"/>
      <c r="O100" s="89"/>
      <c r="Q100" s="254"/>
    </row>
    <row r="101" spans="1:19" s="9" customFormat="1" ht="25.5" customHeight="1" x14ac:dyDescent="0.25">
      <c r="A101" s="462"/>
      <c r="B101" s="295"/>
      <c r="C101" s="297"/>
      <c r="D101" s="992"/>
      <c r="E101" s="995"/>
      <c r="F101" s="1000"/>
      <c r="G101" s="15" t="s">
        <v>12</v>
      </c>
      <c r="H101" s="336">
        <v>94764</v>
      </c>
      <c r="I101" s="222">
        <f>327.2/3.4528*1000</f>
        <v>94764</v>
      </c>
      <c r="J101" s="365">
        <v>94464</v>
      </c>
      <c r="K101" s="1078"/>
      <c r="L101" s="507"/>
      <c r="M101" s="414"/>
      <c r="N101" s="133"/>
      <c r="O101" s="591"/>
      <c r="P101" s="5"/>
      <c r="Q101" s="254"/>
    </row>
    <row r="102" spans="1:19" s="9" customFormat="1" ht="16.5" customHeight="1" thickBot="1" x14ac:dyDescent="0.3">
      <c r="A102" s="463"/>
      <c r="B102" s="288"/>
      <c r="C102" s="265"/>
      <c r="D102" s="993"/>
      <c r="E102" s="996"/>
      <c r="F102" s="1001"/>
      <c r="G102" s="58" t="s">
        <v>13</v>
      </c>
      <c r="H102" s="92">
        <f>SUM(H97:H101)</f>
        <v>308504</v>
      </c>
      <c r="I102" s="221">
        <f>SUM(I96:I101)</f>
        <v>339361</v>
      </c>
      <c r="J102" s="221">
        <f>SUM(J96:J101)</f>
        <v>584144</v>
      </c>
      <c r="K102" s="858"/>
      <c r="L102" s="491"/>
      <c r="M102" s="418"/>
      <c r="N102" s="151"/>
      <c r="O102" s="431"/>
      <c r="Q102" s="254"/>
    </row>
    <row r="103" spans="1:19" s="9" customFormat="1" ht="69" customHeight="1" x14ac:dyDescent="0.25">
      <c r="A103" s="461" t="s">
        <v>8</v>
      </c>
      <c r="B103" s="287" t="s">
        <v>14</v>
      </c>
      <c r="C103" s="296" t="s">
        <v>71</v>
      </c>
      <c r="D103" s="881" t="s">
        <v>158</v>
      </c>
      <c r="E103" s="994"/>
      <c r="F103" s="999" t="s">
        <v>21</v>
      </c>
      <c r="G103" s="94" t="s">
        <v>36</v>
      </c>
      <c r="H103" s="95">
        <f>653.8/3.4528*1000</f>
        <v>189354</v>
      </c>
      <c r="I103" s="223">
        <f>653.8/3.4528*1000</f>
        <v>189354</v>
      </c>
      <c r="J103" s="636">
        <v>560547</v>
      </c>
      <c r="K103" s="721" t="s">
        <v>119</v>
      </c>
      <c r="L103" s="722">
        <v>948.45</v>
      </c>
      <c r="M103" s="722">
        <v>925.09</v>
      </c>
      <c r="N103" s="1083" t="s">
        <v>250</v>
      </c>
      <c r="O103" s="1084"/>
      <c r="Q103" s="254"/>
    </row>
    <row r="104" spans="1:19" s="9" customFormat="1" ht="53.25" customHeight="1" x14ac:dyDescent="0.25">
      <c r="A104" s="462"/>
      <c r="B104" s="295"/>
      <c r="C104" s="297"/>
      <c r="D104" s="887"/>
      <c r="E104" s="995"/>
      <c r="F104" s="1000"/>
      <c r="G104" s="4" t="s">
        <v>16</v>
      </c>
      <c r="H104" s="345">
        <f>115.4/3.4528*1000</f>
        <v>33422</v>
      </c>
      <c r="I104" s="237">
        <f>115.4/3.4528*1000</f>
        <v>33422</v>
      </c>
      <c r="J104" s="358">
        <v>84082</v>
      </c>
      <c r="K104" s="1105" t="s">
        <v>150</v>
      </c>
      <c r="L104" s="1100">
        <v>30</v>
      </c>
      <c r="M104" s="1063">
        <v>0</v>
      </c>
      <c r="N104" s="1079" t="s">
        <v>251</v>
      </c>
      <c r="O104" s="1080"/>
      <c r="Q104" s="254"/>
    </row>
    <row r="105" spans="1:19" s="9" customFormat="1" ht="15.75" customHeight="1" thickBot="1" x14ac:dyDescent="0.3">
      <c r="A105" s="463"/>
      <c r="B105" s="288"/>
      <c r="C105" s="265"/>
      <c r="D105" s="882"/>
      <c r="E105" s="996"/>
      <c r="F105" s="1001"/>
      <c r="G105" s="153" t="s">
        <v>13</v>
      </c>
      <c r="H105" s="154">
        <f>SUM(H103:H104)</f>
        <v>222776</v>
      </c>
      <c r="I105" s="238">
        <f>SUM(I103:I104)</f>
        <v>222776</v>
      </c>
      <c r="J105" s="346">
        <f>SUM(J103:J104)</f>
        <v>644629</v>
      </c>
      <c r="K105" s="1106"/>
      <c r="L105" s="1101"/>
      <c r="M105" s="1064"/>
      <c r="N105" s="1081"/>
      <c r="O105" s="1082"/>
      <c r="Q105" s="254"/>
      <c r="R105" s="10"/>
    </row>
    <row r="106" spans="1:19" s="9" customFormat="1" ht="17.25" customHeight="1" x14ac:dyDescent="0.25">
      <c r="A106" s="461" t="s">
        <v>8</v>
      </c>
      <c r="B106" s="287" t="s">
        <v>14</v>
      </c>
      <c r="C106" s="296" t="s">
        <v>11</v>
      </c>
      <c r="D106" s="997" t="s">
        <v>131</v>
      </c>
      <c r="E106" s="994"/>
      <c r="F106" s="999" t="s">
        <v>21</v>
      </c>
      <c r="G106" s="13" t="s">
        <v>22</v>
      </c>
      <c r="H106" s="333">
        <v>11585</v>
      </c>
      <c r="I106" s="223">
        <f>40/3.4528*1000+3000+13500</f>
        <v>28085</v>
      </c>
      <c r="J106" s="155">
        <v>26006</v>
      </c>
      <c r="K106" s="493" t="s">
        <v>132</v>
      </c>
      <c r="L106" s="512">
        <v>1</v>
      </c>
      <c r="M106" s="419">
        <v>1</v>
      </c>
      <c r="N106" s="447"/>
      <c r="O106" s="432"/>
      <c r="P106" s="5"/>
      <c r="Q106" s="254"/>
    </row>
    <row r="107" spans="1:19" s="9" customFormat="1" ht="15" customHeight="1" x14ac:dyDescent="0.25">
      <c r="A107" s="462"/>
      <c r="B107" s="295"/>
      <c r="C107" s="297"/>
      <c r="D107" s="947"/>
      <c r="E107" s="995"/>
      <c r="F107" s="1000"/>
      <c r="G107" s="16"/>
      <c r="H107" s="334"/>
      <c r="I107" s="220"/>
      <c r="J107" s="156"/>
      <c r="K107" s="1107" t="s">
        <v>151</v>
      </c>
      <c r="L107" s="513">
        <v>1</v>
      </c>
      <c r="M107" s="420">
        <v>1</v>
      </c>
      <c r="N107" s="448"/>
      <c r="O107" s="433"/>
      <c r="Q107" s="254"/>
    </row>
    <row r="108" spans="1:19" s="9" customFormat="1" ht="13.5" thickBot="1" x14ac:dyDescent="0.3">
      <c r="A108" s="463"/>
      <c r="B108" s="288"/>
      <c r="C108" s="265"/>
      <c r="D108" s="998"/>
      <c r="E108" s="996"/>
      <c r="F108" s="1001"/>
      <c r="G108" s="58" t="s">
        <v>13</v>
      </c>
      <c r="H108" s="92">
        <f>SUM(H106:H107)</f>
        <v>11585</v>
      </c>
      <c r="I108" s="221">
        <f>SUM(I106:I107)</f>
        <v>28085</v>
      </c>
      <c r="J108" s="221">
        <f>SUM(J106:J107)</f>
        <v>26006</v>
      </c>
      <c r="K108" s="977"/>
      <c r="L108" s="514"/>
      <c r="M108" s="421"/>
      <c r="N108" s="449"/>
      <c r="O108" s="434"/>
      <c r="Q108" s="254"/>
    </row>
    <row r="109" spans="1:19" s="9" customFormat="1" ht="13.5" thickBot="1" x14ac:dyDescent="0.3">
      <c r="A109" s="460" t="s">
        <v>8</v>
      </c>
      <c r="B109" s="11" t="s">
        <v>14</v>
      </c>
      <c r="C109" s="1056" t="s">
        <v>25</v>
      </c>
      <c r="D109" s="1056"/>
      <c r="E109" s="1056"/>
      <c r="F109" s="1056"/>
      <c r="G109" s="1071"/>
      <c r="H109" s="341">
        <f>H108+H105+H102+H95+H92+H88+H84+H80+H71+H68</f>
        <v>5728869</v>
      </c>
      <c r="I109" s="239">
        <f>I108+I105+I102+I95+I92+I88+I84+I80+I71+I68</f>
        <v>5823854</v>
      </c>
      <c r="J109" s="251">
        <f>J108+J105+J102+J95+J92+J88+J84+J80+J71+J68</f>
        <v>6179233</v>
      </c>
      <c r="K109" s="1072"/>
      <c r="L109" s="1073"/>
      <c r="M109" s="1073"/>
      <c r="N109" s="1073"/>
      <c r="O109" s="1074"/>
      <c r="Q109" s="254"/>
    </row>
    <row r="110" spans="1:19" s="9" customFormat="1" ht="13.5" thickBot="1" x14ac:dyDescent="0.3">
      <c r="A110" s="464" t="s">
        <v>8</v>
      </c>
      <c r="B110" s="11" t="s">
        <v>17</v>
      </c>
      <c r="C110" s="1075" t="s">
        <v>34</v>
      </c>
      <c r="D110" s="1075"/>
      <c r="E110" s="1075"/>
      <c r="F110" s="1075"/>
      <c r="G110" s="1075"/>
      <c r="H110" s="1075"/>
      <c r="I110" s="1075"/>
      <c r="J110" s="1075"/>
      <c r="K110" s="1075"/>
      <c r="L110" s="1075"/>
      <c r="M110" s="1075"/>
      <c r="N110" s="1075"/>
      <c r="O110" s="1076"/>
      <c r="Q110" s="254"/>
    </row>
    <row r="111" spans="1:19" s="10" customFormat="1" ht="38.25" x14ac:dyDescent="0.25">
      <c r="A111" s="467" t="s">
        <v>8</v>
      </c>
      <c r="B111" s="287" t="s">
        <v>17</v>
      </c>
      <c r="C111" s="71" t="s">
        <v>8</v>
      </c>
      <c r="D111" s="157" t="s">
        <v>35</v>
      </c>
      <c r="E111" s="158"/>
      <c r="F111" s="159"/>
      <c r="G111" s="83"/>
      <c r="H111" s="152"/>
      <c r="I111" s="236"/>
      <c r="J111" s="230"/>
      <c r="K111" s="160"/>
      <c r="L111" s="518"/>
      <c r="M111" s="450"/>
      <c r="N111" s="629"/>
      <c r="O111" s="161"/>
      <c r="Q111" s="112"/>
    </row>
    <row r="112" spans="1:19" s="10" customFormat="1" ht="21" customHeight="1" x14ac:dyDescent="0.25">
      <c r="A112" s="468"/>
      <c r="B112" s="321"/>
      <c r="C112" s="72"/>
      <c r="D112" s="916" t="s">
        <v>159</v>
      </c>
      <c r="E112" s="162" t="s">
        <v>81</v>
      </c>
      <c r="F112" s="320">
        <v>5</v>
      </c>
      <c r="G112" s="32" t="s">
        <v>47</v>
      </c>
      <c r="H112" s="375">
        <v>17957</v>
      </c>
      <c r="I112" s="240">
        <v>17957</v>
      </c>
      <c r="J112" s="163">
        <v>13383</v>
      </c>
      <c r="K112" s="986" t="s">
        <v>152</v>
      </c>
      <c r="L112" s="496"/>
      <c r="M112" s="646"/>
      <c r="N112" s="1146" t="s">
        <v>252</v>
      </c>
      <c r="O112" s="588"/>
      <c r="Q112" s="112"/>
    </row>
    <row r="113" spans="1:17" s="10" customFormat="1" ht="21" customHeight="1" x14ac:dyDescent="0.25">
      <c r="A113" s="468"/>
      <c r="B113" s="321"/>
      <c r="C113" s="72"/>
      <c r="D113" s="916"/>
      <c r="E113" s="162"/>
      <c r="F113" s="320"/>
      <c r="G113" s="28" t="s">
        <v>22</v>
      </c>
      <c r="H113" s="375">
        <v>24096</v>
      </c>
      <c r="I113" s="234">
        <f>24096+1373</f>
        <v>25469</v>
      </c>
      <c r="J113" s="156">
        <v>4737</v>
      </c>
      <c r="K113" s="986"/>
      <c r="L113" s="496"/>
      <c r="M113" s="646"/>
      <c r="N113" s="1147"/>
      <c r="O113" s="588"/>
      <c r="Q113" s="112"/>
    </row>
    <row r="114" spans="1:17" s="10" customFormat="1" ht="21" customHeight="1" x14ac:dyDescent="0.25">
      <c r="A114" s="468"/>
      <c r="B114" s="321"/>
      <c r="C114" s="72"/>
      <c r="D114" s="916"/>
      <c r="E114" s="162"/>
      <c r="F114" s="320"/>
      <c r="G114" s="31" t="s">
        <v>36</v>
      </c>
      <c r="H114" s="375">
        <v>127260</v>
      </c>
      <c r="I114" s="235">
        <v>127260</v>
      </c>
      <c r="J114" s="164">
        <v>104293</v>
      </c>
      <c r="K114" s="986"/>
      <c r="L114" s="496"/>
      <c r="M114" s="646"/>
      <c r="N114" s="1147"/>
      <c r="O114" s="588"/>
      <c r="Q114" s="112"/>
    </row>
    <row r="115" spans="1:17" s="10" customFormat="1" ht="16.5" customHeight="1" x14ac:dyDescent="0.25">
      <c r="A115" s="468"/>
      <c r="B115" s="738"/>
      <c r="C115" s="79"/>
      <c r="D115" s="917"/>
      <c r="E115" s="165"/>
      <c r="F115" s="125"/>
      <c r="G115" s="77" t="s">
        <v>13</v>
      </c>
      <c r="H115" s="267">
        <f>SUM(H112:H114)</f>
        <v>169313</v>
      </c>
      <c r="I115" s="250">
        <f>SUM(I112:I114)</f>
        <v>170686</v>
      </c>
      <c r="J115" s="250">
        <f>SUM(J112:J114)</f>
        <v>122413</v>
      </c>
      <c r="K115" s="987"/>
      <c r="L115" s="519">
        <v>100</v>
      </c>
      <c r="M115" s="451">
        <v>100</v>
      </c>
      <c r="N115" s="1148"/>
      <c r="O115" s="167"/>
      <c r="Q115" s="112"/>
    </row>
    <row r="116" spans="1:17" s="10" customFormat="1" ht="21" customHeight="1" x14ac:dyDescent="0.25">
      <c r="A116" s="468"/>
      <c r="B116" s="295"/>
      <c r="C116" s="72"/>
      <c r="D116" s="916" t="s">
        <v>160</v>
      </c>
      <c r="E116" s="168" t="s">
        <v>81</v>
      </c>
      <c r="F116" s="30">
        <v>5</v>
      </c>
      <c r="G116" s="31" t="s">
        <v>47</v>
      </c>
      <c r="H116" s="378">
        <v>21837</v>
      </c>
      <c r="I116" s="240">
        <f>75.4/3.4528*1000</f>
        <v>21837</v>
      </c>
      <c r="J116" s="163">
        <v>11121</v>
      </c>
      <c r="K116" s="986" t="s">
        <v>153</v>
      </c>
      <c r="L116" s="496"/>
      <c r="M116" s="646"/>
      <c r="N116" s="1146" t="s">
        <v>252</v>
      </c>
      <c r="O116" s="588"/>
      <c r="Q116" s="112"/>
    </row>
    <row r="117" spans="1:17" s="10" customFormat="1" ht="21" customHeight="1" x14ac:dyDescent="0.25">
      <c r="A117" s="468"/>
      <c r="B117" s="295"/>
      <c r="C117" s="72"/>
      <c r="D117" s="916"/>
      <c r="E117" s="168"/>
      <c r="F117" s="30"/>
      <c r="G117" s="28" t="s">
        <v>22</v>
      </c>
      <c r="H117" s="376">
        <v>22967</v>
      </c>
      <c r="I117" s="234">
        <f>22967+2043</f>
        <v>25010</v>
      </c>
      <c r="J117" s="156">
        <v>4342</v>
      </c>
      <c r="K117" s="986"/>
      <c r="L117" s="496"/>
      <c r="M117" s="646"/>
      <c r="N117" s="1147"/>
      <c r="O117" s="588"/>
      <c r="Q117" s="112"/>
    </row>
    <row r="118" spans="1:17" s="10" customFormat="1" ht="21" customHeight="1" x14ac:dyDescent="0.25">
      <c r="A118" s="468"/>
      <c r="B118" s="295"/>
      <c r="C118" s="72"/>
      <c r="D118" s="916"/>
      <c r="E118" s="168"/>
      <c r="F118" s="30"/>
      <c r="G118" s="32" t="s">
        <v>36</v>
      </c>
      <c r="H118" s="376">
        <v>145361</v>
      </c>
      <c r="I118" s="240">
        <v>145361</v>
      </c>
      <c r="J118" s="164">
        <v>86350</v>
      </c>
      <c r="K118" s="986"/>
      <c r="L118" s="496"/>
      <c r="M118" s="646"/>
      <c r="N118" s="1147"/>
      <c r="O118" s="588"/>
      <c r="Q118" s="112"/>
    </row>
    <row r="119" spans="1:17" s="10" customFormat="1" ht="15" customHeight="1" x14ac:dyDescent="0.25">
      <c r="A119" s="468"/>
      <c r="B119" s="295"/>
      <c r="C119" s="72"/>
      <c r="D119" s="916"/>
      <c r="E119" s="168"/>
      <c r="F119" s="30"/>
      <c r="G119" s="76" t="s">
        <v>13</v>
      </c>
      <c r="H119" s="377">
        <f>SUM(H116:H118)</f>
        <v>190165</v>
      </c>
      <c r="I119" s="249">
        <f>SUM(I116:I118)</f>
        <v>192208</v>
      </c>
      <c r="J119" s="249">
        <f>SUM(J116:J118)</f>
        <v>101813</v>
      </c>
      <c r="K119" s="986"/>
      <c r="L119" s="496">
        <v>100</v>
      </c>
      <c r="M119" s="646">
        <v>100</v>
      </c>
      <c r="N119" s="1148"/>
      <c r="O119" s="588"/>
      <c r="Q119" s="112"/>
    </row>
    <row r="120" spans="1:17" s="10" customFormat="1" ht="22.5" customHeight="1" x14ac:dyDescent="0.25">
      <c r="A120" s="468"/>
      <c r="B120" s="295"/>
      <c r="C120" s="72"/>
      <c r="D120" s="1077" t="s">
        <v>161</v>
      </c>
      <c r="E120" s="169" t="s">
        <v>81</v>
      </c>
      <c r="F120" s="170">
        <v>5</v>
      </c>
      <c r="G120" s="29" t="s">
        <v>22</v>
      </c>
      <c r="H120" s="375">
        <v>23256</v>
      </c>
      <c r="I120" s="241">
        <f>80.3/3.4528*1000</f>
        <v>23256</v>
      </c>
      <c r="J120" s="164">
        <v>22137</v>
      </c>
      <c r="K120" s="515" t="s">
        <v>142</v>
      </c>
      <c r="L120" s="520"/>
      <c r="M120" s="645"/>
      <c r="N120" s="1146" t="s">
        <v>253</v>
      </c>
      <c r="O120" s="587"/>
      <c r="Q120" s="112"/>
    </row>
    <row r="121" spans="1:17" s="10" customFormat="1" ht="22.5" customHeight="1" x14ac:dyDescent="0.25">
      <c r="A121" s="468"/>
      <c r="B121" s="295"/>
      <c r="C121" s="72"/>
      <c r="D121" s="916"/>
      <c r="E121" s="168"/>
      <c r="F121" s="30"/>
      <c r="G121" s="29" t="s">
        <v>36</v>
      </c>
      <c r="H121" s="378">
        <v>98036</v>
      </c>
      <c r="I121" s="241">
        <f>338.5/3.4528*1000</f>
        <v>98036</v>
      </c>
      <c r="J121" s="156">
        <v>73636</v>
      </c>
      <c r="K121" s="516"/>
      <c r="L121" s="496"/>
      <c r="M121" s="646"/>
      <c r="N121" s="1147"/>
      <c r="O121" s="588"/>
      <c r="Q121" s="112"/>
    </row>
    <row r="122" spans="1:17" s="10" customFormat="1" ht="22.5" customHeight="1" x14ac:dyDescent="0.25">
      <c r="A122" s="468"/>
      <c r="B122" s="295"/>
      <c r="C122" s="72"/>
      <c r="D122" s="916"/>
      <c r="E122" s="168"/>
      <c r="F122" s="30"/>
      <c r="G122" s="77" t="s">
        <v>13</v>
      </c>
      <c r="H122" s="267">
        <f>SUM(H120:H121)</f>
        <v>121292</v>
      </c>
      <c r="I122" s="250">
        <f>SUM(I120:I121)</f>
        <v>121292</v>
      </c>
      <c r="J122" s="250">
        <f>SUM(J120:J121)</f>
        <v>95773</v>
      </c>
      <c r="K122" s="516" t="s">
        <v>143</v>
      </c>
      <c r="L122" s="496">
        <v>100</v>
      </c>
      <c r="M122" s="646">
        <v>100</v>
      </c>
      <c r="N122" s="1147"/>
      <c r="O122" s="588"/>
      <c r="Q122" s="112"/>
    </row>
    <row r="123" spans="1:17" s="20" customFormat="1" ht="14.25" customHeight="1" thickBot="1" x14ac:dyDescent="0.3">
      <c r="A123" s="469"/>
      <c r="B123" s="288"/>
      <c r="C123" s="81"/>
      <c r="D123" s="958"/>
      <c r="E123" s="1068" t="s">
        <v>121</v>
      </c>
      <c r="F123" s="1069"/>
      <c r="G123" s="1070"/>
      <c r="H123" s="342">
        <f>H122+H119+H115</f>
        <v>480770</v>
      </c>
      <c r="I123" s="244">
        <f>I122+I119+I115</f>
        <v>484186</v>
      </c>
      <c r="J123" s="244">
        <f>J122+J119+J115</f>
        <v>319999</v>
      </c>
      <c r="K123" s="517"/>
      <c r="L123" s="521"/>
      <c r="M123" s="650"/>
      <c r="N123" s="1149"/>
      <c r="O123" s="435"/>
      <c r="Q123" s="255"/>
    </row>
    <row r="124" spans="1:17" s="10" customFormat="1" ht="42" customHeight="1" x14ac:dyDescent="0.25">
      <c r="A124" s="467" t="s">
        <v>8</v>
      </c>
      <c r="B124" s="287" t="s">
        <v>17</v>
      </c>
      <c r="C124" s="71" t="s">
        <v>14</v>
      </c>
      <c r="D124" s="7" t="s">
        <v>38</v>
      </c>
      <c r="E124" s="103"/>
      <c r="F124" s="171"/>
      <c r="G124" s="172"/>
      <c r="H124" s="260"/>
      <c r="I124" s="224"/>
      <c r="J124" s="347"/>
      <c r="K124" s="268"/>
      <c r="L124" s="522"/>
      <c r="M124" s="412"/>
      <c r="N124" s="626"/>
      <c r="O124" s="271"/>
      <c r="Q124" s="112"/>
    </row>
    <row r="125" spans="1:17" s="10" customFormat="1" ht="24.75" customHeight="1" x14ac:dyDescent="0.2">
      <c r="A125" s="468"/>
      <c r="B125" s="738"/>
      <c r="C125" s="72"/>
      <c r="D125" s="1077" t="s">
        <v>166</v>
      </c>
      <c r="E125" s="162" t="s">
        <v>52</v>
      </c>
      <c r="F125" s="735">
        <v>5</v>
      </c>
      <c r="G125" s="28" t="s">
        <v>22</v>
      </c>
      <c r="H125" s="374">
        <v>93924</v>
      </c>
      <c r="I125" s="234">
        <f>93924+10207</f>
        <v>104131</v>
      </c>
      <c r="J125" s="228">
        <v>98001</v>
      </c>
      <c r="K125" s="110" t="s">
        <v>154</v>
      </c>
      <c r="L125" s="523">
        <v>100</v>
      </c>
      <c r="M125" s="656">
        <v>100</v>
      </c>
      <c r="N125" s="733" t="s">
        <v>254</v>
      </c>
      <c r="O125" s="1067"/>
      <c r="Q125" s="112"/>
    </row>
    <row r="126" spans="1:17" s="10" customFormat="1" ht="32.25" customHeight="1" x14ac:dyDescent="0.25">
      <c r="A126" s="468"/>
      <c r="B126" s="738"/>
      <c r="C126" s="72"/>
      <c r="D126" s="916"/>
      <c r="E126" s="173"/>
      <c r="F126" s="50"/>
      <c r="G126" s="51" t="s">
        <v>36</v>
      </c>
      <c r="H126" s="374">
        <v>21041</v>
      </c>
      <c r="I126" s="241">
        <v>21041</v>
      </c>
      <c r="J126" s="228">
        <v>16219</v>
      </c>
      <c r="K126" s="111"/>
      <c r="L126" s="524"/>
      <c r="M126" s="651"/>
      <c r="N126" s="652"/>
      <c r="O126" s="1004"/>
      <c r="Q126" s="112"/>
    </row>
    <row r="127" spans="1:17" s="10" customFormat="1" ht="49.5" customHeight="1" x14ac:dyDescent="0.25">
      <c r="A127" s="468"/>
      <c r="B127" s="738"/>
      <c r="C127" s="72"/>
      <c r="D127" s="916"/>
      <c r="E127" s="173"/>
      <c r="F127" s="50"/>
      <c r="G127" s="51" t="s">
        <v>16</v>
      </c>
      <c r="H127" s="379">
        <v>3713</v>
      </c>
      <c r="I127" s="241">
        <v>3713</v>
      </c>
      <c r="J127" s="228">
        <v>2854</v>
      </c>
      <c r="K127" s="111"/>
      <c r="L127" s="524"/>
      <c r="M127" s="740"/>
      <c r="N127" s="652"/>
      <c r="O127" s="734"/>
      <c r="Q127" s="112"/>
    </row>
    <row r="128" spans="1:17" s="10" customFormat="1" ht="13.5" customHeight="1" x14ac:dyDescent="0.25">
      <c r="A128" s="553"/>
      <c r="B128" s="124"/>
      <c r="C128" s="554"/>
      <c r="D128" s="917"/>
      <c r="E128" s="799"/>
      <c r="F128" s="800"/>
      <c r="G128" s="174" t="s">
        <v>13</v>
      </c>
      <c r="H128" s="267">
        <f>SUM(H125:H127)</f>
        <v>118678</v>
      </c>
      <c r="I128" s="350">
        <f>SUM(I125:I127)</f>
        <v>128885</v>
      </c>
      <c r="J128" s="350">
        <f>SUM(J125:J127)</f>
        <v>117074</v>
      </c>
      <c r="K128" s="269"/>
      <c r="L128" s="525"/>
      <c r="M128" s="653"/>
      <c r="N128" s="654"/>
      <c r="O128" s="176"/>
      <c r="Q128" s="112"/>
    </row>
    <row r="129" spans="1:20" s="10" customFormat="1" ht="12.75" customHeight="1" x14ac:dyDescent="0.25">
      <c r="A129" s="468"/>
      <c r="B129" s="724"/>
      <c r="C129" s="72"/>
      <c r="D129" s="947" t="s">
        <v>141</v>
      </c>
      <c r="E129" s="173"/>
      <c r="F129" s="50"/>
      <c r="G129" s="31" t="s">
        <v>22</v>
      </c>
      <c r="H129" s="117">
        <v>8689</v>
      </c>
      <c r="I129" s="235">
        <f>30/3.4528*1000</f>
        <v>8689</v>
      </c>
      <c r="J129" s="156">
        <v>4061</v>
      </c>
      <c r="K129" s="986" t="s">
        <v>98</v>
      </c>
      <c r="L129" s="496">
        <v>1</v>
      </c>
      <c r="M129" s="655">
        <v>1</v>
      </c>
      <c r="N129" s="1147" t="s">
        <v>214</v>
      </c>
      <c r="O129" s="1150" t="s">
        <v>255</v>
      </c>
      <c r="Q129" s="112"/>
    </row>
    <row r="130" spans="1:20" s="10" customFormat="1" ht="15" customHeight="1" x14ac:dyDescent="0.25">
      <c r="A130" s="468"/>
      <c r="B130" s="724"/>
      <c r="C130" s="72"/>
      <c r="D130" s="947"/>
      <c r="E130" s="178"/>
      <c r="F130" s="52"/>
      <c r="G130" s="32"/>
      <c r="H130" s="343"/>
      <c r="I130" s="240"/>
      <c r="J130" s="163"/>
      <c r="K130" s="986"/>
      <c r="L130" s="496"/>
      <c r="M130" s="730"/>
      <c r="N130" s="1147"/>
      <c r="O130" s="1150"/>
      <c r="Q130" s="112"/>
    </row>
    <row r="131" spans="1:20" s="10" customFormat="1" x14ac:dyDescent="0.25">
      <c r="A131" s="468"/>
      <c r="B131" s="724"/>
      <c r="C131" s="72"/>
      <c r="D131" s="1006"/>
      <c r="E131" s="178"/>
      <c r="F131" s="52"/>
      <c r="G131" s="174" t="s">
        <v>13</v>
      </c>
      <c r="H131" s="175">
        <f>SUM(H129:H130)</f>
        <v>8689</v>
      </c>
      <c r="I131" s="350">
        <f>SUM(I129:I130)</f>
        <v>8689</v>
      </c>
      <c r="J131" s="350">
        <f>SUM(J129:J130)</f>
        <v>4061</v>
      </c>
      <c r="K131" s="987"/>
      <c r="L131" s="525"/>
      <c r="M131" s="653"/>
      <c r="N131" s="1148"/>
      <c r="O131" s="1151"/>
      <c r="Q131" s="112"/>
    </row>
    <row r="132" spans="1:20" ht="39.75" customHeight="1" x14ac:dyDescent="0.2">
      <c r="A132" s="468"/>
      <c r="B132" s="738"/>
      <c r="C132" s="79"/>
      <c r="D132" s="212" t="s">
        <v>133</v>
      </c>
      <c r="E132" s="771"/>
      <c r="F132" s="772" t="s">
        <v>30</v>
      </c>
      <c r="G132" s="180" t="s">
        <v>22</v>
      </c>
      <c r="H132" s="344">
        <v>2896</v>
      </c>
      <c r="I132" s="237">
        <f>10/3.4528*1000</f>
        <v>2896</v>
      </c>
      <c r="J132" s="164">
        <v>2886</v>
      </c>
      <c r="K132" s="270" t="s">
        <v>140</v>
      </c>
      <c r="L132" s="526">
        <v>100</v>
      </c>
      <c r="M132" s="581">
        <v>100</v>
      </c>
      <c r="N132" s="630"/>
      <c r="O132" s="586"/>
      <c r="R132" s="33"/>
      <c r="S132" s="33"/>
      <c r="T132" s="33"/>
    </row>
    <row r="133" spans="1:20" s="10" customFormat="1" ht="48.75" customHeight="1" x14ac:dyDescent="0.25">
      <c r="A133" s="468"/>
      <c r="B133" s="321"/>
      <c r="C133" s="72"/>
      <c r="D133" s="947" t="s">
        <v>155</v>
      </c>
      <c r="E133" s="162"/>
      <c r="F133" s="73"/>
      <c r="G133" s="31" t="s">
        <v>22</v>
      </c>
      <c r="H133" s="117">
        <v>28962</v>
      </c>
      <c r="I133" s="235">
        <f>100/3.4528*1000</f>
        <v>28962</v>
      </c>
      <c r="J133" s="181">
        <v>9218</v>
      </c>
      <c r="K133" s="768" t="s">
        <v>98</v>
      </c>
      <c r="L133" s="494">
        <v>1</v>
      </c>
      <c r="M133" s="769">
        <v>1</v>
      </c>
      <c r="N133" s="770"/>
      <c r="O133" s="828" t="s">
        <v>213</v>
      </c>
      <c r="P133" s="5"/>
      <c r="Q133" s="112"/>
    </row>
    <row r="134" spans="1:20" s="10" customFormat="1" ht="30" customHeight="1" x14ac:dyDescent="0.25">
      <c r="A134" s="468"/>
      <c r="B134" s="724"/>
      <c r="C134" s="79"/>
      <c r="D134" s="1006"/>
      <c r="E134" s="767"/>
      <c r="F134" s="73"/>
      <c r="G134" s="556"/>
      <c r="H134" s="550"/>
      <c r="I134" s="240"/>
      <c r="J134" s="248"/>
      <c r="K134" s="713" t="s">
        <v>212</v>
      </c>
      <c r="L134" s="714">
        <v>10</v>
      </c>
      <c r="M134" s="715">
        <v>0</v>
      </c>
      <c r="N134" s="716"/>
      <c r="O134" s="829"/>
      <c r="Q134" s="112"/>
    </row>
    <row r="135" spans="1:20" s="10" customFormat="1" ht="38.25" customHeight="1" x14ac:dyDescent="0.25">
      <c r="A135" s="468"/>
      <c r="B135" s="295"/>
      <c r="C135" s="72"/>
      <c r="D135" s="947" t="s">
        <v>227</v>
      </c>
      <c r="E135" s="1093"/>
      <c r="F135" s="1030"/>
      <c r="G135" s="31" t="s">
        <v>22</v>
      </c>
      <c r="H135" s="117">
        <v>17377</v>
      </c>
      <c r="I135" s="235">
        <f>60/3.4528*1000-7553</f>
        <v>9824</v>
      </c>
      <c r="J135" s="555">
        <v>9824</v>
      </c>
      <c r="K135" s="1094" t="s">
        <v>123</v>
      </c>
      <c r="L135" s="1108">
        <v>300</v>
      </c>
      <c r="M135" s="1002">
        <v>300</v>
      </c>
      <c r="N135" s="627"/>
      <c r="O135" s="1004"/>
      <c r="Q135" s="112"/>
    </row>
    <row r="136" spans="1:20" s="9" customFormat="1" ht="13.5" customHeight="1" x14ac:dyDescent="0.25">
      <c r="A136" s="468"/>
      <c r="B136" s="295"/>
      <c r="C136" s="72"/>
      <c r="D136" s="947"/>
      <c r="E136" s="1093"/>
      <c r="F136" s="1030"/>
      <c r="G136" s="182" t="s">
        <v>13</v>
      </c>
      <c r="H136" s="100">
        <f>SUM(H132:H135)</f>
        <v>49235</v>
      </c>
      <c r="I136" s="225">
        <f>SUM(I132:I135)</f>
        <v>41682</v>
      </c>
      <c r="J136" s="348">
        <f t="shared" ref="J136" si="4">SUM(J132:J135)</f>
        <v>21928</v>
      </c>
      <c r="K136" s="1094"/>
      <c r="L136" s="1108"/>
      <c r="M136" s="1002"/>
      <c r="N136" s="627"/>
      <c r="O136" s="1004"/>
      <c r="Q136" s="254"/>
    </row>
    <row r="137" spans="1:20" s="9" customFormat="1" ht="13.5" customHeight="1" thickBot="1" x14ac:dyDescent="0.3">
      <c r="A137" s="469"/>
      <c r="B137" s="17"/>
      <c r="C137" s="183"/>
      <c r="D137" s="1092"/>
      <c r="E137" s="1089" t="s">
        <v>121</v>
      </c>
      <c r="F137" s="1090"/>
      <c r="G137" s="1091"/>
      <c r="H137" s="93">
        <f>H136+H131+H128</f>
        <v>176602</v>
      </c>
      <c r="I137" s="221">
        <f t="shared" ref="I137:J137" si="5">I136+I131+I128</f>
        <v>179256</v>
      </c>
      <c r="J137" s="93">
        <f t="shared" si="5"/>
        <v>143063</v>
      </c>
      <c r="K137" s="1095"/>
      <c r="L137" s="1109"/>
      <c r="M137" s="1003"/>
      <c r="N137" s="631"/>
      <c r="O137" s="1005"/>
      <c r="Q137" s="254"/>
    </row>
    <row r="138" spans="1:20" s="9" customFormat="1" ht="13.5" thickBot="1" x14ac:dyDescent="0.3">
      <c r="A138" s="460" t="s">
        <v>8</v>
      </c>
      <c r="B138" s="34" t="s">
        <v>17</v>
      </c>
      <c r="C138" s="1096" t="s">
        <v>25</v>
      </c>
      <c r="D138" s="1056"/>
      <c r="E138" s="1056"/>
      <c r="F138" s="1056"/>
      <c r="G138" s="1071"/>
      <c r="H138" s="185">
        <f>H137+H123</f>
        <v>657372</v>
      </c>
      <c r="I138" s="242">
        <f>I137+I123</f>
        <v>663442</v>
      </c>
      <c r="J138" s="349">
        <f>J137+J123</f>
        <v>463062</v>
      </c>
      <c r="K138" s="927"/>
      <c r="L138" s="928"/>
      <c r="M138" s="928"/>
      <c r="N138" s="928"/>
      <c r="O138" s="929"/>
      <c r="Q138" s="254"/>
    </row>
    <row r="139" spans="1:20" ht="13.5" thickBot="1" x14ac:dyDescent="0.25">
      <c r="A139" s="460" t="s">
        <v>8</v>
      </c>
      <c r="B139" s="34" t="s">
        <v>19</v>
      </c>
      <c r="C139" s="982" t="s">
        <v>83</v>
      </c>
      <c r="D139" s="983"/>
      <c r="E139" s="983"/>
      <c r="F139" s="983"/>
      <c r="G139" s="983"/>
      <c r="H139" s="983"/>
      <c r="I139" s="983"/>
      <c r="J139" s="983"/>
      <c r="K139" s="983"/>
      <c r="L139" s="983"/>
      <c r="M139" s="983"/>
      <c r="N139" s="983"/>
      <c r="O139" s="984"/>
    </row>
    <row r="140" spans="1:20" ht="15.75" customHeight="1" x14ac:dyDescent="0.2">
      <c r="A140" s="467" t="s">
        <v>8</v>
      </c>
      <c r="B140" s="36" t="s">
        <v>19</v>
      </c>
      <c r="C140" s="82" t="s">
        <v>8</v>
      </c>
      <c r="D140" s="186" t="s">
        <v>124</v>
      </c>
      <c r="E140" s="187"/>
      <c r="F140" s="188"/>
      <c r="G140" s="27"/>
      <c r="H140" s="129"/>
      <c r="I140" s="224"/>
      <c r="J140" s="260"/>
      <c r="K140" s="268"/>
      <c r="L140" s="485"/>
      <c r="M140" s="578"/>
      <c r="N140" s="1126"/>
      <c r="O140" s="1127"/>
    </row>
    <row r="141" spans="1:20" ht="21" customHeight="1" x14ac:dyDescent="0.2">
      <c r="A141" s="468"/>
      <c r="B141" s="35"/>
      <c r="C141" s="80"/>
      <c r="D141" s="189" t="s">
        <v>134</v>
      </c>
      <c r="E141" s="179"/>
      <c r="F141" s="190" t="s">
        <v>48</v>
      </c>
      <c r="G141" s="28" t="s">
        <v>22</v>
      </c>
      <c r="H141" s="375">
        <v>115848</v>
      </c>
      <c r="I141" s="234">
        <f>400/3.4528*1000</f>
        <v>115848</v>
      </c>
      <c r="J141" s="717">
        <v>516147</v>
      </c>
      <c r="K141" s="985" t="s">
        <v>144</v>
      </c>
      <c r="L141" s="528"/>
      <c r="M141" s="452">
        <v>15</v>
      </c>
      <c r="N141" s="1120" t="s">
        <v>256</v>
      </c>
      <c r="O141" s="1121"/>
    </row>
    <row r="142" spans="1:20" ht="21" customHeight="1" x14ac:dyDescent="0.2">
      <c r="A142" s="468"/>
      <c r="B142" s="35"/>
      <c r="C142" s="80"/>
      <c r="D142" s="191"/>
      <c r="E142" s="192"/>
      <c r="F142" s="193"/>
      <c r="G142" s="28" t="s">
        <v>162</v>
      </c>
      <c r="H142" s="378">
        <v>94138</v>
      </c>
      <c r="I142" s="234">
        <v>94138</v>
      </c>
      <c r="J142" s="234">
        <v>94138</v>
      </c>
      <c r="K142" s="986"/>
      <c r="L142" s="529"/>
      <c r="M142" s="453"/>
      <c r="N142" s="1122"/>
      <c r="O142" s="1123"/>
      <c r="P142" s="209"/>
      <c r="S142" s="33"/>
    </row>
    <row r="143" spans="1:20" x14ac:dyDescent="0.2">
      <c r="A143" s="468"/>
      <c r="B143" s="35"/>
      <c r="C143" s="80"/>
      <c r="D143" s="191"/>
      <c r="E143" s="192"/>
      <c r="F143" s="193"/>
      <c r="G143" s="194" t="s">
        <v>13</v>
      </c>
      <c r="H143" s="195">
        <f>SUM(H141:H142)</f>
        <v>209986</v>
      </c>
      <c r="I143" s="243">
        <f>SUM(I141:I142)</f>
        <v>209986</v>
      </c>
      <c r="J143" s="243">
        <f>SUM(J141:J142)</f>
        <v>610285</v>
      </c>
      <c r="K143" s="987"/>
      <c r="L143" s="530"/>
      <c r="M143" s="580"/>
      <c r="N143" s="1124"/>
      <c r="O143" s="1125"/>
    </row>
    <row r="144" spans="1:20" ht="12" customHeight="1" x14ac:dyDescent="0.2">
      <c r="A144" s="468"/>
      <c r="B144" s="35"/>
      <c r="C144" s="80"/>
      <c r="D144" s="980" t="s">
        <v>125</v>
      </c>
      <c r="E144" s="196" t="s">
        <v>52</v>
      </c>
      <c r="F144" s="190" t="s">
        <v>82</v>
      </c>
      <c r="G144" s="29" t="s">
        <v>162</v>
      </c>
      <c r="H144" s="197">
        <v>15553</v>
      </c>
      <c r="I144" s="241">
        <f>53.7/3.4528*1000</f>
        <v>15553</v>
      </c>
      <c r="J144" s="177">
        <v>2225</v>
      </c>
      <c r="K144" s="985" t="s">
        <v>129</v>
      </c>
      <c r="L144" s="486">
        <v>1</v>
      </c>
      <c r="M144" s="422">
        <v>1</v>
      </c>
      <c r="N144" s="1128" t="s">
        <v>215</v>
      </c>
      <c r="O144" s="1131" t="s">
        <v>257</v>
      </c>
    </row>
    <row r="145" spans="1:23" ht="55.5" customHeight="1" x14ac:dyDescent="0.2">
      <c r="A145" s="468"/>
      <c r="B145" s="35"/>
      <c r="C145" s="80"/>
      <c r="D145" s="887"/>
      <c r="E145" s="863" t="s">
        <v>126</v>
      </c>
      <c r="F145" s="69"/>
      <c r="G145" s="32"/>
      <c r="H145" s="343"/>
      <c r="I145" s="240"/>
      <c r="J145" s="550"/>
      <c r="K145" s="986"/>
      <c r="L145" s="487"/>
      <c r="M145" s="648"/>
      <c r="N145" s="1129"/>
      <c r="O145" s="1132"/>
      <c r="S145" s="33"/>
    </row>
    <row r="146" spans="1:23" x14ac:dyDescent="0.2">
      <c r="A146" s="468"/>
      <c r="B146" s="35"/>
      <c r="C146" s="80"/>
      <c r="D146" s="981"/>
      <c r="E146" s="864"/>
      <c r="F146" s="193"/>
      <c r="G146" s="77" t="s">
        <v>13</v>
      </c>
      <c r="H146" s="166">
        <f>SUM(H144:H145)</f>
        <v>15553</v>
      </c>
      <c r="I146" s="350">
        <f>SUM(I144:I145)</f>
        <v>15553</v>
      </c>
      <c r="J146" s="175">
        <f>SUM(J144:J145)</f>
        <v>2225</v>
      </c>
      <c r="K146" s="111"/>
      <c r="L146" s="529"/>
      <c r="M146" s="453"/>
      <c r="N146" s="1130"/>
      <c r="O146" s="1133"/>
    </row>
    <row r="147" spans="1:23" ht="15" customHeight="1" x14ac:dyDescent="0.2">
      <c r="A147" s="468"/>
      <c r="B147" s="35"/>
      <c r="C147" s="80"/>
      <c r="D147" s="887" t="s">
        <v>128</v>
      </c>
      <c r="E147" s="864"/>
      <c r="F147" s="193"/>
      <c r="G147" s="29" t="s">
        <v>162</v>
      </c>
      <c r="H147" s="197">
        <v>32611</v>
      </c>
      <c r="I147" s="241">
        <f>112.6/3.4528*1000</f>
        <v>32611</v>
      </c>
      <c r="J147" s="177">
        <v>1047</v>
      </c>
      <c r="K147" s="985" t="s">
        <v>129</v>
      </c>
      <c r="L147" s="528">
        <v>1</v>
      </c>
      <c r="M147" s="452">
        <v>1</v>
      </c>
      <c r="N147" s="1134" t="s">
        <v>216</v>
      </c>
      <c r="O147" s="1137" t="s">
        <v>217</v>
      </c>
    </row>
    <row r="148" spans="1:23" ht="15" customHeight="1" x14ac:dyDescent="0.2">
      <c r="A148" s="468"/>
      <c r="B148" s="35"/>
      <c r="C148" s="80"/>
      <c r="D148" s="887"/>
      <c r="E148" s="864"/>
      <c r="F148" s="193"/>
      <c r="G148" s="32"/>
      <c r="H148" s="343"/>
      <c r="I148" s="240"/>
      <c r="J148" s="550"/>
      <c r="K148" s="986"/>
      <c r="L148" s="529"/>
      <c r="M148" s="453"/>
      <c r="N148" s="1135"/>
      <c r="O148" s="1138"/>
      <c r="R148" s="33"/>
      <c r="W148" s="33"/>
    </row>
    <row r="149" spans="1:23" ht="12" customHeight="1" x14ac:dyDescent="0.2">
      <c r="A149" s="468"/>
      <c r="B149" s="35"/>
      <c r="C149" s="80"/>
      <c r="D149" s="887"/>
      <c r="E149" s="198"/>
      <c r="F149" s="199"/>
      <c r="G149" s="182" t="s">
        <v>13</v>
      </c>
      <c r="H149" s="100">
        <f>SUM(H147:H148)</f>
        <v>32611</v>
      </c>
      <c r="I149" s="225">
        <f>SUM(I147:I148)</f>
        <v>32611</v>
      </c>
      <c r="J149" s="380">
        <f>SUM(J147:J148)</f>
        <v>1047</v>
      </c>
      <c r="K149" s="647"/>
      <c r="L149" s="529"/>
      <c r="M149" s="453"/>
      <c r="N149" s="1135"/>
      <c r="O149" s="1138"/>
    </row>
    <row r="150" spans="1:23" ht="12.75" customHeight="1" thickBot="1" x14ac:dyDescent="0.25">
      <c r="A150" s="463"/>
      <c r="B150" s="288"/>
      <c r="C150" s="280"/>
      <c r="D150" s="882"/>
      <c r="E150" s="1007" t="s">
        <v>121</v>
      </c>
      <c r="F150" s="1007"/>
      <c r="G150" s="1008"/>
      <c r="H150" s="200">
        <f>H149+H146+H143</f>
        <v>258150</v>
      </c>
      <c r="I150" s="244">
        <f>I149+I146+I143</f>
        <v>258150</v>
      </c>
      <c r="J150" s="93">
        <f>J149+J146+J143</f>
        <v>613557</v>
      </c>
      <c r="K150" s="527"/>
      <c r="L150" s="532"/>
      <c r="M150" s="599"/>
      <c r="N150" s="1136"/>
      <c r="O150" s="1139"/>
      <c r="U150" s="33"/>
    </row>
    <row r="151" spans="1:23" ht="41.25" customHeight="1" x14ac:dyDescent="0.2">
      <c r="A151" s="467" t="s">
        <v>8</v>
      </c>
      <c r="B151" s="737" t="s">
        <v>19</v>
      </c>
      <c r="C151" s="784" t="s">
        <v>14</v>
      </c>
      <c r="D151" s="773" t="s">
        <v>84</v>
      </c>
      <c r="E151" s="774" t="s">
        <v>127</v>
      </c>
      <c r="F151" s="775"/>
      <c r="G151" s="776"/>
      <c r="H151" s="337"/>
      <c r="I151" s="266"/>
      <c r="J151" s="777"/>
      <c r="K151" s="778"/>
      <c r="L151" s="779"/>
      <c r="M151" s="780"/>
      <c r="N151" s="781"/>
      <c r="O151" s="782"/>
    </row>
    <row r="152" spans="1:23" ht="143.25" customHeight="1" x14ac:dyDescent="0.2">
      <c r="A152" s="468"/>
      <c r="B152" s="295"/>
      <c r="C152" s="84"/>
      <c r="D152" s="286" t="s">
        <v>62</v>
      </c>
      <c r="E152" s="74"/>
      <c r="F152" s="309" t="s">
        <v>21</v>
      </c>
      <c r="G152" s="22" t="s">
        <v>27</v>
      </c>
      <c r="H152" s="336">
        <v>839898</v>
      </c>
      <c r="I152" s="222">
        <f>2900/3.4528*1000</f>
        <v>839898</v>
      </c>
      <c r="J152" s="550">
        <v>454378</v>
      </c>
      <c r="K152" s="551" t="s">
        <v>120</v>
      </c>
      <c r="L152" s="531">
        <v>30</v>
      </c>
      <c r="M152" s="660">
        <v>56</v>
      </c>
      <c r="N152" s="665" t="s">
        <v>258</v>
      </c>
      <c r="O152" s="664"/>
      <c r="P152" s="54"/>
      <c r="R152" s="559"/>
      <c r="S152" s="54"/>
      <c r="T152" s="33"/>
      <c r="U152" s="33"/>
    </row>
    <row r="153" spans="1:23" ht="27" customHeight="1" x14ac:dyDescent="0.2">
      <c r="A153" s="468"/>
      <c r="B153" s="295"/>
      <c r="C153" s="312"/>
      <c r="D153" s="286" t="s">
        <v>63</v>
      </c>
      <c r="E153" s="317"/>
      <c r="F153" s="80"/>
      <c r="G153" s="26" t="s">
        <v>165</v>
      </c>
      <c r="H153" s="264">
        <v>269965</v>
      </c>
      <c r="I153" s="233">
        <v>269965</v>
      </c>
      <c r="J153" s="666">
        <v>269965</v>
      </c>
      <c r="K153" s="482" t="s">
        <v>68</v>
      </c>
      <c r="L153" s="486">
        <v>40</v>
      </c>
      <c r="M153" s="662">
        <v>52</v>
      </c>
      <c r="N153" s="661"/>
      <c r="O153" s="675"/>
      <c r="P153" s="209"/>
      <c r="R153" s="33"/>
      <c r="U153" s="33"/>
    </row>
    <row r="154" spans="1:23" ht="51" x14ac:dyDescent="0.2">
      <c r="A154" s="468"/>
      <c r="B154" s="295"/>
      <c r="C154" s="312"/>
      <c r="D154" s="286" t="s">
        <v>64</v>
      </c>
      <c r="E154" s="74"/>
      <c r="F154" s="80"/>
      <c r="G154" s="16"/>
      <c r="H154" s="334"/>
      <c r="I154" s="220"/>
      <c r="J154" s="667"/>
      <c r="K154" s="492" t="s">
        <v>100</v>
      </c>
      <c r="L154" s="487">
        <v>100</v>
      </c>
      <c r="M154" s="663">
        <v>400</v>
      </c>
      <c r="N154" s="201"/>
      <c r="O154" s="664"/>
      <c r="S154" s="33"/>
    </row>
    <row r="155" spans="1:23" ht="39" customHeight="1" x14ac:dyDescent="0.2">
      <c r="A155" s="468"/>
      <c r="B155" s="295"/>
      <c r="C155" s="312"/>
      <c r="D155" s="286" t="s">
        <v>65</v>
      </c>
      <c r="E155" s="53"/>
      <c r="F155" s="80"/>
      <c r="G155" s="16"/>
      <c r="H155" s="334"/>
      <c r="I155" s="220"/>
      <c r="J155" s="667"/>
      <c r="K155" s="492" t="s">
        <v>101</v>
      </c>
      <c r="L155" s="487">
        <v>60</v>
      </c>
      <c r="M155" s="663">
        <v>56</v>
      </c>
      <c r="N155" s="665"/>
      <c r="O155" s="664" t="s">
        <v>219</v>
      </c>
      <c r="S155" s="33"/>
    </row>
    <row r="156" spans="1:23" ht="30.75" customHeight="1" x14ac:dyDescent="0.2">
      <c r="A156" s="468"/>
      <c r="B156" s="724"/>
      <c r="C156" s="557"/>
      <c r="D156" s="319" t="s">
        <v>66</v>
      </c>
      <c r="E156" s="74"/>
      <c r="F156" s="80"/>
      <c r="G156" s="16"/>
      <c r="H156" s="334"/>
      <c r="I156" s="220"/>
      <c r="J156" s="391"/>
      <c r="K156" s="551" t="s">
        <v>91</v>
      </c>
      <c r="L156" s="531">
        <v>84</v>
      </c>
      <c r="M156" s="660">
        <v>91</v>
      </c>
      <c r="N156" s="657"/>
      <c r="O156" s="427"/>
      <c r="S156" s="33"/>
    </row>
    <row r="157" spans="1:23" ht="40.5" customHeight="1" x14ac:dyDescent="0.2">
      <c r="A157" s="468"/>
      <c r="B157" s="295"/>
      <c r="C157" s="557"/>
      <c r="D157" s="313" t="s">
        <v>168</v>
      </c>
      <c r="E157" s="53"/>
      <c r="F157" s="272"/>
      <c r="G157" s="22"/>
      <c r="H157" s="336"/>
      <c r="I157" s="222"/>
      <c r="J157" s="668"/>
      <c r="K157" s="551"/>
      <c r="L157" s="531"/>
      <c r="M157" s="671"/>
      <c r="N157" s="632"/>
      <c r="O157" s="436"/>
    </row>
    <row r="158" spans="1:23" ht="17.25" customHeight="1" x14ac:dyDescent="0.2">
      <c r="A158" s="468"/>
      <c r="B158" s="295"/>
      <c r="C158" s="557"/>
      <c r="D158" s="1085" t="s">
        <v>67</v>
      </c>
      <c r="E158" s="53"/>
      <c r="F158" s="1033" t="s">
        <v>21</v>
      </c>
      <c r="G158" s="26" t="s">
        <v>16</v>
      </c>
      <c r="H158" s="264">
        <v>5503</v>
      </c>
      <c r="I158" s="233">
        <f>19/3.4528*1000</f>
        <v>5503</v>
      </c>
      <c r="J158" s="382">
        <v>5972</v>
      </c>
      <c r="K158" s="1035" t="s">
        <v>97</v>
      </c>
      <c r="L158" s="486">
        <v>12</v>
      </c>
      <c r="M158" s="672">
        <v>12</v>
      </c>
      <c r="N158" s="620"/>
      <c r="O158" s="438"/>
    </row>
    <row r="159" spans="1:23" ht="23.25" customHeight="1" x14ac:dyDescent="0.2">
      <c r="A159" s="471"/>
      <c r="B159" s="124"/>
      <c r="C159" s="558"/>
      <c r="D159" s="1086"/>
      <c r="E159" s="203"/>
      <c r="F159" s="1034"/>
      <c r="G159" s="204" t="s">
        <v>13</v>
      </c>
      <c r="H159" s="205">
        <f>SUM(H152:H158)</f>
        <v>1115366</v>
      </c>
      <c r="I159" s="245">
        <f>SUM(I152:I158)</f>
        <v>1115366</v>
      </c>
      <c r="J159" s="669">
        <f>SUM(J152:J158)</f>
        <v>730315</v>
      </c>
      <c r="K159" s="1036"/>
      <c r="L159" s="533"/>
      <c r="M159" s="671"/>
      <c r="N159" s="632"/>
      <c r="O159" s="658"/>
      <c r="Q159" s="256"/>
    </row>
    <row r="160" spans="1:23" ht="40.5" customHeight="1" x14ac:dyDescent="0.2">
      <c r="A160" s="468" t="s">
        <v>8</v>
      </c>
      <c r="B160" s="295" t="s">
        <v>19</v>
      </c>
      <c r="C160" s="1054" t="s">
        <v>17</v>
      </c>
      <c r="D160" s="261" t="s">
        <v>69</v>
      </c>
      <c r="E160" s="74"/>
      <c r="F160" s="300"/>
      <c r="G160" s="22"/>
      <c r="H160" s="336"/>
      <c r="I160" s="222"/>
      <c r="J160" s="550"/>
      <c r="K160" s="482"/>
      <c r="L160" s="486"/>
      <c r="M160" s="672"/>
      <c r="N160" s="620"/>
      <c r="O160" s="438"/>
    </row>
    <row r="161" spans="1:19" ht="17.25" customHeight="1" x14ac:dyDescent="0.2">
      <c r="A161" s="470"/>
      <c r="B161" s="295"/>
      <c r="C161" s="1054"/>
      <c r="D161" s="887" t="s">
        <v>70</v>
      </c>
      <c r="E161" s="74"/>
      <c r="F161" s="56" t="s">
        <v>48</v>
      </c>
      <c r="G161" s="26" t="s">
        <v>16</v>
      </c>
      <c r="H161" s="264">
        <v>179275</v>
      </c>
      <c r="I161" s="233">
        <f>619/3.4528*1000</f>
        <v>179275</v>
      </c>
      <c r="J161" s="379"/>
      <c r="K161" s="492"/>
      <c r="L161" s="534"/>
      <c r="M161" s="673"/>
      <c r="N161" s="621"/>
      <c r="O161" s="437"/>
      <c r="Q161" s="256"/>
      <c r="S161" s="33"/>
    </row>
    <row r="162" spans="1:19" ht="17.25" customHeight="1" x14ac:dyDescent="0.2">
      <c r="A162" s="470"/>
      <c r="B162" s="295"/>
      <c r="C162" s="1054"/>
      <c r="D162" s="887"/>
      <c r="E162" s="74"/>
      <c r="F162" s="300"/>
      <c r="G162" s="26" t="s">
        <v>12</v>
      </c>
      <c r="H162" s="264"/>
      <c r="I162" s="233">
        <v>405468</v>
      </c>
      <c r="J162" s="382">
        <v>396500</v>
      </c>
      <c r="K162" s="492" t="s">
        <v>259</v>
      </c>
      <c r="L162" s="534">
        <v>8</v>
      </c>
      <c r="M162" s="673">
        <v>9</v>
      </c>
      <c r="N162" s="621" t="s">
        <v>218</v>
      </c>
      <c r="O162" s="437"/>
    </row>
    <row r="163" spans="1:19" ht="14.25" customHeight="1" thickBot="1" x14ac:dyDescent="0.25">
      <c r="A163" s="472"/>
      <c r="B163" s="288"/>
      <c r="C163" s="1055"/>
      <c r="D163" s="882"/>
      <c r="E163" s="75"/>
      <c r="F163" s="55"/>
      <c r="G163" s="58" t="s">
        <v>13</v>
      </c>
      <c r="H163" s="92">
        <f>SUM(H161:H162)</f>
        <v>179275</v>
      </c>
      <c r="I163" s="221">
        <f>SUM(I161:I162)</f>
        <v>584743</v>
      </c>
      <c r="J163" s="670">
        <f>SUM(J161:J162)</f>
        <v>396500</v>
      </c>
      <c r="K163" s="483"/>
      <c r="L163" s="535"/>
      <c r="M163" s="674"/>
      <c r="N163" s="659"/>
      <c r="O163" s="429"/>
    </row>
    <row r="164" spans="1:19" s="9" customFormat="1" ht="13.5" thickBot="1" x14ac:dyDescent="0.3">
      <c r="A164" s="460" t="s">
        <v>8</v>
      </c>
      <c r="B164" s="11" t="s">
        <v>19</v>
      </c>
      <c r="C164" s="1056" t="s">
        <v>25</v>
      </c>
      <c r="D164" s="1056"/>
      <c r="E164" s="1056"/>
      <c r="F164" s="1056"/>
      <c r="G164" s="1056"/>
      <c r="H164" s="383">
        <f>H163+H159+H150</f>
        <v>1552791</v>
      </c>
      <c r="I164" s="239">
        <f>I163+I159+I150</f>
        <v>1958259</v>
      </c>
      <c r="J164" s="219">
        <f>J163+J159+J150</f>
        <v>1740372</v>
      </c>
      <c r="K164" s="927"/>
      <c r="L164" s="928"/>
      <c r="M164" s="928"/>
      <c r="N164" s="928"/>
      <c r="O164" s="929"/>
      <c r="Q164" s="254"/>
    </row>
    <row r="165" spans="1:19" ht="14.25" customHeight="1" thickBot="1" x14ac:dyDescent="0.25">
      <c r="A165" s="463" t="s">
        <v>8</v>
      </c>
      <c r="B165" s="473"/>
      <c r="C165" s="1042" t="s">
        <v>39</v>
      </c>
      <c r="D165" s="1042"/>
      <c r="E165" s="1042"/>
      <c r="F165" s="1042"/>
      <c r="G165" s="1042"/>
      <c r="H165" s="474">
        <f>H164+H138+H109+H42</f>
        <v>31181376</v>
      </c>
      <c r="I165" s="475">
        <f>I164+I138+I109+I42</f>
        <v>30829516</v>
      </c>
      <c r="J165" s="476">
        <f>J164+J138+J109+J42</f>
        <v>27879459</v>
      </c>
      <c r="K165" s="1043"/>
      <c r="L165" s="1044"/>
      <c r="M165" s="1044"/>
      <c r="N165" s="1044"/>
      <c r="O165" s="1045"/>
      <c r="Q165" s="256"/>
    </row>
    <row r="166" spans="1:19" s="9" customFormat="1" ht="13.5" customHeight="1" thickBot="1" x14ac:dyDescent="0.3">
      <c r="A166" s="37" t="s">
        <v>40</v>
      </c>
      <c r="B166" s="1046" t="s">
        <v>41</v>
      </c>
      <c r="C166" s="1047"/>
      <c r="D166" s="1047"/>
      <c r="E166" s="1047"/>
      <c r="F166" s="1047"/>
      <c r="G166" s="1047"/>
      <c r="H166" s="407">
        <f>H165</f>
        <v>31181376</v>
      </c>
      <c r="I166" s="408">
        <f>I165</f>
        <v>30829516</v>
      </c>
      <c r="J166" s="409">
        <f t="shared" ref="J166" si="6">J165</f>
        <v>27879459</v>
      </c>
      <c r="K166" s="1048"/>
      <c r="L166" s="1049"/>
      <c r="M166" s="1049"/>
      <c r="N166" s="1049"/>
      <c r="O166" s="1050"/>
      <c r="P166" s="5"/>
      <c r="Q166" s="254"/>
      <c r="R166" s="10"/>
    </row>
    <row r="167" spans="1:19" s="33" customFormat="1" ht="15" customHeight="1" x14ac:dyDescent="0.2">
      <c r="A167" s="814" t="s">
        <v>260</v>
      </c>
      <c r="B167" s="814"/>
      <c r="C167" s="814"/>
      <c r="D167" s="814"/>
      <c r="E167" s="814"/>
      <c r="F167" s="814"/>
      <c r="G167" s="814"/>
      <c r="H167" s="814"/>
      <c r="I167" s="814"/>
      <c r="J167" s="814"/>
      <c r="K167" s="814"/>
      <c r="L167" s="814"/>
      <c r="M167" s="814"/>
      <c r="N167" s="814"/>
      <c r="O167" s="814"/>
      <c r="P167" s="814"/>
      <c r="Q167" s="256"/>
    </row>
    <row r="168" spans="1:19" s="9" customFormat="1" ht="17.25" customHeight="1" x14ac:dyDescent="0.25">
      <c r="A168" s="560" t="s">
        <v>261</v>
      </c>
      <c r="B168" s="406"/>
      <c r="C168" s="406"/>
      <c r="D168" s="406"/>
      <c r="E168" s="406"/>
      <c r="F168" s="406"/>
      <c r="G168" s="406"/>
      <c r="H168" s="406"/>
      <c r="I168" s="406"/>
      <c r="J168" s="406"/>
      <c r="K168" s="406"/>
      <c r="L168" s="406"/>
      <c r="M168" s="603"/>
      <c r="N168" s="595"/>
      <c r="O168" s="595"/>
      <c r="P168" s="406"/>
      <c r="Q168" s="254"/>
    </row>
    <row r="169" spans="1:19" s="9" customFormat="1" ht="13.5" customHeight="1" thickBot="1" x14ac:dyDescent="0.25">
      <c r="A169" s="33"/>
      <c r="B169" s="310"/>
      <c r="C169" s="38"/>
      <c r="D169" s="1040" t="s">
        <v>42</v>
      </c>
      <c r="E169" s="1040"/>
      <c r="F169" s="1040"/>
      <c r="G169" s="1040"/>
      <c r="H169" s="1040"/>
      <c r="I169" s="1040"/>
      <c r="J169" s="1040"/>
      <c r="K169" s="38"/>
      <c r="L169" s="38"/>
      <c r="M169" s="604"/>
      <c r="N169" s="633"/>
      <c r="O169" s="38"/>
      <c r="P169" s="33"/>
      <c r="Q169" s="254"/>
    </row>
    <row r="170" spans="1:19" s="9" customFormat="1" ht="70.5" customHeight="1" thickBot="1" x14ac:dyDescent="0.3">
      <c r="A170" s="1051" t="s">
        <v>43</v>
      </c>
      <c r="B170" s="1052"/>
      <c r="C170" s="1052"/>
      <c r="D170" s="1052"/>
      <c r="E170" s="1052"/>
      <c r="F170" s="1052"/>
      <c r="G170" s="1053"/>
      <c r="H170" s="401" t="s">
        <v>172</v>
      </c>
      <c r="I170" s="394" t="s">
        <v>173</v>
      </c>
      <c r="J170" s="393" t="s">
        <v>174</v>
      </c>
      <c r="K170" s="311"/>
      <c r="L170" s="1041"/>
      <c r="M170" s="1041"/>
      <c r="N170" s="1041"/>
      <c r="O170" s="1041"/>
      <c r="P170" s="273"/>
      <c r="Q170" s="254"/>
    </row>
    <row r="171" spans="1:19" s="9" customFormat="1" ht="15.75" customHeight="1" thickBot="1" x14ac:dyDescent="0.3">
      <c r="A171" s="1015" t="s">
        <v>44</v>
      </c>
      <c r="B171" s="1016"/>
      <c r="C171" s="1016"/>
      <c r="D171" s="1016"/>
      <c r="E171" s="1016"/>
      <c r="F171" s="1016"/>
      <c r="G171" s="1017"/>
      <c r="H171" s="402">
        <f>SUM(H172:H178)</f>
        <v>16461299</v>
      </c>
      <c r="I171" s="395">
        <f>SUM(I172:I178)</f>
        <v>16100531</v>
      </c>
      <c r="J171" s="384">
        <f>SUM(J172:J178)</f>
        <v>12532353</v>
      </c>
      <c r="K171" s="307"/>
      <c r="L171" s="978"/>
      <c r="M171" s="978"/>
      <c r="N171" s="978"/>
      <c r="O171" s="978"/>
      <c r="P171" s="273"/>
      <c r="Q171" s="254"/>
    </row>
    <row r="172" spans="1:19" s="9" customFormat="1" ht="15" customHeight="1" x14ac:dyDescent="0.25">
      <c r="A172" s="1057" t="s">
        <v>85</v>
      </c>
      <c r="B172" s="1058"/>
      <c r="C172" s="1058"/>
      <c r="D172" s="1058"/>
      <c r="E172" s="1058"/>
      <c r="F172" s="1058"/>
      <c r="G172" s="1059"/>
      <c r="H172" s="352">
        <f>SUMIF(G22:G161,"sb",H22:H161)</f>
        <v>10432866</v>
      </c>
      <c r="I172" s="396">
        <f>SUMIF(G22:G161,"sb",I22:I161)</f>
        <v>9847290</v>
      </c>
      <c r="J172" s="385">
        <f>SUMIF(G22:G161,"sb",J22:J161)</f>
        <v>7447895</v>
      </c>
      <c r="K172" s="308"/>
      <c r="L172" s="979"/>
      <c r="M172" s="979"/>
      <c r="N172" s="979"/>
      <c r="O172" s="979"/>
      <c r="P172" s="273"/>
      <c r="Q172" s="254"/>
    </row>
    <row r="173" spans="1:19" s="9" customFormat="1" ht="12.75" customHeight="1" x14ac:dyDescent="0.25">
      <c r="A173" s="1021" t="s">
        <v>86</v>
      </c>
      <c r="B173" s="1022"/>
      <c r="C173" s="1022"/>
      <c r="D173" s="1022"/>
      <c r="E173" s="1022"/>
      <c r="F173" s="1022"/>
      <c r="G173" s="1023"/>
      <c r="H173" s="262">
        <f>SUMIF(G22:G161,"sb(sp)",H22:H161)</f>
        <v>1329211</v>
      </c>
      <c r="I173" s="246">
        <f>SUMIF(G22:G161,"sb(sp)",I22:I161)</f>
        <v>1384091</v>
      </c>
      <c r="J173" s="386">
        <f>SUMIF(G22:G161,"sb(sp)",J22:J161)</f>
        <v>922884</v>
      </c>
      <c r="K173" s="308"/>
      <c r="L173" s="979"/>
      <c r="M173" s="979"/>
      <c r="N173" s="979"/>
      <c r="O173" s="979"/>
      <c r="P173" s="273"/>
      <c r="Q173" s="254"/>
    </row>
    <row r="174" spans="1:19" s="9" customFormat="1" ht="12.75" customHeight="1" x14ac:dyDescent="0.25">
      <c r="A174" s="1021" t="s">
        <v>87</v>
      </c>
      <c r="B174" s="1022"/>
      <c r="C174" s="1022"/>
      <c r="D174" s="1022"/>
      <c r="E174" s="1022"/>
      <c r="F174" s="1022"/>
      <c r="G174" s="1023"/>
      <c r="H174" s="262">
        <f>SUMIF(G22:G162,"sb(vb)",H22:H162)</f>
        <v>4180046</v>
      </c>
      <c r="I174" s="246">
        <f>SUMIF(G22:G162,"sb(vb)",I22:I162)</f>
        <v>4358184</v>
      </c>
      <c r="J174" s="386">
        <f>SUMIF(G22:G162,"sb(vb)",J22:J162)</f>
        <v>3711301</v>
      </c>
      <c r="K174" s="308"/>
      <c r="L174" s="979"/>
      <c r="M174" s="979"/>
      <c r="N174" s="979"/>
      <c r="O174" s="979"/>
      <c r="P174" s="273"/>
      <c r="Q174" s="254"/>
    </row>
    <row r="175" spans="1:19" s="9" customFormat="1" ht="13.5" customHeight="1" x14ac:dyDescent="0.25">
      <c r="A175" s="1009" t="s">
        <v>88</v>
      </c>
      <c r="B175" s="1010"/>
      <c r="C175" s="1010"/>
      <c r="D175" s="1010"/>
      <c r="E175" s="1010"/>
      <c r="F175" s="1010"/>
      <c r="G175" s="1011"/>
      <c r="H175" s="115">
        <f>SUMIF(G22:G161,"sb(p)",H22:H161)</f>
        <v>39794</v>
      </c>
      <c r="I175" s="247">
        <f>SUMIF(G22:G161,"sb(p)",I22:I161)</f>
        <v>39794</v>
      </c>
      <c r="J175" s="387">
        <f>SUMIF(G22:G161,"sb(p)",J22:J161)</f>
        <v>24504</v>
      </c>
      <c r="K175" s="308"/>
      <c r="L175" s="979"/>
      <c r="M175" s="979"/>
      <c r="N175" s="979"/>
      <c r="O175" s="979"/>
      <c r="P175" s="273"/>
      <c r="Q175" s="254"/>
    </row>
    <row r="176" spans="1:19" s="9" customFormat="1" ht="13.5" customHeight="1" x14ac:dyDescent="0.25">
      <c r="A176" s="1009" t="s">
        <v>164</v>
      </c>
      <c r="B176" s="1010"/>
      <c r="C176" s="1010"/>
      <c r="D176" s="1010"/>
      <c r="E176" s="1010"/>
      <c r="F176" s="1010"/>
      <c r="G176" s="1011"/>
      <c r="H176" s="253">
        <f>SUMIF(G22:G161,"sb(l)",H22:H161)</f>
        <v>5979</v>
      </c>
      <c r="I176" s="252">
        <f>SUMIF(G22:G161,"sb(l)",I22:I161)</f>
        <v>5979</v>
      </c>
      <c r="J176" s="388">
        <f>SUMIF(G22:G161,"sb(l)",J22:J161)</f>
        <v>5468</v>
      </c>
      <c r="K176" s="308"/>
      <c r="L176" s="308"/>
      <c r="M176" s="579"/>
      <c r="N176" s="634"/>
      <c r="O176" s="589"/>
      <c r="P176" s="273"/>
      <c r="Q176" s="254"/>
    </row>
    <row r="177" spans="1:17" s="9" customFormat="1" ht="13.5" customHeight="1" x14ac:dyDescent="0.25">
      <c r="A177" s="1012" t="s">
        <v>163</v>
      </c>
      <c r="B177" s="1013"/>
      <c r="C177" s="1013"/>
      <c r="D177" s="1013"/>
      <c r="E177" s="1013"/>
      <c r="F177" s="1013"/>
      <c r="G177" s="1014"/>
      <c r="H177" s="403">
        <f>SUMIF(G22:G161,"sb(pbl)",H22:H161)</f>
        <v>142302</v>
      </c>
      <c r="I177" s="397">
        <f>SUMIF(G22:G161,"sb(pbl)",I22:I161)</f>
        <v>142302</v>
      </c>
      <c r="J177" s="389">
        <f>SUMIF(G22:G161,"sb(pbl)",J22:J161)</f>
        <v>97410</v>
      </c>
      <c r="K177" s="308"/>
      <c r="L177" s="308"/>
      <c r="M177" s="579"/>
      <c r="N177" s="634"/>
      <c r="O177" s="589"/>
      <c r="P177" s="273"/>
      <c r="Q177" s="254"/>
    </row>
    <row r="178" spans="1:17" s="9" customFormat="1" ht="12.75" customHeight="1" thickBot="1" x14ac:dyDescent="0.3">
      <c r="A178" s="1027" t="s">
        <v>228</v>
      </c>
      <c r="B178" s="1028"/>
      <c r="C178" s="1028"/>
      <c r="D178" s="1028"/>
      <c r="E178" s="1028"/>
      <c r="F178" s="1028"/>
      <c r="G178" s="1029"/>
      <c r="H178" s="404">
        <f>SUMIF(G22:G161,"SB(SPL)",H22:H161)</f>
        <v>331101</v>
      </c>
      <c r="I178" s="398">
        <f>SUMIF(G22:G161,"SB(SPL)",I22:I161)</f>
        <v>322891</v>
      </c>
      <c r="J178" s="390">
        <f>SUMIF(G22:G161,"SB(SPL)",J22:J161)</f>
        <v>322891</v>
      </c>
      <c r="K178" s="308"/>
      <c r="L178" s="308"/>
      <c r="M178" s="579"/>
      <c r="N178" s="634"/>
      <c r="O178" s="589"/>
      <c r="P178" s="273"/>
      <c r="Q178" s="254"/>
    </row>
    <row r="179" spans="1:17" s="9" customFormat="1" ht="12.75" customHeight="1" thickBot="1" x14ac:dyDescent="0.3">
      <c r="A179" s="1015" t="s">
        <v>45</v>
      </c>
      <c r="B179" s="1016"/>
      <c r="C179" s="1016"/>
      <c r="D179" s="1016"/>
      <c r="E179" s="1016"/>
      <c r="F179" s="1016"/>
      <c r="G179" s="1017"/>
      <c r="H179" s="402">
        <f>SUM(H180:H182)</f>
        <v>14720077</v>
      </c>
      <c r="I179" s="395">
        <f>SUM(I180:I182)</f>
        <v>14728985</v>
      </c>
      <c r="J179" s="384">
        <f>SUM(J180:J182)</f>
        <v>15347106</v>
      </c>
      <c r="K179" s="307"/>
      <c r="L179" s="978"/>
      <c r="M179" s="978"/>
      <c r="N179" s="978"/>
      <c r="O179" s="978"/>
      <c r="P179" s="273"/>
      <c r="Q179" s="254"/>
    </row>
    <row r="180" spans="1:17" s="9" customFormat="1" ht="13.5" customHeight="1" x14ac:dyDescent="0.25">
      <c r="A180" s="1018" t="s">
        <v>89</v>
      </c>
      <c r="B180" s="1019"/>
      <c r="C180" s="1019"/>
      <c r="D180" s="1019"/>
      <c r="E180" s="1019"/>
      <c r="F180" s="1019"/>
      <c r="G180" s="1020"/>
      <c r="H180" s="117">
        <f>SUMIF(G22:G161,"es",H22:H161)</f>
        <v>694062</v>
      </c>
      <c r="I180" s="399">
        <f>SUMIF(G22:G161,"es",I22:I161)</f>
        <v>694062</v>
      </c>
      <c r="J180" s="391">
        <f>SUMIF(G22:G161,"es",J22:J161)</f>
        <v>1199367</v>
      </c>
      <c r="K180" s="308"/>
      <c r="L180" s="979"/>
      <c r="M180" s="979"/>
      <c r="N180" s="979"/>
      <c r="O180" s="979"/>
      <c r="P180" s="273"/>
      <c r="Q180" s="254"/>
    </row>
    <row r="181" spans="1:17" s="9" customFormat="1" ht="13.5" customHeight="1" x14ac:dyDescent="0.25">
      <c r="A181" s="1021" t="s">
        <v>90</v>
      </c>
      <c r="B181" s="1022"/>
      <c r="C181" s="1022"/>
      <c r="D181" s="1022"/>
      <c r="E181" s="1022"/>
      <c r="F181" s="1022"/>
      <c r="G181" s="1023"/>
      <c r="H181" s="262">
        <f>SUMIF(G22:G161,"lrvb",H22:H161)</f>
        <v>14000499</v>
      </c>
      <c r="I181" s="246">
        <f>SUMIF(G22:G161,"lrvb",I22:I161)</f>
        <v>14009407</v>
      </c>
      <c r="J181" s="386">
        <f>SUMIF(G22:G161,"lrvb",J22:J161)</f>
        <v>14076982</v>
      </c>
      <c r="K181" s="274"/>
      <c r="L181" s="979"/>
      <c r="M181" s="979"/>
      <c r="N181" s="979"/>
      <c r="O181" s="979"/>
      <c r="P181" s="273"/>
      <c r="Q181" s="254"/>
    </row>
    <row r="182" spans="1:17" ht="13.5" thickBot="1" x14ac:dyDescent="0.25">
      <c r="A182" s="1024" t="s">
        <v>92</v>
      </c>
      <c r="B182" s="1025"/>
      <c r="C182" s="1025"/>
      <c r="D182" s="1025"/>
      <c r="E182" s="1025"/>
      <c r="F182" s="1025"/>
      <c r="G182" s="1026"/>
      <c r="H182" s="352">
        <f>SUMIF(G22:G161,"kt",H22:H161)</f>
        <v>25516</v>
      </c>
      <c r="I182" s="396">
        <f>SUMIF(G22:G161,"kt",I22:I161)</f>
        <v>25516</v>
      </c>
      <c r="J182" s="385">
        <f>SUMIF(G22:G161,"kt",J22:J161)</f>
        <v>70757</v>
      </c>
      <c r="K182" s="274"/>
      <c r="L182" s="979"/>
      <c r="M182" s="979"/>
      <c r="N182" s="979"/>
      <c r="O182" s="979"/>
      <c r="P182" s="273"/>
    </row>
    <row r="183" spans="1:17" ht="13.5" thickBot="1" x14ac:dyDescent="0.25">
      <c r="A183" s="1037" t="s">
        <v>46</v>
      </c>
      <c r="B183" s="1038"/>
      <c r="C183" s="1038"/>
      <c r="D183" s="1038"/>
      <c r="E183" s="1038"/>
      <c r="F183" s="1038"/>
      <c r="G183" s="1039"/>
      <c r="H183" s="405">
        <f>H179+H171</f>
        <v>31181376</v>
      </c>
      <c r="I183" s="400">
        <f>I179+I171</f>
        <v>30829516</v>
      </c>
      <c r="J183" s="392">
        <f>J179+J171</f>
        <v>27879459</v>
      </c>
      <c r="K183" s="275"/>
      <c r="L183" s="978"/>
      <c r="M183" s="978"/>
      <c r="N183" s="978"/>
      <c r="O183" s="978"/>
      <c r="P183" s="273"/>
    </row>
    <row r="184" spans="1:17" x14ac:dyDescent="0.2">
      <c r="B184" s="207"/>
      <c r="C184" s="39"/>
      <c r="D184" s="39"/>
      <c r="E184" s="39"/>
      <c r="K184" s="276"/>
      <c r="L184" s="277"/>
      <c r="M184" s="277"/>
      <c r="N184" s="276"/>
      <c r="O184" s="278"/>
      <c r="P184" s="279"/>
    </row>
    <row r="185" spans="1:17" ht="15" x14ac:dyDescent="0.25">
      <c r="I185" s="285"/>
      <c r="K185" s="276"/>
      <c r="L185" s="277"/>
      <c r="M185" s="277"/>
      <c r="N185" s="276"/>
      <c r="O185" s="278"/>
      <c r="P185" s="279"/>
    </row>
    <row r="189" spans="1:17" x14ac:dyDescent="0.2">
      <c r="B189" s="8"/>
      <c r="E189" s="8"/>
      <c r="F189" s="40"/>
      <c r="K189" s="8"/>
      <c r="L189" s="8"/>
      <c r="O189" s="8"/>
    </row>
    <row r="204" spans="2:15" x14ac:dyDescent="0.2">
      <c r="B204" s="8"/>
      <c r="E204" s="8"/>
      <c r="F204" s="8"/>
      <c r="G204" s="8"/>
      <c r="H204" s="209"/>
      <c r="I204" s="209"/>
      <c r="K204" s="8"/>
      <c r="L204" s="8"/>
      <c r="O204" s="8"/>
    </row>
    <row r="205" spans="2:15" x14ac:dyDescent="0.2">
      <c r="B205" s="8"/>
      <c r="E205" s="8"/>
      <c r="F205" s="8"/>
      <c r="G205" s="8"/>
      <c r="H205" s="209"/>
      <c r="I205" s="209"/>
      <c r="K205" s="8"/>
      <c r="L205" s="8"/>
      <c r="O205" s="8"/>
    </row>
    <row r="206" spans="2:15" x14ac:dyDescent="0.2">
      <c r="B206" s="8"/>
      <c r="E206" s="8"/>
      <c r="F206" s="8"/>
      <c r="G206" s="8"/>
      <c r="H206" s="209"/>
      <c r="I206" s="209"/>
      <c r="K206" s="8"/>
      <c r="L206" s="8"/>
      <c r="O206" s="8"/>
    </row>
    <row r="207" spans="2:15" x14ac:dyDescent="0.2">
      <c r="B207" s="8"/>
      <c r="E207" s="8"/>
      <c r="F207" s="8"/>
      <c r="G207" s="8"/>
      <c r="H207" s="209"/>
      <c r="I207" s="209"/>
      <c r="K207" s="8"/>
      <c r="L207" s="8"/>
      <c r="O207" s="8"/>
    </row>
    <row r="208" spans="2:15" x14ac:dyDescent="0.2">
      <c r="B208" s="8"/>
      <c r="E208" s="8"/>
      <c r="F208" s="8"/>
      <c r="G208" s="8"/>
      <c r="H208" s="209"/>
      <c r="I208" s="209"/>
      <c r="K208" s="8"/>
      <c r="L208" s="8"/>
      <c r="O208" s="8"/>
    </row>
    <row r="209" spans="2:15" x14ac:dyDescent="0.2">
      <c r="B209" s="8"/>
      <c r="E209" s="8"/>
      <c r="F209" s="8"/>
      <c r="G209" s="8"/>
      <c r="H209" s="209"/>
      <c r="I209" s="209"/>
      <c r="K209" s="8"/>
      <c r="L209" s="8"/>
      <c r="O209" s="8"/>
    </row>
    <row r="210" spans="2:15" x14ac:dyDescent="0.2">
      <c r="B210" s="8"/>
      <c r="E210" s="8"/>
      <c r="F210" s="8"/>
      <c r="G210" s="8"/>
      <c r="H210" s="209"/>
      <c r="I210" s="209"/>
      <c r="K210" s="8"/>
      <c r="L210" s="8"/>
      <c r="O210" s="8"/>
    </row>
    <row r="211" spans="2:15" x14ac:dyDescent="0.2">
      <c r="B211" s="8"/>
      <c r="E211" s="8"/>
      <c r="F211" s="8"/>
      <c r="G211" s="8"/>
      <c r="H211" s="209"/>
      <c r="I211" s="209"/>
      <c r="K211" s="8"/>
      <c r="L211" s="8"/>
      <c r="O211" s="8"/>
    </row>
    <row r="212" spans="2:15" x14ac:dyDescent="0.2">
      <c r="B212" s="8"/>
      <c r="E212" s="8"/>
      <c r="F212" s="8"/>
      <c r="G212" s="8"/>
      <c r="H212" s="209"/>
      <c r="I212" s="209"/>
      <c r="K212" s="8"/>
      <c r="L212" s="8"/>
      <c r="O212" s="8"/>
    </row>
    <row r="213" spans="2:15" x14ac:dyDescent="0.2">
      <c r="B213" s="8"/>
      <c r="E213" s="8"/>
      <c r="F213" s="8"/>
      <c r="G213" s="8"/>
      <c r="H213" s="209"/>
      <c r="I213" s="209"/>
      <c r="K213" s="8"/>
      <c r="L213" s="8"/>
      <c r="O213" s="8"/>
    </row>
    <row r="214" spans="2:15" x14ac:dyDescent="0.2">
      <c r="B214" s="8"/>
      <c r="E214" s="8"/>
      <c r="F214" s="8"/>
      <c r="G214" s="8"/>
      <c r="H214" s="209"/>
      <c r="I214" s="209"/>
      <c r="K214" s="8"/>
      <c r="L214" s="8"/>
      <c r="O214" s="8"/>
    </row>
    <row r="215" spans="2:15" x14ac:dyDescent="0.2">
      <c r="B215" s="8"/>
      <c r="E215" s="8"/>
      <c r="F215" s="8"/>
      <c r="G215" s="8"/>
      <c r="H215" s="209"/>
      <c r="I215" s="209"/>
      <c r="K215" s="8"/>
      <c r="L215" s="8"/>
      <c r="O215" s="8"/>
    </row>
    <row r="216" spans="2:15" x14ac:dyDescent="0.2">
      <c r="B216" s="8"/>
      <c r="E216" s="8"/>
      <c r="F216" s="8"/>
      <c r="G216" s="8"/>
      <c r="H216" s="209"/>
      <c r="I216" s="209"/>
      <c r="K216" s="8"/>
      <c r="L216" s="8"/>
      <c r="O216" s="8"/>
    </row>
    <row r="217" spans="2:15" x14ac:dyDescent="0.2">
      <c r="B217" s="8"/>
      <c r="E217" s="8"/>
      <c r="F217" s="8"/>
      <c r="G217" s="8"/>
      <c r="H217" s="209"/>
      <c r="I217" s="209"/>
      <c r="K217" s="8"/>
      <c r="L217" s="8"/>
      <c r="O217" s="8"/>
    </row>
    <row r="218" spans="2:15" x14ac:dyDescent="0.2">
      <c r="B218" s="8"/>
      <c r="E218" s="8"/>
      <c r="F218" s="8"/>
      <c r="G218" s="8"/>
      <c r="H218" s="209"/>
      <c r="I218" s="209"/>
      <c r="K218" s="8"/>
      <c r="L218" s="8"/>
      <c r="O218" s="8"/>
    </row>
    <row r="219" spans="2:15" x14ac:dyDescent="0.2">
      <c r="B219" s="8"/>
      <c r="E219" s="8"/>
      <c r="F219" s="8"/>
      <c r="G219" s="8"/>
      <c r="H219" s="209"/>
      <c r="I219" s="209"/>
      <c r="K219" s="8"/>
      <c r="L219" s="8"/>
      <c r="O219" s="8"/>
    </row>
    <row r="220" spans="2:15" x14ac:dyDescent="0.2">
      <c r="B220" s="8"/>
      <c r="E220" s="8"/>
      <c r="F220" s="8"/>
      <c r="G220" s="8"/>
      <c r="H220" s="209"/>
      <c r="I220" s="209"/>
      <c r="K220" s="8"/>
      <c r="L220" s="8"/>
      <c r="O220" s="8"/>
    </row>
    <row r="221" spans="2:15" x14ac:dyDescent="0.2">
      <c r="B221" s="8"/>
      <c r="E221" s="8"/>
      <c r="F221" s="8"/>
      <c r="G221" s="8"/>
      <c r="H221" s="209"/>
      <c r="I221" s="209"/>
      <c r="K221" s="8"/>
      <c r="L221" s="8"/>
      <c r="O221" s="8"/>
    </row>
    <row r="222" spans="2:15" x14ac:dyDescent="0.2">
      <c r="B222" s="8"/>
      <c r="E222" s="8"/>
      <c r="F222" s="8"/>
      <c r="G222" s="8"/>
      <c r="H222" s="209"/>
      <c r="I222" s="209"/>
      <c r="K222" s="8"/>
      <c r="L222" s="8"/>
      <c r="O222" s="8"/>
    </row>
    <row r="223" spans="2:15" x14ac:dyDescent="0.2">
      <c r="B223" s="8"/>
      <c r="E223" s="8"/>
      <c r="F223" s="8"/>
      <c r="G223" s="8"/>
      <c r="H223" s="209"/>
      <c r="I223" s="209"/>
      <c r="K223" s="8"/>
      <c r="L223" s="8"/>
      <c r="O223" s="8"/>
    </row>
    <row r="224" spans="2:15" x14ac:dyDescent="0.2">
      <c r="B224" s="8"/>
      <c r="E224" s="8"/>
      <c r="F224" s="8"/>
      <c r="G224" s="8"/>
      <c r="H224" s="209"/>
      <c r="I224" s="209"/>
      <c r="K224" s="8"/>
      <c r="L224" s="8"/>
      <c r="O224" s="8"/>
    </row>
    <row r="225" spans="2:15" x14ac:dyDescent="0.2">
      <c r="B225" s="8"/>
      <c r="E225" s="8"/>
      <c r="F225" s="8"/>
      <c r="G225" s="8"/>
      <c r="H225" s="209"/>
      <c r="I225" s="209"/>
      <c r="K225" s="8"/>
      <c r="L225" s="8"/>
      <c r="O225" s="8"/>
    </row>
    <row r="226" spans="2:15" x14ac:dyDescent="0.2">
      <c r="B226" s="8"/>
      <c r="E226" s="8"/>
      <c r="F226" s="8"/>
      <c r="G226" s="8"/>
      <c r="H226" s="209"/>
      <c r="I226" s="209"/>
      <c r="K226" s="8"/>
      <c r="L226" s="8"/>
      <c r="O226" s="8"/>
    </row>
    <row r="227" spans="2:15" x14ac:dyDescent="0.2">
      <c r="B227" s="8"/>
      <c r="E227" s="8"/>
      <c r="F227" s="8"/>
      <c r="G227" s="8"/>
      <c r="H227" s="209"/>
      <c r="I227" s="209"/>
      <c r="K227" s="8"/>
      <c r="L227" s="8"/>
      <c r="O227" s="8"/>
    </row>
    <row r="228" spans="2:15" x14ac:dyDescent="0.2">
      <c r="B228" s="8"/>
      <c r="E228" s="8"/>
      <c r="F228" s="8"/>
      <c r="G228" s="8"/>
      <c r="H228" s="209"/>
      <c r="I228" s="209"/>
      <c r="K228" s="8"/>
      <c r="L228" s="8"/>
      <c r="O228" s="8"/>
    </row>
    <row r="229" spans="2:15" x14ac:dyDescent="0.2">
      <c r="B229" s="8"/>
      <c r="E229" s="8"/>
      <c r="F229" s="8"/>
      <c r="G229" s="8"/>
      <c r="H229" s="209"/>
      <c r="I229" s="209"/>
      <c r="K229" s="8"/>
      <c r="L229" s="8"/>
      <c r="O229" s="8"/>
    </row>
    <row r="230" spans="2:15" x14ac:dyDescent="0.2">
      <c r="B230" s="8"/>
      <c r="E230" s="8"/>
      <c r="F230" s="8"/>
      <c r="G230" s="8"/>
      <c r="H230" s="209"/>
      <c r="I230" s="209"/>
      <c r="K230" s="8"/>
      <c r="L230" s="8"/>
      <c r="O230" s="8"/>
    </row>
    <row r="231" spans="2:15" x14ac:dyDescent="0.2">
      <c r="B231" s="8"/>
      <c r="E231" s="8"/>
      <c r="F231" s="8"/>
      <c r="G231" s="8"/>
      <c r="H231" s="209"/>
      <c r="I231" s="209"/>
      <c r="K231" s="8"/>
      <c r="L231" s="8"/>
      <c r="O231" s="8"/>
    </row>
    <row r="232" spans="2:15" x14ac:dyDescent="0.2">
      <c r="B232" s="8"/>
      <c r="E232" s="8"/>
      <c r="F232" s="8"/>
      <c r="G232" s="8"/>
      <c r="H232" s="209"/>
      <c r="I232" s="209"/>
      <c r="K232" s="8"/>
      <c r="L232" s="8"/>
      <c r="O232" s="8"/>
    </row>
    <row r="233" spans="2:15" x14ac:dyDescent="0.2">
      <c r="B233" s="8"/>
      <c r="E233" s="8"/>
      <c r="F233" s="8"/>
      <c r="G233" s="8"/>
      <c r="H233" s="209"/>
      <c r="I233" s="209"/>
      <c r="K233" s="8"/>
      <c r="L233" s="8"/>
      <c r="O233" s="8"/>
    </row>
    <row r="234" spans="2:15" x14ac:dyDescent="0.2">
      <c r="B234" s="8"/>
      <c r="E234" s="8"/>
      <c r="F234" s="8"/>
      <c r="G234" s="8"/>
      <c r="H234" s="209"/>
      <c r="I234" s="209"/>
      <c r="K234" s="8"/>
      <c r="L234" s="8"/>
      <c r="O234" s="8"/>
    </row>
    <row r="235" spans="2:15" x14ac:dyDescent="0.2">
      <c r="B235" s="8"/>
      <c r="E235" s="8"/>
      <c r="F235" s="8"/>
      <c r="G235" s="8"/>
      <c r="H235" s="209"/>
      <c r="I235" s="209"/>
      <c r="K235" s="8"/>
      <c r="L235" s="8"/>
      <c r="O235" s="8"/>
    </row>
    <row r="236" spans="2:15" x14ac:dyDescent="0.2">
      <c r="B236" s="8"/>
      <c r="E236" s="8"/>
      <c r="F236" s="8"/>
      <c r="G236" s="8"/>
      <c r="H236" s="209"/>
      <c r="I236" s="209"/>
      <c r="K236" s="8"/>
      <c r="L236" s="8"/>
      <c r="O236" s="8"/>
    </row>
    <row r="237" spans="2:15" x14ac:dyDescent="0.2">
      <c r="B237" s="8"/>
      <c r="E237" s="8"/>
      <c r="F237" s="8"/>
      <c r="G237" s="8"/>
      <c r="H237" s="209"/>
      <c r="I237" s="209"/>
      <c r="K237" s="8"/>
      <c r="L237" s="8"/>
      <c r="O237" s="8"/>
    </row>
    <row r="238" spans="2:15" x14ac:dyDescent="0.2">
      <c r="B238" s="8"/>
      <c r="E238" s="8"/>
      <c r="F238" s="8"/>
      <c r="G238" s="8"/>
      <c r="H238" s="209"/>
      <c r="I238" s="209"/>
      <c r="K238" s="8"/>
      <c r="L238" s="8"/>
      <c r="O238" s="8"/>
    </row>
    <row r="242" spans="2:15" x14ac:dyDescent="0.2">
      <c r="B242" s="8"/>
      <c r="E242" s="8"/>
      <c r="F242" s="8"/>
      <c r="G242" s="8"/>
      <c r="H242" s="209"/>
      <c r="I242" s="209"/>
      <c r="K242" s="8"/>
      <c r="L242" s="8"/>
      <c r="O242" s="8"/>
    </row>
  </sheetData>
  <mergeCells count="223">
    <mergeCell ref="A1:O1"/>
    <mergeCell ref="A2:O2"/>
    <mergeCell ref="N24:O25"/>
    <mergeCell ref="N141:O143"/>
    <mergeCell ref="N140:O140"/>
    <mergeCell ref="N144:N146"/>
    <mergeCell ref="O144:O146"/>
    <mergeCell ref="N147:N150"/>
    <mergeCell ref="O147:O150"/>
    <mergeCell ref="N85:O88"/>
    <mergeCell ref="N112:N115"/>
    <mergeCell ref="N116:N119"/>
    <mergeCell ref="N120:N123"/>
    <mergeCell ref="N129:N131"/>
    <mergeCell ref="O129:O131"/>
    <mergeCell ref="O73:O74"/>
    <mergeCell ref="N44:N55"/>
    <mergeCell ref="N83:N84"/>
    <mergeCell ref="O26:O27"/>
    <mergeCell ref="N32:N33"/>
    <mergeCell ref="N38:N39"/>
    <mergeCell ref="O40:O41"/>
    <mergeCell ref="N28:O29"/>
    <mergeCell ref="O64:O65"/>
    <mergeCell ref="O38:O39"/>
    <mergeCell ref="K144:K145"/>
    <mergeCell ref="K147:K148"/>
    <mergeCell ref="D158:D159"/>
    <mergeCell ref="K138:O138"/>
    <mergeCell ref="C43:O43"/>
    <mergeCell ref="E137:G137"/>
    <mergeCell ref="D135:D137"/>
    <mergeCell ref="E135:E136"/>
    <mergeCell ref="K135:K137"/>
    <mergeCell ref="C138:G138"/>
    <mergeCell ref="D125:D128"/>
    <mergeCell ref="D78:D80"/>
    <mergeCell ref="K78:K79"/>
    <mergeCell ref="D72:D73"/>
    <mergeCell ref="K73:K74"/>
    <mergeCell ref="K98:K99"/>
    <mergeCell ref="L104:L105"/>
    <mergeCell ref="M85:M87"/>
    <mergeCell ref="K104:K105"/>
    <mergeCell ref="K107:K108"/>
    <mergeCell ref="L135:L137"/>
    <mergeCell ref="O69:O71"/>
    <mergeCell ref="L81:L84"/>
    <mergeCell ref="M81:M84"/>
    <mergeCell ref="M104:M105"/>
    <mergeCell ref="F96:F102"/>
    <mergeCell ref="K96:K97"/>
    <mergeCell ref="O125:O126"/>
    <mergeCell ref="E123:G123"/>
    <mergeCell ref="C109:G109"/>
    <mergeCell ref="K109:O109"/>
    <mergeCell ref="C110:O110"/>
    <mergeCell ref="D112:D115"/>
    <mergeCell ref="K112:K115"/>
    <mergeCell ref="D116:D119"/>
    <mergeCell ref="D120:D123"/>
    <mergeCell ref="K116:K119"/>
    <mergeCell ref="D103:D105"/>
    <mergeCell ref="K100:K102"/>
    <mergeCell ref="N104:O105"/>
    <mergeCell ref="N103:O103"/>
    <mergeCell ref="F135:F136"/>
    <mergeCell ref="L85:L87"/>
    <mergeCell ref="K129:K131"/>
    <mergeCell ref="F158:F159"/>
    <mergeCell ref="K158:K159"/>
    <mergeCell ref="A183:G183"/>
    <mergeCell ref="D169:J169"/>
    <mergeCell ref="L170:O170"/>
    <mergeCell ref="C165:G165"/>
    <mergeCell ref="K165:O165"/>
    <mergeCell ref="B166:G166"/>
    <mergeCell ref="K166:O166"/>
    <mergeCell ref="A170:G170"/>
    <mergeCell ref="C160:C163"/>
    <mergeCell ref="D161:D163"/>
    <mergeCell ref="C164:G164"/>
    <mergeCell ref="K164:O164"/>
    <mergeCell ref="L181:O181"/>
    <mergeCell ref="L182:O182"/>
    <mergeCell ref="A174:G174"/>
    <mergeCell ref="A173:G173"/>
    <mergeCell ref="A172:G172"/>
    <mergeCell ref="A171:G171"/>
    <mergeCell ref="A175:G175"/>
    <mergeCell ref="L183:O183"/>
    <mergeCell ref="A176:G176"/>
    <mergeCell ref="A177:G177"/>
    <mergeCell ref="A179:G179"/>
    <mergeCell ref="A180:G180"/>
    <mergeCell ref="A181:G181"/>
    <mergeCell ref="A182:G182"/>
    <mergeCell ref="L173:O173"/>
    <mergeCell ref="L175:O175"/>
    <mergeCell ref="A178:G178"/>
    <mergeCell ref="L179:O179"/>
    <mergeCell ref="L180:O180"/>
    <mergeCell ref="L174:O174"/>
    <mergeCell ref="L171:O171"/>
    <mergeCell ref="L172:O172"/>
    <mergeCell ref="D144:D146"/>
    <mergeCell ref="C139:O139"/>
    <mergeCell ref="K141:K143"/>
    <mergeCell ref="A93:A94"/>
    <mergeCell ref="B93:B94"/>
    <mergeCell ref="D93:D95"/>
    <mergeCell ref="K93:K94"/>
    <mergeCell ref="A96:A97"/>
    <mergeCell ref="B96:B97"/>
    <mergeCell ref="D96:D102"/>
    <mergeCell ref="E96:E102"/>
    <mergeCell ref="D106:D108"/>
    <mergeCell ref="E106:E108"/>
    <mergeCell ref="F106:F108"/>
    <mergeCell ref="M135:M137"/>
    <mergeCell ref="O135:O137"/>
    <mergeCell ref="D133:D134"/>
    <mergeCell ref="D129:D131"/>
    <mergeCell ref="E103:E105"/>
    <mergeCell ref="F103:F105"/>
    <mergeCell ref="E150:G150"/>
    <mergeCell ref="D147:D150"/>
    <mergeCell ref="A89:A90"/>
    <mergeCell ref="B89:B90"/>
    <mergeCell ref="D89:D92"/>
    <mergeCell ref="K89:K90"/>
    <mergeCell ref="A85:A87"/>
    <mergeCell ref="B85:B87"/>
    <mergeCell ref="D85:D88"/>
    <mergeCell ref="K85:K87"/>
    <mergeCell ref="A81:A84"/>
    <mergeCell ref="B81:B84"/>
    <mergeCell ref="C81:C84"/>
    <mergeCell ref="E81:E84"/>
    <mergeCell ref="D83:D84"/>
    <mergeCell ref="F81:F84"/>
    <mergeCell ref="K81:K84"/>
    <mergeCell ref="A69:A71"/>
    <mergeCell ref="B69:B71"/>
    <mergeCell ref="C69:C71"/>
    <mergeCell ref="D69:D71"/>
    <mergeCell ref="E69:E71"/>
    <mergeCell ref="D64:D65"/>
    <mergeCell ref="K64:K65"/>
    <mergeCell ref="L64:L65"/>
    <mergeCell ref="C38:C39"/>
    <mergeCell ref="K38:K39"/>
    <mergeCell ref="L38:L39"/>
    <mergeCell ref="F69:F71"/>
    <mergeCell ref="K69:K71"/>
    <mergeCell ref="D66:D68"/>
    <mergeCell ref="M64:M65"/>
    <mergeCell ref="F34:F35"/>
    <mergeCell ref="K30:K31"/>
    <mergeCell ref="O32:O33"/>
    <mergeCell ref="A34:A35"/>
    <mergeCell ref="B34:B35"/>
    <mergeCell ref="Q44:Q50"/>
    <mergeCell ref="D59:D60"/>
    <mergeCell ref="D61:D62"/>
    <mergeCell ref="D57:D58"/>
    <mergeCell ref="D51:D52"/>
    <mergeCell ref="D44:D45"/>
    <mergeCell ref="A40:A41"/>
    <mergeCell ref="B40:B41"/>
    <mergeCell ref="O44:O52"/>
    <mergeCell ref="K44:K45"/>
    <mergeCell ref="D40:D41"/>
    <mergeCell ref="C42:G42"/>
    <mergeCell ref="K42:O42"/>
    <mergeCell ref="M36:M37"/>
    <mergeCell ref="O36:O37"/>
    <mergeCell ref="A38:A39"/>
    <mergeCell ref="B38:B39"/>
    <mergeCell ref="D36:D37"/>
    <mergeCell ref="H4:J4"/>
    <mergeCell ref="H5:H6"/>
    <mergeCell ref="I5:I6"/>
    <mergeCell ref="J5:J6"/>
    <mergeCell ref="A3:O3"/>
    <mergeCell ref="C34:C35"/>
    <mergeCell ref="D34:D35"/>
    <mergeCell ref="E34:E35"/>
    <mergeCell ref="D32:D33"/>
    <mergeCell ref="K32:K33"/>
    <mergeCell ref="D22:D25"/>
    <mergeCell ref="L32:L33"/>
    <mergeCell ref="D4:D6"/>
    <mergeCell ref="E4:E6"/>
    <mergeCell ref="K5:K6"/>
    <mergeCell ref="F4:F6"/>
    <mergeCell ref="G4:G6"/>
    <mergeCell ref="M32:M33"/>
    <mergeCell ref="L30:L31"/>
    <mergeCell ref="A167:P167"/>
    <mergeCell ref="K4:M4"/>
    <mergeCell ref="L5:L6"/>
    <mergeCell ref="M5:M6"/>
    <mergeCell ref="N4:N6"/>
    <mergeCell ref="O4:O6"/>
    <mergeCell ref="O133:O134"/>
    <mergeCell ref="A7:O7"/>
    <mergeCell ref="A8:O8"/>
    <mergeCell ref="C21:O21"/>
    <mergeCell ref="A4:A6"/>
    <mergeCell ref="B4:B6"/>
    <mergeCell ref="C4:C6"/>
    <mergeCell ref="M30:M31"/>
    <mergeCell ref="O30:O31"/>
    <mergeCell ref="K24:K25"/>
    <mergeCell ref="D28:D29"/>
    <mergeCell ref="K28:K29"/>
    <mergeCell ref="N15:O15"/>
    <mergeCell ref="D30:D31"/>
    <mergeCell ref="M38:M39"/>
    <mergeCell ref="E145:E148"/>
    <mergeCell ref="K36:K37"/>
    <mergeCell ref="L36:L37"/>
  </mergeCells>
  <printOptions horizontalCentered="1"/>
  <pageMargins left="0" right="0" top="0.78740157480314965" bottom="0.39370078740157483" header="0.31496062992125984" footer="0.31496062992125984"/>
  <pageSetup paperSize="9" scale="90" orientation="landscape" r:id="rId1"/>
  <rowBreaks count="6" manualBreakCount="6">
    <brk id="39" min="1" max="14" man="1"/>
    <brk id="75" min="1" max="14" man="1"/>
    <brk id="88" min="1" max="14" man="1"/>
    <brk id="110" min="1" max="14" man="1"/>
    <brk id="128" min="1" max="14" man="1"/>
    <brk id="159" min="1"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Asignavimų valdytojai</vt:lpstr>
      <vt:lpstr>Aprašymas</vt:lpstr>
      <vt:lpstr>Ataskaita</vt:lpstr>
      <vt:lpstr>Aprašymas!Print_Area</vt:lpstr>
      <vt:lpstr>Ataskaita!Print_Area</vt:lpstr>
      <vt:lpstr>Ataskaita!Print_Titles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Virginija Palaimiene</cp:lastModifiedBy>
  <cp:lastPrinted>2016-03-10T08:11:41Z</cp:lastPrinted>
  <dcterms:created xsi:type="dcterms:W3CDTF">2011-12-01T09:04:40Z</dcterms:created>
  <dcterms:modified xsi:type="dcterms:W3CDTF">2016-03-14T08:15:04Z</dcterms:modified>
</cp:coreProperties>
</file>